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6920129093d5141/Documenten/Biljart/Ossekop/2024/Thuiscompetitie/"/>
    </mc:Choice>
  </mc:AlternateContent>
  <xr:revisionPtr revIDLastSave="0" documentId="8_{40CF0403-F573-4EF7-93CB-5AD9D43365FA}" xr6:coauthVersionLast="47" xr6:coauthVersionMax="47" xr10:uidLastSave="{00000000-0000-0000-0000-000000000000}"/>
  <bookViews>
    <workbookView xWindow="-27990" yWindow="-120" windowWidth="28110" windowHeight="16440" tabRatio="703" firstSheet="6" activeTab="5" xr2:uid="{00000000-000D-0000-FFFF-FFFF00000000}"/>
  </bookViews>
  <sheets>
    <sheet name="Presentie" sheetId="26" state="hidden" r:id="rId1"/>
    <sheet name="Wedstrijdleider" sheetId="72" r:id="rId2"/>
    <sheet name="Wedstrijdleider_stand" sheetId="74" state="hidden" r:id="rId3"/>
    <sheet name="Deelnemers" sheetId="48" state="hidden" r:id="rId4"/>
    <sheet name="Schema" sheetId="45" r:id="rId5"/>
    <sheet name="Invoer" sheetId="47" r:id="rId6"/>
    <sheet name="Stand" sheetId="1" r:id="rId7"/>
    <sheet name="Hanegraaf, Daan" sheetId="22" r:id="rId8"/>
    <sheet name="Hanegraaf, Hein" sheetId="71" r:id="rId9"/>
    <sheet name="Havermans, Jos" sheetId="50" r:id="rId10"/>
    <sheet name="Hoppenbrouwers, Ben" sheetId="51" r:id="rId11"/>
    <sheet name="Jochems, Cees" sheetId="53" r:id="rId12"/>
    <sheet name="Kroese, Gerard" sheetId="75" r:id="rId13"/>
    <sheet name="Oorschot, René van" sheetId="54" r:id="rId14"/>
    <sheet name="Praat, Marcel van" sheetId="55" r:id="rId15"/>
    <sheet name="Steen, Jan van" sheetId="56" r:id="rId16"/>
    <sheet name="Steen, Kees van" sheetId="57" r:id="rId17"/>
    <sheet name="Vermeulen, Rudolf" sheetId="58" r:id="rId18"/>
    <sheet name="Vissenberg, Erwin" sheetId="59" r:id="rId19"/>
    <sheet name="Zagers, Kees" sheetId="60" r:id="rId20"/>
    <sheet name="Zagers, Mark" sheetId="61" r:id="rId21"/>
    <sheet name="Verkooyen, John" sheetId="64" r:id="rId22"/>
    <sheet name="1" sheetId="65" state="hidden" r:id="rId23"/>
    <sheet name="2" sheetId="66" state="hidden" r:id="rId24"/>
    <sheet name="3" sheetId="67" state="hidden" r:id="rId25"/>
    <sheet name="4" sheetId="68" state="hidden" r:id="rId26"/>
    <sheet name="5" sheetId="69" state="hidden" r:id="rId27"/>
    <sheet name="6" sheetId="70" state="hidden" r:id="rId28"/>
    <sheet name="7" sheetId="76" state="hidden" r:id="rId29"/>
  </sheets>
  <definedNames>
    <definedName name="_xlnm.Print_Area" localSheetId="22">'1'!$Y$3:$AM$36</definedName>
    <definedName name="_xlnm.Print_Area" localSheetId="23">'2'!$Y$3:$AM$36</definedName>
    <definedName name="_xlnm.Print_Area" localSheetId="24">'3'!$Y$3:$AM$36</definedName>
    <definedName name="_xlnm.Print_Area" localSheetId="25">'4'!$Y$3:$AM$36</definedName>
    <definedName name="_xlnm.Print_Area" localSheetId="26">'5'!$Y$3:$AM$36</definedName>
    <definedName name="_xlnm.Print_Area" localSheetId="27">'6'!$Y$3:$AM$36</definedName>
    <definedName name="_xlnm.Print_Area" localSheetId="28">'7'!$Y$3:$AM$36</definedName>
    <definedName name="_xlnm.Print_Area" localSheetId="7">'Hanegraaf, Daan'!$Y$3:$AM$36</definedName>
    <definedName name="_xlnm.Print_Area" localSheetId="8">'Hanegraaf, Hein'!$Y$3:$AM$36</definedName>
    <definedName name="_xlnm.Print_Area" localSheetId="9">'Havermans, Jos'!$Y$3:$AM$36</definedName>
    <definedName name="_xlnm.Print_Area" localSheetId="10">'Hoppenbrouwers, Ben'!$Y$3:$AM$36</definedName>
    <definedName name="_xlnm.Print_Area" localSheetId="11">'Jochems, Cees'!$Y$3:$AM$36</definedName>
    <definedName name="_xlnm.Print_Area" localSheetId="12">'Kroese, Gerard'!$Y$3:$AM$36</definedName>
    <definedName name="_xlnm.Print_Area" localSheetId="13">'Oorschot, René van'!$Y$3:$AM$36</definedName>
    <definedName name="_xlnm.Print_Area" localSheetId="14">'Praat, Marcel van'!$Y$3:$AM$36</definedName>
    <definedName name="_xlnm.Print_Area" localSheetId="4">Schema!$A$1:$Y$28</definedName>
    <definedName name="_xlnm.Print_Area" localSheetId="15">'Steen, Jan van'!$Y$3:$AM$36</definedName>
    <definedName name="_xlnm.Print_Area" localSheetId="16">'Steen, Kees van'!$Y$3:$AM$36</definedName>
    <definedName name="_xlnm.Print_Area" localSheetId="21">'Verkooyen, John'!$Y$3:$AM$36</definedName>
    <definedName name="_xlnm.Print_Area" localSheetId="17">'Vermeulen, Rudolf'!$Y$3:$AM$36</definedName>
    <definedName name="_xlnm.Print_Area" localSheetId="18">'Vissenberg, Erwin'!$Y$3:$AM$36</definedName>
    <definedName name="_xlnm.Print_Area" localSheetId="19">'Zagers, Kees'!$Y$3:$AM$36</definedName>
    <definedName name="_xlnm.Print_Area" localSheetId="20">'Zagers, Mark'!$Y$3:$AM$36</definedName>
    <definedName name="_xlnm.Print_Titles" localSheetId="1">Wedstrijdleider!$3:$3</definedName>
    <definedName name="_xlnm.Print_Titles" localSheetId="2">Wedstrijdleider_stand!$3:$3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48" l="1"/>
  <c r="E4" i="48"/>
  <c r="E5" i="48"/>
  <c r="E6" i="48"/>
  <c r="E7" i="48"/>
  <c r="E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" i="48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26" i="74"/>
  <c r="B20" i="74"/>
  <c r="B21" i="74"/>
  <c r="B22" i="74"/>
  <c r="B23" i="74"/>
  <c r="B24" i="74"/>
  <c r="B25" i="74"/>
  <c r="B5" i="74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4" i="74"/>
  <c r="B3" i="45"/>
  <c r="B4" i="45"/>
  <c r="B5" i="45"/>
  <c r="B6" i="45"/>
  <c r="B7" i="45"/>
  <c r="C7" i="45" s="1"/>
  <c r="B8" i="45"/>
  <c r="B9" i="45"/>
  <c r="K1" i="45"/>
  <c r="B10" i="45"/>
  <c r="B11" i="45"/>
  <c r="B12" i="45"/>
  <c r="B13" i="45"/>
  <c r="B14" i="45"/>
  <c r="P1" i="45" s="1"/>
  <c r="B15" i="45"/>
  <c r="B16" i="45"/>
  <c r="B17" i="45"/>
  <c r="B18" i="45"/>
  <c r="B19" i="45"/>
  <c r="B20" i="45"/>
  <c r="B21" i="45"/>
  <c r="B22" i="45"/>
  <c r="X1" i="45" s="1"/>
  <c r="B23" i="45"/>
  <c r="C23" i="45" s="1"/>
  <c r="B24" i="45"/>
  <c r="B25" i="45"/>
  <c r="C25" i="45" s="1"/>
  <c r="B26" i="45"/>
  <c r="B2" i="45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85" i="75"/>
  <c r="D86" i="75"/>
  <c r="D87" i="75"/>
  <c r="D88" i="75"/>
  <c r="D89" i="75"/>
  <c r="D90" i="75"/>
  <c r="D91" i="75"/>
  <c r="D92" i="75"/>
  <c r="L92" i="75"/>
  <c r="D93" i="75"/>
  <c r="D94" i="75"/>
  <c r="D95" i="75"/>
  <c r="D96" i="75"/>
  <c r="D97" i="75"/>
  <c r="D98" i="75"/>
  <c r="D99" i="75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L99" i="76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84" i="22"/>
  <c r="D84" i="71"/>
  <c r="D84" i="50"/>
  <c r="D84" i="51"/>
  <c r="D84" i="53"/>
  <c r="D84" i="75"/>
  <c r="D84" i="54"/>
  <c r="D84" i="55"/>
  <c r="D84" i="56"/>
  <c r="D84" i="57"/>
  <c r="D84" i="59"/>
  <c r="D84" i="60"/>
  <c r="D84" i="61"/>
  <c r="D84" i="64"/>
  <c r="D84" i="65"/>
  <c r="D84" i="66"/>
  <c r="D84" i="67"/>
  <c r="D84" i="68"/>
  <c r="D84" i="69"/>
  <c r="D84" i="70"/>
  <c r="D84" i="76"/>
  <c r="D84" i="58"/>
  <c r="R1" i="76"/>
  <c r="L84" i="76"/>
  <c r="O387" i="76"/>
  <c r="D403" i="76"/>
  <c r="O386" i="76"/>
  <c r="D402" i="76"/>
  <c r="O385" i="76"/>
  <c r="D401" i="76"/>
  <c r="O384" i="76"/>
  <c r="D400" i="76"/>
  <c r="O383" i="76"/>
  <c r="D399" i="76"/>
  <c r="O382" i="76"/>
  <c r="D398" i="76"/>
  <c r="O381" i="76"/>
  <c r="D397" i="76"/>
  <c r="O380" i="76"/>
  <c r="D396" i="76"/>
  <c r="O379" i="76"/>
  <c r="D395" i="76"/>
  <c r="O378" i="76"/>
  <c r="D394" i="76"/>
  <c r="O377" i="76"/>
  <c r="D393" i="76"/>
  <c r="O376" i="76"/>
  <c r="D392" i="76"/>
  <c r="O375" i="76"/>
  <c r="D391" i="76"/>
  <c r="O374" i="76"/>
  <c r="D390" i="76"/>
  <c r="O373" i="76"/>
  <c r="D389" i="76"/>
  <c r="O372" i="76"/>
  <c r="D388" i="76"/>
  <c r="D387" i="76"/>
  <c r="D386" i="76"/>
  <c r="D385" i="76"/>
  <c r="D384" i="76"/>
  <c r="D383" i="76"/>
  <c r="D382" i="76"/>
  <c r="D381" i="76"/>
  <c r="D380" i="76"/>
  <c r="D379" i="76"/>
  <c r="D378" i="76"/>
  <c r="D377" i="76"/>
  <c r="D376" i="76"/>
  <c r="D375" i="76"/>
  <c r="D374" i="76"/>
  <c r="D373" i="76"/>
  <c r="D372" i="76"/>
  <c r="O355" i="76"/>
  <c r="D371" i="76"/>
  <c r="O354" i="76"/>
  <c r="D370" i="76"/>
  <c r="O353" i="76"/>
  <c r="D369" i="76"/>
  <c r="O352" i="76"/>
  <c r="D368" i="76"/>
  <c r="O351" i="76"/>
  <c r="D367" i="76"/>
  <c r="O350" i="76"/>
  <c r="D366" i="76"/>
  <c r="O349" i="76"/>
  <c r="D365" i="76"/>
  <c r="O348" i="76"/>
  <c r="D364" i="76"/>
  <c r="O347" i="76"/>
  <c r="D363" i="76"/>
  <c r="O346" i="76"/>
  <c r="D362" i="76"/>
  <c r="O345" i="76"/>
  <c r="D361" i="76"/>
  <c r="O344" i="76"/>
  <c r="D360" i="76"/>
  <c r="O343" i="76"/>
  <c r="D359" i="76"/>
  <c r="O342" i="76"/>
  <c r="D358" i="76"/>
  <c r="O341" i="76"/>
  <c r="D357" i="76"/>
  <c r="O340" i="76"/>
  <c r="D356" i="76"/>
  <c r="O339" i="76"/>
  <c r="D355" i="76"/>
  <c r="O338" i="76"/>
  <c r="D354" i="76"/>
  <c r="O337" i="76"/>
  <c r="D353" i="76"/>
  <c r="O336" i="76"/>
  <c r="D352" i="76"/>
  <c r="O335" i="76"/>
  <c r="D351" i="76"/>
  <c r="O334" i="76"/>
  <c r="D350" i="76"/>
  <c r="O333" i="76"/>
  <c r="D349" i="76"/>
  <c r="O332" i="76"/>
  <c r="D348" i="76"/>
  <c r="O331" i="76"/>
  <c r="D347" i="76"/>
  <c r="O330" i="76"/>
  <c r="D346" i="76"/>
  <c r="O329" i="76"/>
  <c r="D345" i="76"/>
  <c r="O328" i="76"/>
  <c r="D344" i="76"/>
  <c r="O327" i="76"/>
  <c r="D343" i="76"/>
  <c r="O326" i="76"/>
  <c r="D342" i="76"/>
  <c r="O325" i="76"/>
  <c r="D341" i="76"/>
  <c r="O324" i="76"/>
  <c r="D340" i="76"/>
  <c r="O323" i="76"/>
  <c r="D339" i="76"/>
  <c r="O322" i="76"/>
  <c r="D338" i="76"/>
  <c r="O321" i="76"/>
  <c r="D337" i="76"/>
  <c r="O320" i="76"/>
  <c r="D336" i="76"/>
  <c r="O319" i="76"/>
  <c r="D335" i="76"/>
  <c r="O318" i="76"/>
  <c r="D334" i="76"/>
  <c r="O317" i="76"/>
  <c r="D333" i="76"/>
  <c r="O316" i="76"/>
  <c r="D332" i="76"/>
  <c r="O315" i="76"/>
  <c r="D331" i="76"/>
  <c r="O314" i="76"/>
  <c r="D330" i="76"/>
  <c r="O313" i="76"/>
  <c r="D329" i="76"/>
  <c r="O312" i="76"/>
  <c r="D328" i="76"/>
  <c r="O311" i="76"/>
  <c r="D327" i="76"/>
  <c r="O310" i="76"/>
  <c r="D326" i="76"/>
  <c r="O309" i="76"/>
  <c r="D325" i="76"/>
  <c r="O308" i="76"/>
  <c r="D324" i="76"/>
  <c r="O307" i="76"/>
  <c r="D323" i="76"/>
  <c r="O306" i="76"/>
  <c r="D322" i="76"/>
  <c r="O305" i="76"/>
  <c r="D321" i="76"/>
  <c r="O304" i="76"/>
  <c r="D320" i="76"/>
  <c r="O303" i="76"/>
  <c r="D319" i="76"/>
  <c r="O302" i="76"/>
  <c r="D318" i="76"/>
  <c r="O301" i="76"/>
  <c r="D317" i="76"/>
  <c r="O300" i="76"/>
  <c r="D316" i="76"/>
  <c r="O299" i="76"/>
  <c r="D315" i="76"/>
  <c r="O298" i="76"/>
  <c r="D314" i="76"/>
  <c r="O297" i="76"/>
  <c r="D313" i="76"/>
  <c r="O296" i="76"/>
  <c r="D312" i="76"/>
  <c r="O295" i="76"/>
  <c r="D311" i="76"/>
  <c r="O294" i="76"/>
  <c r="D310" i="76"/>
  <c r="O293" i="76"/>
  <c r="D309" i="76"/>
  <c r="O292" i="76"/>
  <c r="D308" i="76"/>
  <c r="O291" i="76"/>
  <c r="D307" i="76"/>
  <c r="O290" i="76"/>
  <c r="D306" i="76"/>
  <c r="O289" i="76"/>
  <c r="D305" i="76"/>
  <c r="O288" i="76"/>
  <c r="D304" i="76"/>
  <c r="O287" i="76"/>
  <c r="D303" i="76"/>
  <c r="O286" i="76"/>
  <c r="D302" i="76"/>
  <c r="O285" i="76"/>
  <c r="D301" i="76"/>
  <c r="O284" i="76"/>
  <c r="D300" i="76"/>
  <c r="O283" i="76"/>
  <c r="D299" i="76"/>
  <c r="O282" i="76"/>
  <c r="D298" i="76"/>
  <c r="O281" i="76"/>
  <c r="D297" i="76"/>
  <c r="O280" i="76"/>
  <c r="D296" i="76"/>
  <c r="O279" i="76"/>
  <c r="D295" i="76"/>
  <c r="O278" i="76"/>
  <c r="D294" i="76"/>
  <c r="O277" i="76"/>
  <c r="D293" i="76"/>
  <c r="O276" i="76"/>
  <c r="D292" i="76"/>
  <c r="O275" i="76"/>
  <c r="D291" i="76"/>
  <c r="O274" i="76"/>
  <c r="D290" i="76"/>
  <c r="O273" i="76"/>
  <c r="D289" i="76"/>
  <c r="O272" i="76"/>
  <c r="D288" i="76"/>
  <c r="O271" i="76"/>
  <c r="D287" i="76"/>
  <c r="O270" i="76"/>
  <c r="D286" i="76"/>
  <c r="O269" i="76"/>
  <c r="D285" i="76"/>
  <c r="O268" i="76"/>
  <c r="D284" i="76"/>
  <c r="O267" i="76"/>
  <c r="D283" i="76"/>
  <c r="O266" i="76"/>
  <c r="D282" i="76"/>
  <c r="O265" i="76"/>
  <c r="D281" i="76"/>
  <c r="O264" i="76"/>
  <c r="D280" i="76"/>
  <c r="O263" i="76"/>
  <c r="D279" i="76"/>
  <c r="O262" i="76"/>
  <c r="D278" i="76"/>
  <c r="O261" i="76"/>
  <c r="D277" i="76"/>
  <c r="O260" i="76"/>
  <c r="D276" i="76"/>
  <c r="O259" i="76"/>
  <c r="D275" i="76"/>
  <c r="O258" i="76"/>
  <c r="D274" i="76"/>
  <c r="O257" i="76"/>
  <c r="D273" i="76"/>
  <c r="O256" i="76"/>
  <c r="D272" i="76"/>
  <c r="O255" i="76"/>
  <c r="D271" i="76"/>
  <c r="O254" i="76"/>
  <c r="D270" i="76"/>
  <c r="O253" i="76"/>
  <c r="D269" i="76"/>
  <c r="O252" i="76"/>
  <c r="D268" i="76"/>
  <c r="O251" i="76"/>
  <c r="D267" i="76"/>
  <c r="O250" i="76"/>
  <c r="D266" i="76"/>
  <c r="O249" i="76"/>
  <c r="D265" i="76"/>
  <c r="O248" i="76"/>
  <c r="D264" i="76"/>
  <c r="O247" i="76"/>
  <c r="D263" i="76"/>
  <c r="O246" i="76"/>
  <c r="D262" i="76"/>
  <c r="O245" i="76"/>
  <c r="D261" i="76"/>
  <c r="O244" i="76"/>
  <c r="D260" i="76"/>
  <c r="O243" i="76"/>
  <c r="D259" i="76"/>
  <c r="O242" i="76"/>
  <c r="D258" i="76"/>
  <c r="O241" i="76"/>
  <c r="D257" i="76"/>
  <c r="O240" i="76"/>
  <c r="D256" i="76"/>
  <c r="O239" i="76"/>
  <c r="D255" i="76"/>
  <c r="O238" i="76"/>
  <c r="D254" i="76"/>
  <c r="O237" i="76"/>
  <c r="D253" i="76"/>
  <c r="O236" i="76"/>
  <c r="D252" i="76"/>
  <c r="O235" i="76"/>
  <c r="D251" i="76"/>
  <c r="O234" i="76"/>
  <c r="D250" i="76"/>
  <c r="O233" i="76"/>
  <c r="D249" i="76"/>
  <c r="O232" i="76"/>
  <c r="D248" i="76"/>
  <c r="O231" i="76"/>
  <c r="D247" i="76"/>
  <c r="O230" i="76"/>
  <c r="D246" i="76"/>
  <c r="O229" i="76"/>
  <c r="D245" i="76"/>
  <c r="O228" i="76"/>
  <c r="D244" i="76"/>
  <c r="O227" i="76"/>
  <c r="D243" i="76"/>
  <c r="O226" i="76"/>
  <c r="D242" i="76"/>
  <c r="O225" i="76"/>
  <c r="D241" i="76"/>
  <c r="O224" i="76"/>
  <c r="D240" i="76"/>
  <c r="O223" i="76"/>
  <c r="D239" i="76"/>
  <c r="O222" i="76"/>
  <c r="D238" i="76"/>
  <c r="O221" i="76"/>
  <c r="D237" i="76"/>
  <c r="O220" i="76"/>
  <c r="D236" i="76"/>
  <c r="O219" i="76"/>
  <c r="D235" i="76"/>
  <c r="O218" i="76"/>
  <c r="D234" i="76"/>
  <c r="O217" i="76"/>
  <c r="D233" i="76"/>
  <c r="O216" i="76"/>
  <c r="D232" i="76"/>
  <c r="O215" i="76"/>
  <c r="D231" i="76"/>
  <c r="O214" i="76"/>
  <c r="D230" i="76"/>
  <c r="O213" i="76"/>
  <c r="D229" i="76"/>
  <c r="O212" i="76"/>
  <c r="D228" i="76"/>
  <c r="O211" i="76"/>
  <c r="D227" i="76"/>
  <c r="O210" i="76"/>
  <c r="D226" i="76"/>
  <c r="O209" i="76"/>
  <c r="D225" i="76"/>
  <c r="O208" i="76"/>
  <c r="D224" i="76"/>
  <c r="O207" i="76"/>
  <c r="D223" i="76"/>
  <c r="O206" i="76"/>
  <c r="D222" i="76"/>
  <c r="O205" i="76"/>
  <c r="D221" i="76"/>
  <c r="O204" i="76"/>
  <c r="D220" i="76"/>
  <c r="O203" i="76"/>
  <c r="D219" i="76"/>
  <c r="O202" i="76"/>
  <c r="D218" i="76"/>
  <c r="O201" i="76"/>
  <c r="D217" i="76"/>
  <c r="O200" i="76"/>
  <c r="D216" i="76"/>
  <c r="O199" i="76"/>
  <c r="D215" i="76"/>
  <c r="O198" i="76"/>
  <c r="D214" i="76"/>
  <c r="O197" i="76"/>
  <c r="D213" i="76"/>
  <c r="O196" i="76"/>
  <c r="D212" i="76"/>
  <c r="O195" i="76"/>
  <c r="D211" i="76"/>
  <c r="O194" i="76"/>
  <c r="D210" i="76"/>
  <c r="O193" i="76"/>
  <c r="D209" i="76"/>
  <c r="O192" i="76"/>
  <c r="D208" i="76"/>
  <c r="O191" i="76"/>
  <c r="D207" i="76"/>
  <c r="O190" i="76"/>
  <c r="D206" i="76"/>
  <c r="O189" i="76"/>
  <c r="D205" i="76"/>
  <c r="O188" i="76"/>
  <c r="D204" i="76"/>
  <c r="O187" i="76"/>
  <c r="D203" i="76"/>
  <c r="O186" i="76"/>
  <c r="D202" i="76"/>
  <c r="O185" i="76"/>
  <c r="D201" i="76"/>
  <c r="O184" i="76"/>
  <c r="D200" i="76"/>
  <c r="O183" i="76"/>
  <c r="D199" i="76"/>
  <c r="O182" i="76"/>
  <c r="D198" i="76"/>
  <c r="O181" i="76"/>
  <c r="D197" i="76"/>
  <c r="O180" i="76"/>
  <c r="D196" i="76"/>
  <c r="O179" i="76"/>
  <c r="D195" i="76"/>
  <c r="O178" i="76"/>
  <c r="D194" i="76"/>
  <c r="O177" i="76"/>
  <c r="D193" i="76"/>
  <c r="O176" i="76"/>
  <c r="D192" i="76"/>
  <c r="O175" i="76"/>
  <c r="D191" i="76"/>
  <c r="O174" i="76"/>
  <c r="D190" i="76"/>
  <c r="O173" i="76"/>
  <c r="D189" i="76"/>
  <c r="O172" i="76"/>
  <c r="D188" i="76"/>
  <c r="O171" i="76"/>
  <c r="D187" i="76"/>
  <c r="O170" i="76"/>
  <c r="D186" i="76"/>
  <c r="O169" i="76"/>
  <c r="D185" i="76"/>
  <c r="O168" i="76"/>
  <c r="D184" i="76"/>
  <c r="O167" i="76"/>
  <c r="D183" i="76"/>
  <c r="O166" i="76"/>
  <c r="D182" i="76"/>
  <c r="O165" i="76"/>
  <c r="D181" i="76"/>
  <c r="O164" i="76"/>
  <c r="D180" i="76"/>
  <c r="O163" i="76"/>
  <c r="D179" i="76"/>
  <c r="O162" i="76"/>
  <c r="D178" i="76"/>
  <c r="O161" i="76"/>
  <c r="D177" i="76"/>
  <c r="O160" i="76"/>
  <c r="D176" i="76"/>
  <c r="O159" i="76"/>
  <c r="D175" i="76"/>
  <c r="O158" i="76"/>
  <c r="D174" i="76"/>
  <c r="O157" i="76"/>
  <c r="D173" i="76"/>
  <c r="O156" i="76"/>
  <c r="D172" i="76"/>
  <c r="O155" i="76"/>
  <c r="D171" i="76"/>
  <c r="O154" i="76"/>
  <c r="D170" i="76"/>
  <c r="O153" i="76"/>
  <c r="D169" i="76"/>
  <c r="O152" i="76"/>
  <c r="D168" i="76"/>
  <c r="O151" i="76"/>
  <c r="D167" i="76"/>
  <c r="O150" i="76"/>
  <c r="D166" i="76"/>
  <c r="O149" i="76"/>
  <c r="D165" i="76"/>
  <c r="O148" i="76"/>
  <c r="D164" i="76"/>
  <c r="O147" i="76"/>
  <c r="D163" i="76"/>
  <c r="O146" i="76"/>
  <c r="D162" i="76"/>
  <c r="O145" i="76"/>
  <c r="D161" i="76"/>
  <c r="O144" i="76"/>
  <c r="D160" i="76"/>
  <c r="O143" i="76"/>
  <c r="D159" i="76"/>
  <c r="O142" i="76"/>
  <c r="D158" i="76"/>
  <c r="O141" i="76"/>
  <c r="D157" i="76"/>
  <c r="O140" i="76"/>
  <c r="D156" i="76"/>
  <c r="O139" i="76"/>
  <c r="D155" i="76"/>
  <c r="O138" i="76"/>
  <c r="D154" i="76"/>
  <c r="O137" i="76"/>
  <c r="D153" i="76"/>
  <c r="O136" i="76"/>
  <c r="D152" i="76"/>
  <c r="O135" i="76"/>
  <c r="D151" i="76"/>
  <c r="O134" i="76"/>
  <c r="D150" i="76"/>
  <c r="O133" i="76"/>
  <c r="D149" i="76"/>
  <c r="O132" i="76"/>
  <c r="D148" i="76"/>
  <c r="O131" i="76"/>
  <c r="D147" i="76"/>
  <c r="O130" i="76"/>
  <c r="D146" i="76"/>
  <c r="O129" i="76"/>
  <c r="D145" i="76"/>
  <c r="O128" i="76"/>
  <c r="D144" i="76"/>
  <c r="O127" i="76"/>
  <c r="D143" i="76"/>
  <c r="O126" i="76"/>
  <c r="D142" i="76"/>
  <c r="O125" i="76"/>
  <c r="D141" i="76"/>
  <c r="O124" i="76"/>
  <c r="D140" i="76"/>
  <c r="O123" i="76"/>
  <c r="D139" i="76"/>
  <c r="O122" i="76"/>
  <c r="D138" i="76"/>
  <c r="O121" i="76"/>
  <c r="D137" i="76"/>
  <c r="O120" i="76"/>
  <c r="D136" i="76"/>
  <c r="O119" i="76"/>
  <c r="D135" i="76"/>
  <c r="O118" i="76"/>
  <c r="D134" i="76"/>
  <c r="O117" i="76"/>
  <c r="D133" i="76"/>
  <c r="O116" i="76"/>
  <c r="D132" i="76"/>
  <c r="O115" i="76"/>
  <c r="D131" i="76"/>
  <c r="O114" i="76"/>
  <c r="D130" i="76"/>
  <c r="O113" i="76"/>
  <c r="D129" i="76"/>
  <c r="O112" i="76"/>
  <c r="D128" i="76"/>
  <c r="O111" i="76"/>
  <c r="D127" i="76"/>
  <c r="O110" i="76"/>
  <c r="D126" i="76"/>
  <c r="O109" i="76"/>
  <c r="D125" i="76"/>
  <c r="O108" i="76"/>
  <c r="D124" i="76"/>
  <c r="O107" i="76"/>
  <c r="D123" i="76"/>
  <c r="O106" i="76"/>
  <c r="D122" i="76"/>
  <c r="O105" i="76"/>
  <c r="D121" i="76"/>
  <c r="O104" i="76"/>
  <c r="D120" i="76"/>
  <c r="O103" i="76"/>
  <c r="D119" i="76"/>
  <c r="D118" i="76"/>
  <c r="D117" i="76"/>
  <c r="D116" i="76"/>
  <c r="D115" i="76"/>
  <c r="D114" i="76"/>
  <c r="D113" i="76"/>
  <c r="D112" i="76"/>
  <c r="L112" i="76"/>
  <c r="D111" i="76"/>
  <c r="D110" i="76"/>
  <c r="D109" i="76"/>
  <c r="D108" i="76"/>
  <c r="D107" i="76"/>
  <c r="D106" i="76"/>
  <c r="D105" i="76"/>
  <c r="D104" i="76"/>
  <c r="L104" i="76"/>
  <c r="D103" i="76"/>
  <c r="D102" i="76"/>
  <c r="D101" i="76"/>
  <c r="D100" i="76"/>
  <c r="D83" i="76"/>
  <c r="D82" i="76"/>
  <c r="D81" i="76"/>
  <c r="D80" i="76"/>
  <c r="L80" i="76"/>
  <c r="D79" i="76"/>
  <c r="D78" i="76"/>
  <c r="D77" i="76"/>
  <c r="D76" i="76"/>
  <c r="D75" i="76"/>
  <c r="L75" i="76"/>
  <c r="D74" i="76"/>
  <c r="D73" i="76"/>
  <c r="D72" i="76"/>
  <c r="L72" i="76"/>
  <c r="D71" i="76"/>
  <c r="D70" i="76"/>
  <c r="D69" i="76"/>
  <c r="D68" i="76"/>
  <c r="D67" i="76"/>
  <c r="L67" i="76"/>
  <c r="D66" i="76"/>
  <c r="D65" i="76"/>
  <c r="D64" i="76"/>
  <c r="D63" i="76"/>
  <c r="D62" i="76"/>
  <c r="L62" i="76"/>
  <c r="D61" i="76"/>
  <c r="D60" i="76"/>
  <c r="D59" i="76"/>
  <c r="L59" i="76"/>
  <c r="D58" i="76"/>
  <c r="D57" i="76"/>
  <c r="D56" i="76"/>
  <c r="D55" i="76"/>
  <c r="L55" i="76"/>
  <c r="D54" i="76"/>
  <c r="D53" i="76"/>
  <c r="D52" i="76"/>
  <c r="L52" i="76"/>
  <c r="D51" i="76"/>
  <c r="L51" i="76"/>
  <c r="D50" i="76"/>
  <c r="L50" i="76"/>
  <c r="D49" i="76"/>
  <c r="L49" i="76"/>
  <c r="D48" i="76"/>
  <c r="D47" i="76"/>
  <c r="L47" i="76"/>
  <c r="D46" i="76"/>
  <c r="D45" i="76"/>
  <c r="L45" i="76"/>
  <c r="D44" i="76"/>
  <c r="D43" i="76"/>
  <c r="L43" i="76"/>
  <c r="D42" i="76"/>
  <c r="D41" i="76"/>
  <c r="L41" i="76"/>
  <c r="D40" i="76"/>
  <c r="D39" i="76"/>
  <c r="L39" i="76"/>
  <c r="D38" i="76"/>
  <c r="D37" i="76"/>
  <c r="D36" i="76"/>
  <c r="L36" i="76"/>
  <c r="D35" i="76"/>
  <c r="L35" i="76"/>
  <c r="D34" i="76"/>
  <c r="D33" i="76"/>
  <c r="L33" i="76"/>
  <c r="D32" i="76"/>
  <c r="D31" i="76"/>
  <c r="L31" i="76"/>
  <c r="D30" i="76"/>
  <c r="D29" i="76"/>
  <c r="L29" i="76"/>
  <c r="D28" i="76"/>
  <c r="D27" i="76"/>
  <c r="L27" i="76"/>
  <c r="D26" i="76"/>
  <c r="D25" i="76"/>
  <c r="L25" i="76"/>
  <c r="D24" i="76"/>
  <c r="D23" i="76"/>
  <c r="L23" i="76"/>
  <c r="D22" i="76"/>
  <c r="D21" i="76"/>
  <c r="L21" i="76"/>
  <c r="D20" i="76"/>
  <c r="D19" i="76"/>
  <c r="L19" i="76"/>
  <c r="D18" i="76"/>
  <c r="D17" i="76"/>
  <c r="L17" i="76"/>
  <c r="D16" i="76"/>
  <c r="L16" i="76"/>
  <c r="D15" i="76"/>
  <c r="L15" i="76"/>
  <c r="D14" i="76"/>
  <c r="L14" i="76"/>
  <c r="D13" i="76"/>
  <c r="L13" i="76"/>
  <c r="D12" i="76"/>
  <c r="D11" i="76"/>
  <c r="L11" i="76"/>
  <c r="D10" i="76"/>
  <c r="L10" i="76"/>
  <c r="D9" i="76"/>
  <c r="L9" i="76"/>
  <c r="D8" i="76"/>
  <c r="L8" i="76"/>
  <c r="D7" i="76"/>
  <c r="L7" i="76"/>
  <c r="D6" i="76"/>
  <c r="D5" i="76"/>
  <c r="L5" i="76"/>
  <c r="D4" i="76"/>
  <c r="L95" i="76"/>
  <c r="L87" i="76"/>
  <c r="L92" i="76"/>
  <c r="L66" i="76"/>
  <c r="L89" i="76"/>
  <c r="L88" i="76"/>
  <c r="L94" i="76"/>
  <c r="L86" i="76"/>
  <c r="L93" i="76"/>
  <c r="L85" i="76"/>
  <c r="L91" i="76"/>
  <c r="L37" i="76"/>
  <c r="L53" i="76"/>
  <c r="L61" i="76"/>
  <c r="L69" i="76"/>
  <c r="L81" i="76"/>
  <c r="L56" i="76"/>
  <c r="L65" i="76"/>
  <c r="L83" i="76"/>
  <c r="L115" i="76"/>
  <c r="L386" i="76"/>
  <c r="L378" i="76"/>
  <c r="L383" i="76"/>
  <c r="L375" i="76"/>
  <c r="L402" i="76"/>
  <c r="L400" i="76"/>
  <c r="L398" i="76"/>
  <c r="L396" i="76"/>
  <c r="L394" i="76"/>
  <c r="L392" i="76"/>
  <c r="L390" i="76"/>
  <c r="L388" i="76"/>
  <c r="L380" i="76"/>
  <c r="L372" i="76"/>
  <c r="L370" i="76"/>
  <c r="L368" i="76"/>
  <c r="L366" i="76"/>
  <c r="L364" i="76"/>
  <c r="L362" i="76"/>
  <c r="L360" i="76"/>
  <c r="L358" i="76"/>
  <c r="L356" i="76"/>
  <c r="L354" i="76"/>
  <c r="L352" i="76"/>
  <c r="L350" i="76"/>
  <c r="L348" i="76"/>
  <c r="L346" i="76"/>
  <c r="L382" i="76"/>
  <c r="L374" i="76"/>
  <c r="L387" i="76"/>
  <c r="L379" i="76"/>
  <c r="L401" i="76"/>
  <c r="L361" i="76"/>
  <c r="L403" i="76"/>
  <c r="L376" i="76"/>
  <c r="L363" i="76"/>
  <c r="L343" i="76"/>
  <c r="L389" i="76"/>
  <c r="L365" i="76"/>
  <c r="L391" i="76"/>
  <c r="L367" i="76"/>
  <c r="L393" i="76"/>
  <c r="L369" i="76"/>
  <c r="L345" i="76"/>
  <c r="L395" i="76"/>
  <c r="L371" i="76"/>
  <c r="L355" i="76"/>
  <c r="L344" i="76"/>
  <c r="L342" i="76"/>
  <c r="L340" i="76"/>
  <c r="L338" i="76"/>
  <c r="L336" i="76"/>
  <c r="L334" i="76"/>
  <c r="L332" i="76"/>
  <c r="L330" i="76"/>
  <c r="L328" i="76"/>
  <c r="L326" i="76"/>
  <c r="L324" i="76"/>
  <c r="L322" i="76"/>
  <c r="L320" i="76"/>
  <c r="L318" i="76"/>
  <c r="L316" i="76"/>
  <c r="L314" i="76"/>
  <c r="L312" i="76"/>
  <c r="L310" i="76"/>
  <c r="L308" i="76"/>
  <c r="L306" i="76"/>
  <c r="L304" i="76"/>
  <c r="L302" i="76"/>
  <c r="L300" i="76"/>
  <c r="L298" i="76"/>
  <c r="L347" i="76"/>
  <c r="L399" i="76"/>
  <c r="L384" i="76"/>
  <c r="L297" i="76"/>
  <c r="L311" i="76"/>
  <c r="L303" i="76"/>
  <c r="L357" i="76"/>
  <c r="L296" i="76"/>
  <c r="L294" i="76"/>
  <c r="L292" i="76"/>
  <c r="L290" i="76"/>
  <c r="L288" i="76"/>
  <c r="L286" i="76"/>
  <c r="L284" i="76"/>
  <c r="L282" i="76"/>
  <c r="L280" i="76"/>
  <c r="L278" i="76"/>
  <c r="L276" i="76"/>
  <c r="L274" i="76"/>
  <c r="L272" i="76"/>
  <c r="L270" i="76"/>
  <c r="L268" i="76"/>
  <c r="L359" i="76"/>
  <c r="L307" i="76"/>
  <c r="L353" i="76"/>
  <c r="L301" i="76"/>
  <c r="L262" i="76"/>
  <c r="L256" i="76"/>
  <c r="L309" i="76"/>
  <c r="L266" i="76"/>
  <c r="L250" i="76"/>
  <c r="L248" i="76"/>
  <c r="L246" i="76"/>
  <c r="L244" i="76"/>
  <c r="L242" i="76"/>
  <c r="L240" i="76"/>
  <c r="L238" i="76"/>
  <c r="L236" i="76"/>
  <c r="L234" i="76"/>
  <c r="L232" i="76"/>
  <c r="L230" i="76"/>
  <c r="L228" i="76"/>
  <c r="L226" i="76"/>
  <c r="L224" i="76"/>
  <c r="L260" i="76"/>
  <c r="L254" i="76"/>
  <c r="L252" i="76"/>
  <c r="L221" i="76"/>
  <c r="L219" i="76"/>
  <c r="L217" i="76"/>
  <c r="L215" i="76"/>
  <c r="L213" i="76"/>
  <c r="L211" i="76"/>
  <c r="L209" i="76"/>
  <c r="L207" i="76"/>
  <c r="L241" i="76"/>
  <c r="L264" i="76"/>
  <c r="L258" i="76"/>
  <c r="L233" i="76"/>
  <c r="L397" i="76"/>
  <c r="L237" i="76"/>
  <c r="L222" i="76"/>
  <c r="L220" i="76"/>
  <c r="L218" i="76"/>
  <c r="L216" i="76"/>
  <c r="L214" i="76"/>
  <c r="L212" i="76"/>
  <c r="L210" i="76"/>
  <c r="L208" i="76"/>
  <c r="L206" i="76"/>
  <c r="L190" i="76"/>
  <c r="L176" i="76"/>
  <c r="L196" i="76"/>
  <c r="L249" i="76"/>
  <c r="L180" i="76"/>
  <c r="L175" i="76"/>
  <c r="L172" i="76"/>
  <c r="L169" i="76"/>
  <c r="L167" i="76"/>
  <c r="L165" i="76"/>
  <c r="L163" i="76"/>
  <c r="L161" i="76"/>
  <c r="L159" i="76"/>
  <c r="L157" i="76"/>
  <c r="L155" i="76"/>
  <c r="L153" i="76"/>
  <c r="L192" i="76"/>
  <c r="L179" i="76"/>
  <c r="L171" i="76"/>
  <c r="L231" i="76"/>
  <c r="L200" i="76"/>
  <c r="L188" i="76"/>
  <c r="L186" i="76"/>
  <c r="L184" i="76"/>
  <c r="L178" i="76"/>
  <c r="L174" i="76"/>
  <c r="L204" i="76"/>
  <c r="L182" i="76"/>
  <c r="L170" i="76"/>
  <c r="L202" i="76"/>
  <c r="L152" i="76"/>
  <c r="L135" i="76"/>
  <c r="L133" i="76"/>
  <c r="L131" i="76"/>
  <c r="L168" i="76"/>
  <c r="L156" i="76"/>
  <c r="L146" i="76"/>
  <c r="L145" i="76"/>
  <c r="L137" i="76"/>
  <c r="L118" i="76"/>
  <c r="L198" i="76"/>
  <c r="L166" i="76"/>
  <c r="L140" i="76"/>
  <c r="L183" i="76"/>
  <c r="L164" i="76"/>
  <c r="L162" i="76"/>
  <c r="L154" i="76"/>
  <c r="L144" i="76"/>
  <c r="L143" i="76"/>
  <c r="L139" i="76"/>
  <c r="L136" i="76"/>
  <c r="L134" i="76"/>
  <c r="L132" i="76"/>
  <c r="L130" i="76"/>
  <c r="L128" i="76"/>
  <c r="L126" i="76"/>
  <c r="L124" i="76"/>
  <c r="L122" i="76"/>
  <c r="L120" i="76"/>
  <c r="L194" i="76"/>
  <c r="L160" i="76"/>
  <c r="L119" i="76"/>
  <c r="L158" i="76"/>
  <c r="L151" i="76"/>
  <c r="L149" i="76"/>
  <c r="L147" i="76"/>
  <c r="L150" i="76"/>
  <c r="L148" i="76"/>
  <c r="L142" i="76"/>
  <c r="L141" i="76"/>
  <c r="L138" i="76"/>
  <c r="L111" i="76"/>
  <c r="L103" i="76"/>
  <c r="L102" i="76"/>
  <c r="L100" i="76"/>
  <c r="L82" i="76"/>
  <c r="L78" i="76"/>
  <c r="L76" i="76"/>
  <c r="L74" i="76"/>
  <c r="L70" i="76"/>
  <c r="L113" i="76"/>
  <c r="L105" i="76"/>
  <c r="L114" i="76"/>
  <c r="L106" i="76"/>
  <c r="L107" i="76"/>
  <c r="L116" i="76"/>
  <c r="L108" i="76"/>
  <c r="L110" i="76"/>
  <c r="L57" i="76"/>
  <c r="L63" i="76"/>
  <c r="S1" i="76"/>
  <c r="L58" i="76"/>
  <c r="L73" i="76"/>
  <c r="L77" i="76"/>
  <c r="L101" i="76"/>
  <c r="L109" i="76"/>
  <c r="L68" i="76"/>
  <c r="L4" i="76"/>
  <c r="L6" i="76"/>
  <c r="L12" i="76"/>
  <c r="L18" i="76"/>
  <c r="L20" i="76"/>
  <c r="L22" i="76"/>
  <c r="L24" i="76"/>
  <c r="L26" i="76"/>
  <c r="L28" i="76"/>
  <c r="L30" i="76"/>
  <c r="L32" i="76"/>
  <c r="L34" i="76"/>
  <c r="L38" i="76"/>
  <c r="L40" i="76"/>
  <c r="L42" i="76"/>
  <c r="L44" i="76"/>
  <c r="L46" i="76"/>
  <c r="L48" i="76"/>
  <c r="L54" i="76"/>
  <c r="L71" i="76"/>
  <c r="L79" i="76"/>
  <c r="L60" i="76"/>
  <c r="L64" i="76"/>
  <c r="L121" i="76"/>
  <c r="L125" i="76"/>
  <c r="L129" i="76"/>
  <c r="L117" i="76"/>
  <c r="L123" i="76"/>
  <c r="L127" i="76"/>
  <c r="L191" i="76"/>
  <c r="L177" i="76"/>
  <c r="L223" i="76"/>
  <c r="L173" i="76"/>
  <c r="L181" i="76"/>
  <c r="L197" i="76"/>
  <c r="L205" i="76"/>
  <c r="L195" i="76"/>
  <c r="L199" i="76"/>
  <c r="L203" i="76"/>
  <c r="L229" i="76"/>
  <c r="L245" i="76"/>
  <c r="L189" i="76"/>
  <c r="L201" i="76"/>
  <c r="L235" i="76"/>
  <c r="L185" i="76"/>
  <c r="L187" i="76"/>
  <c r="L227" i="76"/>
  <c r="L239" i="76"/>
  <c r="L315" i="76"/>
  <c r="L193" i="76"/>
  <c r="L225" i="76"/>
  <c r="L243" i="76"/>
  <c r="L247" i="76"/>
  <c r="L289" i="76"/>
  <c r="L271" i="76"/>
  <c r="L279" i="76"/>
  <c r="L287" i="76"/>
  <c r="L269" i="76"/>
  <c r="L267" i="76"/>
  <c r="L251" i="76"/>
  <c r="L257" i="76"/>
  <c r="L283" i="76"/>
  <c r="L261" i="76"/>
  <c r="L337" i="76"/>
  <c r="L263" i="76"/>
  <c r="L277" i="76"/>
  <c r="L291" i="76"/>
  <c r="L313" i="76"/>
  <c r="L253" i="76"/>
  <c r="L293" i="76"/>
  <c r="L259" i="76"/>
  <c r="L275" i="76"/>
  <c r="L281" i="76"/>
  <c r="L285" i="76"/>
  <c r="L295" i="76"/>
  <c r="L305" i="76"/>
  <c r="L265" i="76"/>
  <c r="L299" i="76"/>
  <c r="L317" i="76"/>
  <c r="L255" i="76"/>
  <c r="L273" i="76"/>
  <c r="L331" i="76"/>
  <c r="L381" i="76"/>
  <c r="L319" i="76"/>
  <c r="L335" i="76"/>
  <c r="L339" i="76"/>
  <c r="L351" i="76"/>
  <c r="L327" i="76"/>
  <c r="L341" i="76"/>
  <c r="L325" i="76"/>
  <c r="L333" i="76"/>
  <c r="L349" i="76"/>
  <c r="L323" i="76"/>
  <c r="L321" i="76"/>
  <c r="L329" i="76"/>
  <c r="L385" i="76"/>
  <c r="L373" i="76"/>
  <c r="L377" i="76"/>
  <c r="AA25" i="1"/>
  <c r="AB25" i="1"/>
  <c r="AC25" i="1"/>
  <c r="AA26" i="1"/>
  <c r="AB26" i="1"/>
  <c r="AC26" i="1"/>
  <c r="AA27" i="1"/>
  <c r="AB27" i="1"/>
  <c r="AC27" i="1"/>
  <c r="R1" i="75"/>
  <c r="L98" i="75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389" i="71"/>
  <c r="D390" i="71"/>
  <c r="D391" i="71"/>
  <c r="D392" i="71"/>
  <c r="D393" i="71"/>
  <c r="D394" i="71"/>
  <c r="D395" i="71"/>
  <c r="D396" i="71"/>
  <c r="D397" i="71"/>
  <c r="D398" i="71"/>
  <c r="D399" i="71"/>
  <c r="D400" i="71"/>
  <c r="D401" i="71"/>
  <c r="D402" i="71"/>
  <c r="D403" i="71"/>
  <c r="D389" i="50"/>
  <c r="D390" i="50"/>
  <c r="D391" i="50"/>
  <c r="D392" i="50"/>
  <c r="D393" i="50"/>
  <c r="D394" i="50"/>
  <c r="D395" i="50"/>
  <c r="D396" i="50"/>
  <c r="D397" i="50"/>
  <c r="D398" i="50"/>
  <c r="D399" i="50"/>
  <c r="D400" i="50"/>
  <c r="D401" i="50"/>
  <c r="D402" i="50"/>
  <c r="D403" i="50"/>
  <c r="D389" i="51"/>
  <c r="D390" i="51"/>
  <c r="D391" i="51"/>
  <c r="D392" i="51"/>
  <c r="D393" i="51"/>
  <c r="D394" i="51"/>
  <c r="D395" i="51"/>
  <c r="D396" i="51"/>
  <c r="D397" i="51"/>
  <c r="D398" i="51"/>
  <c r="D399" i="51"/>
  <c r="D400" i="51"/>
  <c r="D401" i="51"/>
  <c r="D402" i="51"/>
  <c r="D403" i="51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389" i="54"/>
  <c r="D390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389" i="55"/>
  <c r="D390" i="55"/>
  <c r="D391" i="55"/>
  <c r="D392" i="55"/>
  <c r="D393" i="55"/>
  <c r="D394" i="55"/>
  <c r="D395" i="55"/>
  <c r="D396" i="55"/>
  <c r="D397" i="55"/>
  <c r="D398" i="55"/>
  <c r="D399" i="55"/>
  <c r="D400" i="55"/>
  <c r="D401" i="55"/>
  <c r="D402" i="55"/>
  <c r="D403" i="55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389" i="57"/>
  <c r="D390" i="57"/>
  <c r="D391" i="57"/>
  <c r="D392" i="57"/>
  <c r="D393" i="57"/>
  <c r="D394" i="57"/>
  <c r="D395" i="57"/>
  <c r="D396" i="57"/>
  <c r="D397" i="57"/>
  <c r="D398" i="57"/>
  <c r="D399" i="57"/>
  <c r="D400" i="57"/>
  <c r="D401" i="57"/>
  <c r="D402" i="57"/>
  <c r="D403" i="57"/>
  <c r="D389" i="58"/>
  <c r="D390" i="58"/>
  <c r="D391" i="58"/>
  <c r="D392" i="58"/>
  <c r="D393" i="58"/>
  <c r="D394" i="58"/>
  <c r="D395" i="58"/>
  <c r="D396" i="58"/>
  <c r="D397" i="58"/>
  <c r="D398" i="58"/>
  <c r="D399" i="58"/>
  <c r="D400" i="58"/>
  <c r="D401" i="58"/>
  <c r="D402" i="58"/>
  <c r="D403" i="58"/>
  <c r="D389" i="59"/>
  <c r="D390" i="59"/>
  <c r="D391" i="59"/>
  <c r="D392" i="59"/>
  <c r="D393" i="59"/>
  <c r="D394" i="59"/>
  <c r="D395" i="59"/>
  <c r="D396" i="59"/>
  <c r="D397" i="59"/>
  <c r="D398" i="59"/>
  <c r="D399" i="59"/>
  <c r="D400" i="59"/>
  <c r="D401" i="59"/>
  <c r="D402" i="59"/>
  <c r="D403" i="59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389" i="61"/>
  <c r="D390" i="61"/>
  <c r="D391" i="61"/>
  <c r="D392" i="61"/>
  <c r="D393" i="61"/>
  <c r="D394" i="61"/>
  <c r="D395" i="61"/>
  <c r="D396" i="61"/>
  <c r="D397" i="61"/>
  <c r="D398" i="61"/>
  <c r="D399" i="61"/>
  <c r="D400" i="61"/>
  <c r="D401" i="61"/>
  <c r="D402" i="61"/>
  <c r="D403" i="61"/>
  <c r="D389" i="64"/>
  <c r="D390" i="64"/>
  <c r="D391" i="64"/>
  <c r="D392" i="64"/>
  <c r="D393" i="64"/>
  <c r="D394" i="64"/>
  <c r="D395" i="64"/>
  <c r="D396" i="64"/>
  <c r="D397" i="64"/>
  <c r="D398" i="64"/>
  <c r="D399" i="64"/>
  <c r="D400" i="64"/>
  <c r="D401" i="64"/>
  <c r="D402" i="64"/>
  <c r="D403" i="64"/>
  <c r="D389" i="65"/>
  <c r="D390" i="65"/>
  <c r="D391" i="65"/>
  <c r="D392" i="65"/>
  <c r="D393" i="65"/>
  <c r="D394" i="65"/>
  <c r="D395" i="65"/>
  <c r="D396" i="65"/>
  <c r="D397" i="65"/>
  <c r="D398" i="65"/>
  <c r="D399" i="65"/>
  <c r="D400" i="65"/>
  <c r="D401" i="65"/>
  <c r="D402" i="65"/>
  <c r="D403" i="65"/>
  <c r="D389" i="66"/>
  <c r="D390" i="66"/>
  <c r="D391" i="66"/>
  <c r="D392" i="66"/>
  <c r="D393" i="66"/>
  <c r="D394" i="66"/>
  <c r="D395" i="66"/>
  <c r="D396" i="66"/>
  <c r="D397" i="66"/>
  <c r="D398" i="66"/>
  <c r="D399" i="66"/>
  <c r="D400" i="66"/>
  <c r="D401" i="66"/>
  <c r="D402" i="66"/>
  <c r="D403" i="66"/>
  <c r="D389" i="67"/>
  <c r="D390" i="67"/>
  <c r="D391" i="67"/>
  <c r="D392" i="67"/>
  <c r="D393" i="67"/>
  <c r="D394" i="67"/>
  <c r="D395" i="67"/>
  <c r="D396" i="67"/>
  <c r="D397" i="67"/>
  <c r="D398" i="67"/>
  <c r="D399" i="67"/>
  <c r="D400" i="67"/>
  <c r="D401" i="67"/>
  <c r="D402" i="67"/>
  <c r="D403" i="67"/>
  <c r="D389" i="68"/>
  <c r="D390" i="68"/>
  <c r="D391" i="68"/>
  <c r="D392" i="68"/>
  <c r="D393" i="68"/>
  <c r="D394" i="68"/>
  <c r="D395" i="68"/>
  <c r="D396" i="68"/>
  <c r="D397" i="68"/>
  <c r="D398" i="68"/>
  <c r="D399" i="68"/>
  <c r="D400" i="68"/>
  <c r="D401" i="68"/>
  <c r="D402" i="68"/>
  <c r="D403" i="68"/>
  <c r="D389" i="69"/>
  <c r="D390" i="69"/>
  <c r="D391" i="69"/>
  <c r="D392" i="69"/>
  <c r="D393" i="69"/>
  <c r="D394" i="69"/>
  <c r="D395" i="69"/>
  <c r="D396" i="69"/>
  <c r="D397" i="69"/>
  <c r="D398" i="69"/>
  <c r="D399" i="69"/>
  <c r="D400" i="69"/>
  <c r="D401" i="69"/>
  <c r="D402" i="69"/>
  <c r="D403" i="69"/>
  <c r="D389" i="70"/>
  <c r="D390" i="70"/>
  <c r="D391" i="70"/>
  <c r="D392" i="70"/>
  <c r="D393" i="70"/>
  <c r="D394" i="70"/>
  <c r="D395" i="70"/>
  <c r="D396" i="70"/>
  <c r="D397" i="70"/>
  <c r="D398" i="70"/>
  <c r="D399" i="70"/>
  <c r="D400" i="70"/>
  <c r="D401" i="70"/>
  <c r="D402" i="70"/>
  <c r="D403" i="70"/>
  <c r="D389" i="75"/>
  <c r="D390" i="75"/>
  <c r="D391" i="75"/>
  <c r="D392" i="75"/>
  <c r="D393" i="75"/>
  <c r="D394" i="75"/>
  <c r="D395" i="75"/>
  <c r="D396" i="75"/>
  <c r="D397" i="75"/>
  <c r="D398" i="75"/>
  <c r="D399" i="75"/>
  <c r="D400" i="75"/>
  <c r="D401" i="75"/>
  <c r="D402" i="75"/>
  <c r="D403" i="75"/>
  <c r="D388" i="22"/>
  <c r="D388" i="71"/>
  <c r="D388" i="50"/>
  <c r="D388" i="51"/>
  <c r="D388" i="53"/>
  <c r="D388" i="54"/>
  <c r="D388" i="55"/>
  <c r="D388" i="56"/>
  <c r="D388" i="57"/>
  <c r="D388" i="58"/>
  <c r="D388" i="59"/>
  <c r="D388" i="60"/>
  <c r="D388" i="61"/>
  <c r="D388" i="64"/>
  <c r="D388" i="65"/>
  <c r="D388" i="66"/>
  <c r="D388" i="67"/>
  <c r="D388" i="68"/>
  <c r="D388" i="69"/>
  <c r="D388" i="70"/>
  <c r="D388" i="75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73" i="71"/>
  <c r="D374" i="71"/>
  <c r="D375" i="71"/>
  <c r="D376" i="71"/>
  <c r="D377" i="71"/>
  <c r="D378" i="71"/>
  <c r="D379" i="71"/>
  <c r="D380" i="71"/>
  <c r="D381" i="71"/>
  <c r="D382" i="71"/>
  <c r="D383" i="71"/>
  <c r="D384" i="71"/>
  <c r="D385" i="71"/>
  <c r="D386" i="71"/>
  <c r="D387" i="71"/>
  <c r="D373" i="50"/>
  <c r="D374" i="50"/>
  <c r="D375" i="50"/>
  <c r="D376" i="50"/>
  <c r="D377" i="50"/>
  <c r="D378" i="50"/>
  <c r="D379" i="50"/>
  <c r="D380" i="50"/>
  <c r="D381" i="50"/>
  <c r="D382" i="50"/>
  <c r="D383" i="50"/>
  <c r="D384" i="50"/>
  <c r="D385" i="50"/>
  <c r="D386" i="50"/>
  <c r="D387" i="50"/>
  <c r="D373" i="51"/>
  <c r="D374" i="51"/>
  <c r="D375" i="51"/>
  <c r="D376" i="51"/>
  <c r="D377" i="51"/>
  <c r="D378" i="51"/>
  <c r="D379" i="51"/>
  <c r="D380" i="51"/>
  <c r="D381" i="51"/>
  <c r="D382" i="51"/>
  <c r="D383" i="51"/>
  <c r="D384" i="51"/>
  <c r="D385" i="51"/>
  <c r="D386" i="51"/>
  <c r="D387" i="51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73" i="54"/>
  <c r="D374" i="54"/>
  <c r="D375" i="54"/>
  <c r="D376" i="54"/>
  <c r="D377" i="54"/>
  <c r="D378" i="54"/>
  <c r="D379" i="54"/>
  <c r="D380" i="54"/>
  <c r="D381" i="54"/>
  <c r="D382" i="54"/>
  <c r="D383" i="54"/>
  <c r="D384" i="54"/>
  <c r="D385" i="54"/>
  <c r="D386" i="54"/>
  <c r="D387" i="54"/>
  <c r="D373" i="55"/>
  <c r="D374" i="55"/>
  <c r="D375" i="55"/>
  <c r="D376" i="55"/>
  <c r="D377" i="55"/>
  <c r="D378" i="55"/>
  <c r="D379" i="55"/>
  <c r="D380" i="55"/>
  <c r="D381" i="55"/>
  <c r="D382" i="55"/>
  <c r="D383" i="55"/>
  <c r="D384" i="55"/>
  <c r="D385" i="55"/>
  <c r="D386" i="55"/>
  <c r="D387" i="55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73" i="57"/>
  <c r="D374" i="57"/>
  <c r="D375" i="57"/>
  <c r="D376" i="57"/>
  <c r="D377" i="57"/>
  <c r="D378" i="57"/>
  <c r="D379" i="57"/>
  <c r="D380" i="57"/>
  <c r="D381" i="57"/>
  <c r="D382" i="57"/>
  <c r="D383" i="57"/>
  <c r="D384" i="57"/>
  <c r="D385" i="57"/>
  <c r="D386" i="57"/>
  <c r="D387" i="57"/>
  <c r="D373" i="58"/>
  <c r="D374" i="58"/>
  <c r="D375" i="58"/>
  <c r="D376" i="58"/>
  <c r="D377" i="58"/>
  <c r="D378" i="58"/>
  <c r="D379" i="58"/>
  <c r="D380" i="58"/>
  <c r="D381" i="58"/>
  <c r="D382" i="58"/>
  <c r="D383" i="58"/>
  <c r="D384" i="58"/>
  <c r="D385" i="58"/>
  <c r="D386" i="58"/>
  <c r="D387" i="58"/>
  <c r="D373" i="59"/>
  <c r="D374" i="59"/>
  <c r="D375" i="59"/>
  <c r="D376" i="59"/>
  <c r="D377" i="59"/>
  <c r="D378" i="59"/>
  <c r="D379" i="59"/>
  <c r="D380" i="59"/>
  <c r="D381" i="59"/>
  <c r="D382" i="59"/>
  <c r="D383" i="59"/>
  <c r="D384" i="59"/>
  <c r="D385" i="59"/>
  <c r="D386" i="59"/>
  <c r="D387" i="59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73" i="61"/>
  <c r="D374" i="61"/>
  <c r="D375" i="61"/>
  <c r="D376" i="61"/>
  <c r="D377" i="61"/>
  <c r="D378" i="61"/>
  <c r="D379" i="61"/>
  <c r="D380" i="61"/>
  <c r="D381" i="61"/>
  <c r="D382" i="61"/>
  <c r="D383" i="61"/>
  <c r="D384" i="61"/>
  <c r="D385" i="61"/>
  <c r="D386" i="61"/>
  <c r="D387" i="61"/>
  <c r="D373" i="64"/>
  <c r="D374" i="64"/>
  <c r="D375" i="64"/>
  <c r="D376" i="64"/>
  <c r="D377" i="64"/>
  <c r="D378" i="64"/>
  <c r="D379" i="64"/>
  <c r="D380" i="64"/>
  <c r="D381" i="64"/>
  <c r="D382" i="64"/>
  <c r="D383" i="64"/>
  <c r="D384" i="64"/>
  <c r="D385" i="64"/>
  <c r="D386" i="64"/>
  <c r="D387" i="64"/>
  <c r="D373" i="65"/>
  <c r="D374" i="65"/>
  <c r="D375" i="65"/>
  <c r="D376" i="65"/>
  <c r="D377" i="65"/>
  <c r="D378" i="65"/>
  <c r="D379" i="65"/>
  <c r="D380" i="65"/>
  <c r="D381" i="65"/>
  <c r="D382" i="65"/>
  <c r="D383" i="65"/>
  <c r="D384" i="65"/>
  <c r="D385" i="65"/>
  <c r="D386" i="65"/>
  <c r="D387" i="65"/>
  <c r="D373" i="66"/>
  <c r="D374" i="66"/>
  <c r="D375" i="66"/>
  <c r="D376" i="66"/>
  <c r="D377" i="66"/>
  <c r="D378" i="66"/>
  <c r="D379" i="66"/>
  <c r="D380" i="66"/>
  <c r="D381" i="66"/>
  <c r="D382" i="66"/>
  <c r="D383" i="66"/>
  <c r="D384" i="66"/>
  <c r="D385" i="66"/>
  <c r="D386" i="66"/>
  <c r="D387" i="66"/>
  <c r="D373" i="67"/>
  <c r="D374" i="67"/>
  <c r="D375" i="67"/>
  <c r="D376" i="67"/>
  <c r="D377" i="67"/>
  <c r="D378" i="67"/>
  <c r="D379" i="67"/>
  <c r="D380" i="67"/>
  <c r="D381" i="67"/>
  <c r="D382" i="67"/>
  <c r="D383" i="67"/>
  <c r="D384" i="67"/>
  <c r="D385" i="67"/>
  <c r="D386" i="67"/>
  <c r="D387" i="67"/>
  <c r="D373" i="68"/>
  <c r="D374" i="68"/>
  <c r="D375" i="68"/>
  <c r="D376" i="68"/>
  <c r="D377" i="68"/>
  <c r="D378" i="68"/>
  <c r="D379" i="68"/>
  <c r="D380" i="68"/>
  <c r="D381" i="68"/>
  <c r="D382" i="68"/>
  <c r="D383" i="68"/>
  <c r="D384" i="68"/>
  <c r="D385" i="68"/>
  <c r="D386" i="68"/>
  <c r="D387" i="68"/>
  <c r="D373" i="69"/>
  <c r="D374" i="69"/>
  <c r="D375" i="69"/>
  <c r="D376" i="69"/>
  <c r="D377" i="69"/>
  <c r="D378" i="69"/>
  <c r="D379" i="69"/>
  <c r="D380" i="69"/>
  <c r="D381" i="69"/>
  <c r="D382" i="69"/>
  <c r="D383" i="69"/>
  <c r="D384" i="69"/>
  <c r="D385" i="69"/>
  <c r="D386" i="69"/>
  <c r="D387" i="69"/>
  <c r="D373" i="70"/>
  <c r="D374" i="70"/>
  <c r="D375" i="70"/>
  <c r="D376" i="70"/>
  <c r="D377" i="70"/>
  <c r="D378" i="70"/>
  <c r="D379" i="70"/>
  <c r="D380" i="70"/>
  <c r="D381" i="70"/>
  <c r="D382" i="70"/>
  <c r="D383" i="70"/>
  <c r="D384" i="70"/>
  <c r="D385" i="70"/>
  <c r="D386" i="70"/>
  <c r="D387" i="70"/>
  <c r="D373" i="75"/>
  <c r="D374" i="75"/>
  <c r="D375" i="75"/>
  <c r="D376" i="75"/>
  <c r="D377" i="75"/>
  <c r="D378" i="75"/>
  <c r="D379" i="75"/>
  <c r="D380" i="75"/>
  <c r="D381" i="75"/>
  <c r="D382" i="75"/>
  <c r="D383" i="75"/>
  <c r="D384" i="75"/>
  <c r="D385" i="75"/>
  <c r="D386" i="75"/>
  <c r="D387" i="75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57" i="71"/>
  <c r="D358" i="71"/>
  <c r="D359" i="71"/>
  <c r="D360" i="71"/>
  <c r="D361" i="71"/>
  <c r="D362" i="71"/>
  <c r="D363" i="71"/>
  <c r="D364" i="71"/>
  <c r="D365" i="71"/>
  <c r="D366" i="71"/>
  <c r="D367" i="71"/>
  <c r="D368" i="71"/>
  <c r="D369" i="71"/>
  <c r="D370" i="71"/>
  <c r="D371" i="71"/>
  <c r="D357" i="50"/>
  <c r="D358" i="50"/>
  <c r="D359" i="50"/>
  <c r="D360" i="50"/>
  <c r="D361" i="50"/>
  <c r="D362" i="50"/>
  <c r="D363" i="50"/>
  <c r="D364" i="50"/>
  <c r="D365" i="50"/>
  <c r="D366" i="50"/>
  <c r="D367" i="50"/>
  <c r="D368" i="50"/>
  <c r="D369" i="50"/>
  <c r="D370" i="50"/>
  <c r="D371" i="50"/>
  <c r="D357" i="51"/>
  <c r="D358" i="51"/>
  <c r="D359" i="51"/>
  <c r="D360" i="51"/>
  <c r="D361" i="51"/>
  <c r="D362" i="51"/>
  <c r="D363" i="51"/>
  <c r="D364" i="51"/>
  <c r="D365" i="51"/>
  <c r="D366" i="51"/>
  <c r="D367" i="51"/>
  <c r="D368" i="51"/>
  <c r="D369" i="51"/>
  <c r="D370" i="51"/>
  <c r="D371" i="51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57" i="55"/>
  <c r="D358" i="55"/>
  <c r="D359" i="55"/>
  <c r="D360" i="55"/>
  <c r="D361" i="55"/>
  <c r="D362" i="55"/>
  <c r="D363" i="55"/>
  <c r="D364" i="55"/>
  <c r="D365" i="55"/>
  <c r="D366" i="55"/>
  <c r="D367" i="55"/>
  <c r="D368" i="55"/>
  <c r="D369" i="55"/>
  <c r="D370" i="55"/>
  <c r="D371" i="55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57" i="57"/>
  <c r="D358" i="57"/>
  <c r="D359" i="57"/>
  <c r="D360" i="57"/>
  <c r="D361" i="57"/>
  <c r="D362" i="57"/>
  <c r="D363" i="57"/>
  <c r="D364" i="57"/>
  <c r="D365" i="57"/>
  <c r="D366" i="57"/>
  <c r="D367" i="57"/>
  <c r="D368" i="57"/>
  <c r="D369" i="57"/>
  <c r="D370" i="57"/>
  <c r="D371" i="57"/>
  <c r="D357" i="58"/>
  <c r="D358" i="58"/>
  <c r="D359" i="58"/>
  <c r="D360" i="58"/>
  <c r="D361" i="58"/>
  <c r="D362" i="58"/>
  <c r="D363" i="58"/>
  <c r="D364" i="58"/>
  <c r="D365" i="58"/>
  <c r="D366" i="58"/>
  <c r="D367" i="58"/>
  <c r="D368" i="58"/>
  <c r="D369" i="58"/>
  <c r="D370" i="58"/>
  <c r="D371" i="58"/>
  <c r="D357" i="59"/>
  <c r="D358" i="59"/>
  <c r="D359" i="59"/>
  <c r="D360" i="59"/>
  <c r="D361" i="59"/>
  <c r="D362" i="59"/>
  <c r="D363" i="59"/>
  <c r="D364" i="59"/>
  <c r="D365" i="59"/>
  <c r="D366" i="59"/>
  <c r="D367" i="59"/>
  <c r="D368" i="59"/>
  <c r="D369" i="59"/>
  <c r="D370" i="59"/>
  <c r="D371" i="59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0" i="60"/>
  <c r="D371" i="60"/>
  <c r="D357" i="61"/>
  <c r="D358" i="61"/>
  <c r="D359" i="61"/>
  <c r="D360" i="61"/>
  <c r="D361" i="61"/>
  <c r="D362" i="61"/>
  <c r="D363" i="61"/>
  <c r="D364" i="61"/>
  <c r="D365" i="61"/>
  <c r="D366" i="61"/>
  <c r="D367" i="61"/>
  <c r="D368" i="61"/>
  <c r="D369" i="61"/>
  <c r="D370" i="61"/>
  <c r="D371" i="61"/>
  <c r="D357" i="64"/>
  <c r="D358" i="64"/>
  <c r="D359" i="64"/>
  <c r="D360" i="64"/>
  <c r="D361" i="64"/>
  <c r="D362" i="64"/>
  <c r="D363" i="64"/>
  <c r="D364" i="64"/>
  <c r="D365" i="64"/>
  <c r="D366" i="64"/>
  <c r="D367" i="64"/>
  <c r="D368" i="64"/>
  <c r="D369" i="64"/>
  <c r="D370" i="64"/>
  <c r="D371" i="64"/>
  <c r="D357" i="65"/>
  <c r="D358" i="65"/>
  <c r="D359" i="65"/>
  <c r="D360" i="65"/>
  <c r="D361" i="65"/>
  <c r="D362" i="65"/>
  <c r="D363" i="65"/>
  <c r="D364" i="65"/>
  <c r="D365" i="65"/>
  <c r="D366" i="65"/>
  <c r="D367" i="65"/>
  <c r="D368" i="65"/>
  <c r="D369" i="65"/>
  <c r="D370" i="65"/>
  <c r="D371" i="65"/>
  <c r="D357" i="66"/>
  <c r="D358" i="66"/>
  <c r="D359" i="66"/>
  <c r="D360" i="66"/>
  <c r="D361" i="66"/>
  <c r="D362" i="66"/>
  <c r="D363" i="66"/>
  <c r="D364" i="66"/>
  <c r="D365" i="66"/>
  <c r="D366" i="66"/>
  <c r="D367" i="66"/>
  <c r="D368" i="66"/>
  <c r="D369" i="66"/>
  <c r="D370" i="66"/>
  <c r="D371" i="66"/>
  <c r="D357" i="67"/>
  <c r="D358" i="67"/>
  <c r="D359" i="67"/>
  <c r="D360" i="67"/>
  <c r="D361" i="67"/>
  <c r="D362" i="67"/>
  <c r="D363" i="67"/>
  <c r="D364" i="67"/>
  <c r="D365" i="67"/>
  <c r="D366" i="67"/>
  <c r="D367" i="67"/>
  <c r="D368" i="67"/>
  <c r="D369" i="67"/>
  <c r="D370" i="67"/>
  <c r="D371" i="67"/>
  <c r="D357" i="68"/>
  <c r="D358" i="68"/>
  <c r="D359" i="68"/>
  <c r="D360" i="68"/>
  <c r="D361" i="68"/>
  <c r="D362" i="68"/>
  <c r="D363" i="68"/>
  <c r="D364" i="68"/>
  <c r="D365" i="68"/>
  <c r="D366" i="68"/>
  <c r="D367" i="68"/>
  <c r="D368" i="68"/>
  <c r="D369" i="68"/>
  <c r="D370" i="68"/>
  <c r="D371" i="68"/>
  <c r="D357" i="69"/>
  <c r="D358" i="69"/>
  <c r="D359" i="69"/>
  <c r="D360" i="69"/>
  <c r="D361" i="69"/>
  <c r="D362" i="69"/>
  <c r="D363" i="69"/>
  <c r="D364" i="69"/>
  <c r="D365" i="69"/>
  <c r="D366" i="69"/>
  <c r="D367" i="69"/>
  <c r="D368" i="69"/>
  <c r="D369" i="69"/>
  <c r="D370" i="69"/>
  <c r="D371" i="69"/>
  <c r="D357" i="70"/>
  <c r="D358" i="70"/>
  <c r="D359" i="70"/>
  <c r="D360" i="70"/>
  <c r="D361" i="70"/>
  <c r="D362" i="70"/>
  <c r="D363" i="70"/>
  <c r="D364" i="70"/>
  <c r="D365" i="70"/>
  <c r="D366" i="70"/>
  <c r="D367" i="70"/>
  <c r="D368" i="70"/>
  <c r="D369" i="70"/>
  <c r="D370" i="70"/>
  <c r="D371" i="70"/>
  <c r="D357" i="75"/>
  <c r="D358" i="75"/>
  <c r="D359" i="75"/>
  <c r="D360" i="75"/>
  <c r="D361" i="75"/>
  <c r="D362" i="75"/>
  <c r="D363" i="75"/>
  <c r="D364" i="75"/>
  <c r="D365" i="75"/>
  <c r="D366" i="75"/>
  <c r="D367" i="75"/>
  <c r="D368" i="75"/>
  <c r="D369" i="75"/>
  <c r="D370" i="75"/>
  <c r="D371" i="75"/>
  <c r="D372" i="22"/>
  <c r="D372" i="71"/>
  <c r="D372" i="50"/>
  <c r="D372" i="51"/>
  <c r="D372" i="53"/>
  <c r="D372" i="54"/>
  <c r="D372" i="55"/>
  <c r="D372" i="56"/>
  <c r="D372" i="57"/>
  <c r="D372" i="58"/>
  <c r="D372" i="59"/>
  <c r="D372" i="60"/>
  <c r="D372" i="61"/>
  <c r="D372" i="64"/>
  <c r="D372" i="65"/>
  <c r="D372" i="66"/>
  <c r="D372" i="67"/>
  <c r="D372" i="68"/>
  <c r="D372" i="69"/>
  <c r="D372" i="70"/>
  <c r="D372" i="75"/>
  <c r="D356" i="22"/>
  <c r="D356" i="71"/>
  <c r="D356" i="50"/>
  <c r="D356" i="51"/>
  <c r="D356" i="53"/>
  <c r="D356" i="54"/>
  <c r="D356" i="55"/>
  <c r="D356" i="56"/>
  <c r="D356" i="57"/>
  <c r="D356" i="58"/>
  <c r="D356" i="59"/>
  <c r="D356" i="60"/>
  <c r="D356" i="61"/>
  <c r="D356" i="64"/>
  <c r="D356" i="65"/>
  <c r="D356" i="66"/>
  <c r="D356" i="67"/>
  <c r="D356" i="68"/>
  <c r="D356" i="69"/>
  <c r="D356" i="70"/>
  <c r="D356" i="75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41" i="71"/>
  <c r="D342" i="71"/>
  <c r="D343" i="71"/>
  <c r="D344" i="71"/>
  <c r="D345" i="71"/>
  <c r="D346" i="71"/>
  <c r="D347" i="71"/>
  <c r="D348" i="71"/>
  <c r="D349" i="71"/>
  <c r="D350" i="71"/>
  <c r="D351" i="71"/>
  <c r="D352" i="71"/>
  <c r="D353" i="71"/>
  <c r="D354" i="71"/>
  <c r="D355" i="71"/>
  <c r="D341" i="50"/>
  <c r="D342" i="50"/>
  <c r="D343" i="50"/>
  <c r="D344" i="50"/>
  <c r="D345" i="50"/>
  <c r="D346" i="50"/>
  <c r="D347" i="50"/>
  <c r="D348" i="50"/>
  <c r="D349" i="50"/>
  <c r="D350" i="50"/>
  <c r="D351" i="50"/>
  <c r="D352" i="50"/>
  <c r="D353" i="50"/>
  <c r="D354" i="50"/>
  <c r="D355" i="50"/>
  <c r="D341" i="51"/>
  <c r="D342" i="51"/>
  <c r="D343" i="51"/>
  <c r="D344" i="51"/>
  <c r="D345" i="51"/>
  <c r="D346" i="51"/>
  <c r="D347" i="51"/>
  <c r="D348" i="51"/>
  <c r="D349" i="51"/>
  <c r="D350" i="51"/>
  <c r="D351" i="51"/>
  <c r="D352" i="51"/>
  <c r="D353" i="51"/>
  <c r="D354" i="51"/>
  <c r="D355" i="51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41" i="54"/>
  <c r="D342" i="54"/>
  <c r="D343" i="54"/>
  <c r="D344" i="54"/>
  <c r="D345" i="54"/>
  <c r="D346" i="54"/>
  <c r="L346" i="54"/>
  <c r="D347" i="54"/>
  <c r="D348" i="54"/>
  <c r="D349" i="54"/>
  <c r="D350" i="54"/>
  <c r="D351" i="54"/>
  <c r="D352" i="54"/>
  <c r="D353" i="54"/>
  <c r="D354" i="54"/>
  <c r="D355" i="54"/>
  <c r="D341" i="55"/>
  <c r="D342" i="55"/>
  <c r="D343" i="55"/>
  <c r="D344" i="55"/>
  <c r="D345" i="55"/>
  <c r="D346" i="55"/>
  <c r="D347" i="55"/>
  <c r="D348" i="55"/>
  <c r="D349" i="55"/>
  <c r="D350" i="55"/>
  <c r="D351" i="55"/>
  <c r="D352" i="55"/>
  <c r="D353" i="55"/>
  <c r="D354" i="55"/>
  <c r="D355" i="55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41" i="57"/>
  <c r="D342" i="57"/>
  <c r="D343" i="57"/>
  <c r="D344" i="57"/>
  <c r="D345" i="57"/>
  <c r="D346" i="57"/>
  <c r="D347" i="57"/>
  <c r="D348" i="57"/>
  <c r="D349" i="57"/>
  <c r="D350" i="57"/>
  <c r="D351" i="57"/>
  <c r="D352" i="57"/>
  <c r="D353" i="57"/>
  <c r="D354" i="57"/>
  <c r="D355" i="57"/>
  <c r="D341" i="58"/>
  <c r="D342" i="58"/>
  <c r="D343" i="58"/>
  <c r="D344" i="58"/>
  <c r="D345" i="58"/>
  <c r="D346" i="58"/>
  <c r="D347" i="58"/>
  <c r="D348" i="58"/>
  <c r="D349" i="58"/>
  <c r="D350" i="58"/>
  <c r="D351" i="58"/>
  <c r="D352" i="58"/>
  <c r="D353" i="58"/>
  <c r="D354" i="58"/>
  <c r="D355" i="58"/>
  <c r="D341" i="59"/>
  <c r="D342" i="59"/>
  <c r="D343" i="59"/>
  <c r="D344" i="59"/>
  <c r="D345" i="59"/>
  <c r="D346" i="59"/>
  <c r="D347" i="59"/>
  <c r="D348" i="59"/>
  <c r="D349" i="59"/>
  <c r="D350" i="59"/>
  <c r="D351" i="59"/>
  <c r="D352" i="59"/>
  <c r="D353" i="59"/>
  <c r="D354" i="59"/>
  <c r="D355" i="59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41" i="61"/>
  <c r="D342" i="61"/>
  <c r="D343" i="61"/>
  <c r="D344" i="61"/>
  <c r="D345" i="61"/>
  <c r="D346" i="61"/>
  <c r="D347" i="61"/>
  <c r="D348" i="61"/>
  <c r="D349" i="61"/>
  <c r="D350" i="61"/>
  <c r="D351" i="61"/>
  <c r="D352" i="61"/>
  <c r="D353" i="61"/>
  <c r="D354" i="61"/>
  <c r="D355" i="61"/>
  <c r="D341" i="64"/>
  <c r="D342" i="64"/>
  <c r="D343" i="64"/>
  <c r="D344" i="64"/>
  <c r="D345" i="64"/>
  <c r="D346" i="64"/>
  <c r="D347" i="64"/>
  <c r="D348" i="64"/>
  <c r="D349" i="64"/>
  <c r="D350" i="64"/>
  <c r="D351" i="64"/>
  <c r="D352" i="64"/>
  <c r="D353" i="64"/>
  <c r="D354" i="64"/>
  <c r="D355" i="64"/>
  <c r="D341" i="65"/>
  <c r="D342" i="65"/>
  <c r="D343" i="65"/>
  <c r="D344" i="65"/>
  <c r="D345" i="65"/>
  <c r="D346" i="65"/>
  <c r="D347" i="65"/>
  <c r="D348" i="65"/>
  <c r="D349" i="65"/>
  <c r="D350" i="65"/>
  <c r="D351" i="65"/>
  <c r="D352" i="65"/>
  <c r="D353" i="65"/>
  <c r="D354" i="65"/>
  <c r="D355" i="65"/>
  <c r="D341" i="66"/>
  <c r="D342" i="66"/>
  <c r="D343" i="66"/>
  <c r="D344" i="66"/>
  <c r="D345" i="66"/>
  <c r="D346" i="66"/>
  <c r="D347" i="66"/>
  <c r="D348" i="66"/>
  <c r="D349" i="66"/>
  <c r="D350" i="66"/>
  <c r="D351" i="66"/>
  <c r="D352" i="66"/>
  <c r="D353" i="66"/>
  <c r="D354" i="66"/>
  <c r="D355" i="66"/>
  <c r="D341" i="67"/>
  <c r="D342" i="67"/>
  <c r="D343" i="67"/>
  <c r="D344" i="67"/>
  <c r="D345" i="67"/>
  <c r="D346" i="67"/>
  <c r="D347" i="67"/>
  <c r="D348" i="67"/>
  <c r="D349" i="67"/>
  <c r="L349" i="67"/>
  <c r="D350" i="67"/>
  <c r="D351" i="67"/>
  <c r="D352" i="67"/>
  <c r="D353" i="67"/>
  <c r="D354" i="67"/>
  <c r="D355" i="67"/>
  <c r="D341" i="68"/>
  <c r="D342" i="68"/>
  <c r="D343" i="68"/>
  <c r="D344" i="68"/>
  <c r="D345" i="68"/>
  <c r="D346" i="68"/>
  <c r="D347" i="68"/>
  <c r="D348" i="68"/>
  <c r="D349" i="68"/>
  <c r="D350" i="68"/>
  <c r="D351" i="68"/>
  <c r="D352" i="68"/>
  <c r="D353" i="68"/>
  <c r="D354" i="68"/>
  <c r="D355" i="68"/>
  <c r="D341" i="69"/>
  <c r="D342" i="69"/>
  <c r="D343" i="69"/>
  <c r="D344" i="69"/>
  <c r="D345" i="69"/>
  <c r="D346" i="69"/>
  <c r="D347" i="69"/>
  <c r="D348" i="69"/>
  <c r="D349" i="69"/>
  <c r="D350" i="69"/>
  <c r="D351" i="69"/>
  <c r="D352" i="69"/>
  <c r="D353" i="69"/>
  <c r="D354" i="69"/>
  <c r="D355" i="69"/>
  <c r="D341" i="70"/>
  <c r="D342" i="70"/>
  <c r="D343" i="70"/>
  <c r="D344" i="70"/>
  <c r="D345" i="70"/>
  <c r="D346" i="70"/>
  <c r="D347" i="70"/>
  <c r="D348" i="70"/>
  <c r="D349" i="70"/>
  <c r="D350" i="70"/>
  <c r="D351" i="70"/>
  <c r="D352" i="70"/>
  <c r="D353" i="70"/>
  <c r="D354" i="70"/>
  <c r="D355" i="70"/>
  <c r="D341" i="75"/>
  <c r="D342" i="75"/>
  <c r="D343" i="75"/>
  <c r="D344" i="75"/>
  <c r="D345" i="75"/>
  <c r="L345" i="75"/>
  <c r="D346" i="75"/>
  <c r="D347" i="75"/>
  <c r="D348" i="75"/>
  <c r="D349" i="75"/>
  <c r="D350" i="75"/>
  <c r="D351" i="75"/>
  <c r="D352" i="75"/>
  <c r="D353" i="75"/>
  <c r="D354" i="75"/>
  <c r="D355" i="75"/>
  <c r="D340" i="22"/>
  <c r="D340" i="71"/>
  <c r="D340" i="50"/>
  <c r="D340" i="51"/>
  <c r="D340" i="53"/>
  <c r="D340" i="54"/>
  <c r="D340" i="55"/>
  <c r="D340" i="56"/>
  <c r="D340" i="57"/>
  <c r="D340" i="58"/>
  <c r="D340" i="59"/>
  <c r="D340" i="60"/>
  <c r="D340" i="61"/>
  <c r="D340" i="64"/>
  <c r="D340" i="65"/>
  <c r="D340" i="66"/>
  <c r="D340" i="67"/>
  <c r="D340" i="68"/>
  <c r="D340" i="69"/>
  <c r="D340" i="70"/>
  <c r="D340" i="75"/>
  <c r="L88" i="75"/>
  <c r="L96" i="75"/>
  <c r="L90" i="75"/>
  <c r="L99" i="75"/>
  <c r="L91" i="75"/>
  <c r="L97" i="75"/>
  <c r="L89" i="75"/>
  <c r="L85" i="75"/>
  <c r="L84" i="75"/>
  <c r="L95" i="75"/>
  <c r="L87" i="75"/>
  <c r="L94" i="75"/>
  <c r="L86" i="75"/>
  <c r="L93" i="75"/>
  <c r="A5" i="72"/>
  <c r="A6" i="72"/>
  <c r="R1" i="51"/>
  <c r="D304" i="51"/>
  <c r="R1" i="53"/>
  <c r="D241" i="53"/>
  <c r="R1" i="54"/>
  <c r="R1" i="55"/>
  <c r="R1" i="58"/>
  <c r="R1" i="59"/>
  <c r="L335" i="59"/>
  <c r="D293" i="59"/>
  <c r="R1" i="61"/>
  <c r="D281" i="61"/>
  <c r="L281" i="61"/>
  <c r="R1" i="65"/>
  <c r="D243" i="65"/>
  <c r="D184" i="65"/>
  <c r="R1" i="66"/>
  <c r="L268" i="66"/>
  <c r="R1" i="67"/>
  <c r="L373" i="67"/>
  <c r="R1" i="68"/>
  <c r="D318" i="68"/>
  <c r="R1" i="70"/>
  <c r="L397" i="75"/>
  <c r="R1" i="50"/>
  <c r="D274" i="50"/>
  <c r="L377" i="54"/>
  <c r="L379" i="55"/>
  <c r="L387" i="55"/>
  <c r="R1" i="57"/>
  <c r="R1" i="64"/>
  <c r="L347" i="64"/>
  <c r="R1" i="69"/>
  <c r="L384" i="75"/>
  <c r="R1" i="56"/>
  <c r="D220" i="56"/>
  <c r="L357" i="67"/>
  <c r="L365" i="67"/>
  <c r="L366" i="75"/>
  <c r="L341" i="54"/>
  <c r="L348" i="54"/>
  <c r="L355" i="55"/>
  <c r="L347" i="67"/>
  <c r="L355" i="69"/>
  <c r="L348" i="70"/>
  <c r="D325" i="51"/>
  <c r="D326" i="51"/>
  <c r="D327" i="51"/>
  <c r="D328" i="51"/>
  <c r="D329" i="51"/>
  <c r="D330" i="51"/>
  <c r="D331" i="51"/>
  <c r="D332" i="51"/>
  <c r="D333" i="51"/>
  <c r="D334" i="51"/>
  <c r="D335" i="51"/>
  <c r="D336" i="51"/>
  <c r="D337" i="51"/>
  <c r="D338" i="51"/>
  <c r="D339" i="51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25" i="54"/>
  <c r="D326" i="54"/>
  <c r="D327" i="54"/>
  <c r="D328" i="54"/>
  <c r="D329" i="54"/>
  <c r="D330" i="54"/>
  <c r="L330" i="54"/>
  <c r="D331" i="54"/>
  <c r="D332" i="54"/>
  <c r="D333" i="54"/>
  <c r="D334" i="54"/>
  <c r="D335" i="54"/>
  <c r="D336" i="54"/>
  <c r="D337" i="54"/>
  <c r="D338" i="54"/>
  <c r="L338" i="54"/>
  <c r="D339" i="54"/>
  <c r="D325" i="55"/>
  <c r="D326" i="55"/>
  <c r="D327" i="55"/>
  <c r="D328" i="55"/>
  <c r="D329" i="55"/>
  <c r="D330" i="55"/>
  <c r="D331" i="55"/>
  <c r="D332" i="55"/>
  <c r="D333" i="55"/>
  <c r="D334" i="55"/>
  <c r="D335" i="55"/>
  <c r="D336" i="55"/>
  <c r="D337" i="55"/>
  <c r="D338" i="55"/>
  <c r="D339" i="55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25" i="57"/>
  <c r="D326" i="57"/>
  <c r="D327" i="57"/>
  <c r="D328" i="57"/>
  <c r="D329" i="57"/>
  <c r="D330" i="57"/>
  <c r="D331" i="57"/>
  <c r="D332" i="57"/>
  <c r="D333" i="57"/>
  <c r="D334" i="57"/>
  <c r="D335" i="57"/>
  <c r="D336" i="57"/>
  <c r="D337" i="57"/>
  <c r="D338" i="57"/>
  <c r="D339" i="57"/>
  <c r="D325" i="58"/>
  <c r="D326" i="58"/>
  <c r="D327" i="58"/>
  <c r="D328" i="58"/>
  <c r="D329" i="58"/>
  <c r="D330" i="58"/>
  <c r="D331" i="58"/>
  <c r="D332" i="58"/>
  <c r="D333" i="58"/>
  <c r="D334" i="58"/>
  <c r="D335" i="58"/>
  <c r="D336" i="58"/>
  <c r="D337" i="58"/>
  <c r="D338" i="58"/>
  <c r="D339" i="58"/>
  <c r="D325" i="59"/>
  <c r="D326" i="59"/>
  <c r="D327" i="59"/>
  <c r="D328" i="59"/>
  <c r="D329" i="59"/>
  <c r="D330" i="59"/>
  <c r="D331" i="59"/>
  <c r="D332" i="59"/>
  <c r="D333" i="59"/>
  <c r="D334" i="59"/>
  <c r="D335" i="59"/>
  <c r="D336" i="59"/>
  <c r="D337" i="59"/>
  <c r="D338" i="59"/>
  <c r="D339" i="59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25" i="61"/>
  <c r="D326" i="61"/>
  <c r="D327" i="61"/>
  <c r="D328" i="61"/>
  <c r="D329" i="61"/>
  <c r="D330" i="61"/>
  <c r="D331" i="61"/>
  <c r="D332" i="61"/>
  <c r="D333" i="61"/>
  <c r="D334" i="61"/>
  <c r="D335" i="61"/>
  <c r="D336" i="61"/>
  <c r="D337" i="61"/>
  <c r="D338" i="61"/>
  <c r="D339" i="61"/>
  <c r="D325" i="64"/>
  <c r="D326" i="64"/>
  <c r="D327" i="64"/>
  <c r="D328" i="64"/>
  <c r="D329" i="64"/>
  <c r="D330" i="64"/>
  <c r="D331" i="64"/>
  <c r="D332" i="64"/>
  <c r="D333" i="64"/>
  <c r="D334" i="64"/>
  <c r="D335" i="64"/>
  <c r="D336" i="64"/>
  <c r="D337" i="64"/>
  <c r="D338" i="64"/>
  <c r="D339" i="64"/>
  <c r="D325" i="65"/>
  <c r="D326" i="65"/>
  <c r="D327" i="65"/>
  <c r="D328" i="65"/>
  <c r="D329" i="65"/>
  <c r="D330" i="65"/>
  <c r="D331" i="65"/>
  <c r="D332" i="65"/>
  <c r="D333" i="65"/>
  <c r="D334" i="65"/>
  <c r="D335" i="65"/>
  <c r="D336" i="65"/>
  <c r="D337" i="65"/>
  <c r="D338" i="65"/>
  <c r="D339" i="65"/>
  <c r="D325" i="66"/>
  <c r="D326" i="66"/>
  <c r="D327" i="66"/>
  <c r="D328" i="66"/>
  <c r="D329" i="66"/>
  <c r="D330" i="66"/>
  <c r="D331" i="66"/>
  <c r="D332" i="66"/>
  <c r="D333" i="66"/>
  <c r="D334" i="66"/>
  <c r="D335" i="66"/>
  <c r="D336" i="66"/>
  <c r="D337" i="66"/>
  <c r="D338" i="66"/>
  <c r="D339" i="66"/>
  <c r="D325" i="67"/>
  <c r="L325" i="67"/>
  <c r="D326" i="67"/>
  <c r="D327" i="67"/>
  <c r="D328" i="67"/>
  <c r="D329" i="67"/>
  <c r="D330" i="67"/>
  <c r="D331" i="67"/>
  <c r="D332" i="67"/>
  <c r="D333" i="67"/>
  <c r="L333" i="67"/>
  <c r="D334" i="67"/>
  <c r="D335" i="67"/>
  <c r="D336" i="67"/>
  <c r="D337" i="67"/>
  <c r="D338" i="67"/>
  <c r="D339" i="67"/>
  <c r="D325" i="68"/>
  <c r="D326" i="68"/>
  <c r="D327" i="68"/>
  <c r="D328" i="68"/>
  <c r="D329" i="68"/>
  <c r="D330" i="68"/>
  <c r="D331" i="68"/>
  <c r="D332" i="68"/>
  <c r="D333" i="68"/>
  <c r="D334" i="68"/>
  <c r="D335" i="68"/>
  <c r="D336" i="68"/>
  <c r="D337" i="68"/>
  <c r="D338" i="68"/>
  <c r="D339" i="68"/>
  <c r="D325" i="69"/>
  <c r="D326" i="69"/>
  <c r="D327" i="69"/>
  <c r="D328" i="69"/>
  <c r="D329" i="69"/>
  <c r="D330" i="69"/>
  <c r="D331" i="69"/>
  <c r="D332" i="69"/>
  <c r="D333" i="69"/>
  <c r="D334" i="69"/>
  <c r="D335" i="69"/>
  <c r="D336" i="69"/>
  <c r="D337" i="69"/>
  <c r="D338" i="69"/>
  <c r="D339" i="69"/>
  <c r="D325" i="70"/>
  <c r="D326" i="70"/>
  <c r="D327" i="70"/>
  <c r="D328" i="70"/>
  <c r="D329" i="70"/>
  <c r="D330" i="70"/>
  <c r="D331" i="70"/>
  <c r="D332" i="70"/>
  <c r="D333" i="70"/>
  <c r="D334" i="70"/>
  <c r="D335" i="70"/>
  <c r="D336" i="70"/>
  <c r="D337" i="70"/>
  <c r="D338" i="70"/>
  <c r="D339" i="70"/>
  <c r="D325" i="75"/>
  <c r="D326" i="75"/>
  <c r="D327" i="75"/>
  <c r="D328" i="75"/>
  <c r="D329" i="75"/>
  <c r="L329" i="75"/>
  <c r="D330" i="75"/>
  <c r="D331" i="75"/>
  <c r="D332" i="75"/>
  <c r="D333" i="75"/>
  <c r="D334" i="75"/>
  <c r="L334" i="75"/>
  <c r="D335" i="75"/>
  <c r="D336" i="75"/>
  <c r="D337" i="75"/>
  <c r="L337" i="75"/>
  <c r="D338" i="75"/>
  <c r="D339" i="75"/>
  <c r="D325" i="50"/>
  <c r="D326" i="50"/>
  <c r="D327" i="50"/>
  <c r="D328" i="50"/>
  <c r="D329" i="50"/>
  <c r="D330" i="50"/>
  <c r="D331" i="50"/>
  <c r="D332" i="50"/>
  <c r="D333" i="50"/>
  <c r="D334" i="50"/>
  <c r="D335" i="50"/>
  <c r="D336" i="50"/>
  <c r="D337" i="50"/>
  <c r="D338" i="50"/>
  <c r="D339" i="50"/>
  <c r="D324" i="51"/>
  <c r="D324" i="53"/>
  <c r="D324" i="54"/>
  <c r="D324" i="55"/>
  <c r="D324" i="56"/>
  <c r="D324" i="57"/>
  <c r="D324" i="58"/>
  <c r="D324" i="59"/>
  <c r="D324" i="60"/>
  <c r="D324" i="61"/>
  <c r="D324" i="64"/>
  <c r="D324" i="65"/>
  <c r="D324" i="66"/>
  <c r="D324" i="67"/>
  <c r="D324" i="68"/>
  <c r="D324" i="69"/>
  <c r="D324" i="70"/>
  <c r="D324" i="75"/>
  <c r="D324" i="50"/>
  <c r="D309" i="51"/>
  <c r="D310" i="51"/>
  <c r="D311" i="51"/>
  <c r="D312" i="51"/>
  <c r="D313" i="51"/>
  <c r="D314" i="51"/>
  <c r="D315" i="51"/>
  <c r="D316" i="51"/>
  <c r="D317" i="51"/>
  <c r="D318" i="51"/>
  <c r="D319" i="51"/>
  <c r="D320" i="51"/>
  <c r="D321" i="51"/>
  <c r="D322" i="51"/>
  <c r="D323" i="51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09" i="54"/>
  <c r="D310" i="54"/>
  <c r="D311" i="54"/>
  <c r="D312" i="54"/>
  <c r="D313" i="54"/>
  <c r="D314" i="54"/>
  <c r="L314" i="54"/>
  <c r="D315" i="54"/>
  <c r="D316" i="54"/>
  <c r="D317" i="54"/>
  <c r="D318" i="54"/>
  <c r="D319" i="54"/>
  <c r="D320" i="54"/>
  <c r="D321" i="54"/>
  <c r="D322" i="54"/>
  <c r="L322" i="54"/>
  <c r="D323" i="54"/>
  <c r="D309" i="55"/>
  <c r="D310" i="55"/>
  <c r="D311" i="55"/>
  <c r="D312" i="55"/>
  <c r="D313" i="55"/>
  <c r="D314" i="55"/>
  <c r="D315" i="55"/>
  <c r="D316" i="55"/>
  <c r="D317" i="55"/>
  <c r="D318" i="55"/>
  <c r="D319" i="55"/>
  <c r="D320" i="55"/>
  <c r="D321" i="55"/>
  <c r="D322" i="55"/>
  <c r="D323" i="55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09" i="57"/>
  <c r="D310" i="57"/>
  <c r="D311" i="57"/>
  <c r="D312" i="57"/>
  <c r="D313" i="57"/>
  <c r="D314" i="57"/>
  <c r="D315" i="57"/>
  <c r="D316" i="57"/>
  <c r="D317" i="57"/>
  <c r="D318" i="57"/>
  <c r="D319" i="57"/>
  <c r="D320" i="57"/>
  <c r="D321" i="57"/>
  <c r="D322" i="57"/>
  <c r="D323" i="57"/>
  <c r="D309" i="58"/>
  <c r="D310" i="58"/>
  <c r="D311" i="58"/>
  <c r="D312" i="58"/>
  <c r="D313" i="58"/>
  <c r="D314" i="58"/>
  <c r="D315" i="58"/>
  <c r="D316" i="58"/>
  <c r="D317" i="58"/>
  <c r="D318" i="58"/>
  <c r="D319" i="58"/>
  <c r="D320" i="58"/>
  <c r="D321" i="58"/>
  <c r="D322" i="58"/>
  <c r="D323" i="58"/>
  <c r="D309" i="59"/>
  <c r="D310" i="59"/>
  <c r="D311" i="59"/>
  <c r="D312" i="59"/>
  <c r="D313" i="59"/>
  <c r="D314" i="59"/>
  <c r="D315" i="59"/>
  <c r="D316" i="59"/>
  <c r="D317" i="59"/>
  <c r="D318" i="59"/>
  <c r="D319" i="59"/>
  <c r="D320" i="59"/>
  <c r="D321" i="59"/>
  <c r="D322" i="59"/>
  <c r="D323" i="59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09" i="61"/>
  <c r="D310" i="61"/>
  <c r="D311" i="61"/>
  <c r="D312" i="61"/>
  <c r="D313" i="61"/>
  <c r="L313" i="61"/>
  <c r="D314" i="61"/>
  <c r="D315" i="61"/>
  <c r="D316" i="61"/>
  <c r="D317" i="61"/>
  <c r="D318" i="61"/>
  <c r="D319" i="61"/>
  <c r="D320" i="61"/>
  <c r="D321" i="61"/>
  <c r="L321" i="61"/>
  <c r="D322" i="61"/>
  <c r="D323" i="61"/>
  <c r="D309" i="64"/>
  <c r="D310" i="64"/>
  <c r="D311" i="64"/>
  <c r="D312" i="64"/>
  <c r="D313" i="64"/>
  <c r="D314" i="64"/>
  <c r="D315" i="64"/>
  <c r="D316" i="64"/>
  <c r="D317" i="64"/>
  <c r="D318" i="64"/>
  <c r="D319" i="64"/>
  <c r="D320" i="64"/>
  <c r="D321" i="64"/>
  <c r="D322" i="64"/>
  <c r="D323" i="64"/>
  <c r="D309" i="65"/>
  <c r="D310" i="65"/>
  <c r="D311" i="65"/>
  <c r="D312" i="65"/>
  <c r="D313" i="65"/>
  <c r="D314" i="65"/>
  <c r="D315" i="65"/>
  <c r="D316" i="65"/>
  <c r="D317" i="65"/>
  <c r="D318" i="65"/>
  <c r="D319" i="65"/>
  <c r="D320" i="65"/>
  <c r="D321" i="65"/>
  <c r="D322" i="65"/>
  <c r="D323" i="65"/>
  <c r="D309" i="66"/>
  <c r="D310" i="66"/>
  <c r="D311" i="66"/>
  <c r="D312" i="66"/>
  <c r="D313" i="66"/>
  <c r="D314" i="66"/>
  <c r="D315" i="66"/>
  <c r="D316" i="66"/>
  <c r="D317" i="66"/>
  <c r="D318" i="66"/>
  <c r="D319" i="66"/>
  <c r="D320" i="66"/>
  <c r="D321" i="66"/>
  <c r="D322" i="66"/>
  <c r="D323" i="66"/>
  <c r="D309" i="67"/>
  <c r="L309" i="67"/>
  <c r="D310" i="67"/>
  <c r="D311" i="67"/>
  <c r="D312" i="67"/>
  <c r="D313" i="67"/>
  <c r="D314" i="67"/>
  <c r="D315" i="67"/>
  <c r="D316" i="67"/>
  <c r="D317" i="67"/>
  <c r="D318" i="67"/>
  <c r="D319" i="67"/>
  <c r="D320" i="67"/>
  <c r="D321" i="67"/>
  <c r="D322" i="67"/>
  <c r="D323" i="67"/>
  <c r="D309" i="68"/>
  <c r="D310" i="68"/>
  <c r="D311" i="68"/>
  <c r="D312" i="68"/>
  <c r="D313" i="68"/>
  <c r="D314" i="68"/>
  <c r="D315" i="68"/>
  <c r="D316" i="68"/>
  <c r="D317" i="68"/>
  <c r="D319" i="68"/>
  <c r="D320" i="68"/>
  <c r="D321" i="68"/>
  <c r="D322" i="68"/>
  <c r="D323" i="68"/>
  <c r="D309" i="69"/>
  <c r="D310" i="69"/>
  <c r="D311" i="69"/>
  <c r="D312" i="69"/>
  <c r="D313" i="69"/>
  <c r="D314" i="69"/>
  <c r="D315" i="69"/>
  <c r="D316" i="69"/>
  <c r="D317" i="69"/>
  <c r="D318" i="69"/>
  <c r="D319" i="69"/>
  <c r="D320" i="69"/>
  <c r="D321" i="69"/>
  <c r="D322" i="69"/>
  <c r="D323" i="69"/>
  <c r="D309" i="70"/>
  <c r="D310" i="70"/>
  <c r="D311" i="70"/>
  <c r="D312" i="70"/>
  <c r="D313" i="70"/>
  <c r="D314" i="70"/>
  <c r="D315" i="70"/>
  <c r="D316" i="70"/>
  <c r="D317" i="70"/>
  <c r="D318" i="70"/>
  <c r="D319" i="70"/>
  <c r="D320" i="70"/>
  <c r="D321" i="70"/>
  <c r="D322" i="70"/>
  <c r="D323" i="70"/>
  <c r="D309" i="75"/>
  <c r="D310" i="75"/>
  <c r="D311" i="75"/>
  <c r="D312" i="75"/>
  <c r="D313" i="75"/>
  <c r="D314" i="75"/>
  <c r="L314" i="75"/>
  <c r="D315" i="75"/>
  <c r="D316" i="75"/>
  <c r="L316" i="75"/>
  <c r="D317" i="75"/>
  <c r="D318" i="75"/>
  <c r="D319" i="75"/>
  <c r="D320" i="75"/>
  <c r="L320" i="75"/>
  <c r="D321" i="75"/>
  <c r="D322" i="75"/>
  <c r="D323" i="75"/>
  <c r="D309" i="50"/>
  <c r="D310" i="50"/>
  <c r="D311" i="50"/>
  <c r="D312" i="50"/>
  <c r="D313" i="50"/>
  <c r="D314" i="50"/>
  <c r="D315" i="50"/>
  <c r="D316" i="50"/>
  <c r="D317" i="50"/>
  <c r="D318" i="50"/>
  <c r="D319" i="50"/>
  <c r="D320" i="50"/>
  <c r="D321" i="50"/>
  <c r="D322" i="50"/>
  <c r="D323" i="50"/>
  <c r="D308" i="51"/>
  <c r="D308" i="53"/>
  <c r="D308" i="54"/>
  <c r="D308" i="55"/>
  <c r="D308" i="56"/>
  <c r="D308" i="57"/>
  <c r="D308" i="58"/>
  <c r="D308" i="59"/>
  <c r="D308" i="60"/>
  <c r="D308" i="61"/>
  <c r="D308" i="64"/>
  <c r="D308" i="65"/>
  <c r="D308" i="66"/>
  <c r="D308" i="67"/>
  <c r="D308" i="68"/>
  <c r="D308" i="69"/>
  <c r="D308" i="70"/>
  <c r="D308" i="75"/>
  <c r="D308" i="50"/>
  <c r="D293" i="51"/>
  <c r="D294" i="51"/>
  <c r="D295" i="51"/>
  <c r="D296" i="51"/>
  <c r="L296" i="51"/>
  <c r="D297" i="51"/>
  <c r="D298" i="51"/>
  <c r="D299" i="51"/>
  <c r="D300" i="51"/>
  <c r="D301" i="51"/>
  <c r="D302" i="51"/>
  <c r="D303" i="51"/>
  <c r="D305" i="51"/>
  <c r="D306" i="51"/>
  <c r="D307" i="51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293" i="54"/>
  <c r="D294" i="54"/>
  <c r="D295" i="54"/>
  <c r="D296" i="54"/>
  <c r="D297" i="54"/>
  <c r="D298" i="54"/>
  <c r="L298" i="54"/>
  <c r="D299" i="54"/>
  <c r="D300" i="54"/>
  <c r="D301" i="54"/>
  <c r="D302" i="54"/>
  <c r="D303" i="54"/>
  <c r="D304" i="54"/>
  <c r="D305" i="54"/>
  <c r="D306" i="54"/>
  <c r="L306" i="54"/>
  <c r="D307" i="54"/>
  <c r="D293" i="55"/>
  <c r="D294" i="55"/>
  <c r="D295" i="55"/>
  <c r="D296" i="55"/>
  <c r="D297" i="55"/>
  <c r="D298" i="55"/>
  <c r="D299" i="55"/>
  <c r="D300" i="55"/>
  <c r="D301" i="55"/>
  <c r="D302" i="55"/>
  <c r="D303" i="55"/>
  <c r="D304" i="55"/>
  <c r="D305" i="55"/>
  <c r="D306" i="55"/>
  <c r="D307" i="55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293" i="57"/>
  <c r="D294" i="57"/>
  <c r="D295" i="57"/>
  <c r="D296" i="57"/>
  <c r="D297" i="57"/>
  <c r="D298" i="57"/>
  <c r="D299" i="57"/>
  <c r="D300" i="57"/>
  <c r="D301" i="57"/>
  <c r="D302" i="57"/>
  <c r="D303" i="57"/>
  <c r="D304" i="57"/>
  <c r="D305" i="57"/>
  <c r="D306" i="57"/>
  <c r="D307" i="57"/>
  <c r="D293" i="58"/>
  <c r="D294" i="58"/>
  <c r="D295" i="58"/>
  <c r="D296" i="58"/>
  <c r="D297" i="58"/>
  <c r="D298" i="58"/>
  <c r="D299" i="58"/>
  <c r="D300" i="58"/>
  <c r="D301" i="58"/>
  <c r="D302" i="58"/>
  <c r="D303" i="58"/>
  <c r="D304" i="58"/>
  <c r="D305" i="58"/>
  <c r="D306" i="58"/>
  <c r="D307" i="58"/>
  <c r="D294" i="59"/>
  <c r="D295" i="59"/>
  <c r="D296" i="59"/>
  <c r="D297" i="59"/>
  <c r="D298" i="59"/>
  <c r="D299" i="59"/>
  <c r="D300" i="59"/>
  <c r="D301" i="59"/>
  <c r="D302" i="59"/>
  <c r="D303" i="59"/>
  <c r="D304" i="59"/>
  <c r="D305" i="59"/>
  <c r="D306" i="59"/>
  <c r="D307" i="59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293" i="61"/>
  <c r="D294" i="61"/>
  <c r="D295" i="61"/>
  <c r="D296" i="61"/>
  <c r="D297" i="61"/>
  <c r="D298" i="61"/>
  <c r="D299" i="61"/>
  <c r="D300" i="61"/>
  <c r="D301" i="61"/>
  <c r="D302" i="61"/>
  <c r="D303" i="61"/>
  <c r="D304" i="61"/>
  <c r="D305" i="61"/>
  <c r="L305" i="61"/>
  <c r="D306" i="61"/>
  <c r="D307" i="61"/>
  <c r="D293" i="64"/>
  <c r="D294" i="64"/>
  <c r="D295" i="64"/>
  <c r="D296" i="64"/>
  <c r="D297" i="64"/>
  <c r="D298" i="64"/>
  <c r="D299" i="64"/>
  <c r="D300" i="64"/>
  <c r="D301" i="64"/>
  <c r="D302" i="64"/>
  <c r="D303" i="64"/>
  <c r="D304" i="64"/>
  <c r="D305" i="64"/>
  <c r="D306" i="64"/>
  <c r="D307" i="64"/>
  <c r="D293" i="65"/>
  <c r="D294" i="65"/>
  <c r="D295" i="65"/>
  <c r="D296" i="65"/>
  <c r="D297" i="65"/>
  <c r="D298" i="65"/>
  <c r="D299" i="65"/>
  <c r="D300" i="65"/>
  <c r="D301" i="65"/>
  <c r="D302" i="65"/>
  <c r="D303" i="65"/>
  <c r="D304" i="65"/>
  <c r="D305" i="65"/>
  <c r="D306" i="65"/>
  <c r="D307" i="65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305" i="66"/>
  <c r="D306" i="66"/>
  <c r="D307" i="66"/>
  <c r="D293" i="67"/>
  <c r="L293" i="67"/>
  <c r="D294" i="67"/>
  <c r="D295" i="67"/>
  <c r="D296" i="67"/>
  <c r="D297" i="67"/>
  <c r="D298" i="67"/>
  <c r="D299" i="67"/>
  <c r="D300" i="67"/>
  <c r="D301" i="67"/>
  <c r="L301" i="67"/>
  <c r="D302" i="67"/>
  <c r="D303" i="67"/>
  <c r="D304" i="67"/>
  <c r="D305" i="67"/>
  <c r="D306" i="67"/>
  <c r="D307" i="67"/>
  <c r="D293" i="68"/>
  <c r="D294" i="68"/>
  <c r="D295" i="68"/>
  <c r="D296" i="68"/>
  <c r="D297" i="68"/>
  <c r="D298" i="68"/>
  <c r="D299" i="68"/>
  <c r="D300" i="68"/>
  <c r="D301" i="68"/>
  <c r="D302" i="68"/>
  <c r="D303" i="68"/>
  <c r="D304" i="68"/>
  <c r="D305" i="68"/>
  <c r="D306" i="68"/>
  <c r="D307" i="68"/>
  <c r="D293" i="69"/>
  <c r="D294" i="69"/>
  <c r="D295" i="69"/>
  <c r="D296" i="69"/>
  <c r="D297" i="69"/>
  <c r="D298" i="69"/>
  <c r="D299" i="69"/>
  <c r="D300" i="69"/>
  <c r="D301" i="69"/>
  <c r="D302" i="69"/>
  <c r="D303" i="69"/>
  <c r="L303" i="69"/>
  <c r="D304" i="69"/>
  <c r="D305" i="69"/>
  <c r="D306" i="69"/>
  <c r="D307" i="69"/>
  <c r="D293" i="70"/>
  <c r="D294" i="70"/>
  <c r="D295" i="70"/>
  <c r="D296" i="70"/>
  <c r="D297" i="70"/>
  <c r="D298" i="70"/>
  <c r="D299" i="70"/>
  <c r="D300" i="70"/>
  <c r="D301" i="70"/>
  <c r="D302" i="70"/>
  <c r="D303" i="70"/>
  <c r="D304" i="70"/>
  <c r="D305" i="70"/>
  <c r="D306" i="70"/>
  <c r="D307" i="70"/>
  <c r="D293" i="75"/>
  <c r="D294" i="75"/>
  <c r="D295" i="75"/>
  <c r="D296" i="75"/>
  <c r="D297" i="75"/>
  <c r="D298" i="75"/>
  <c r="D299" i="75"/>
  <c r="D300" i="75"/>
  <c r="D301" i="75"/>
  <c r="D302" i="75"/>
  <c r="D303" i="75"/>
  <c r="D304" i="75"/>
  <c r="D305" i="75"/>
  <c r="D306" i="75"/>
  <c r="D307" i="75"/>
  <c r="L307" i="75"/>
  <c r="D293" i="50"/>
  <c r="D294" i="50"/>
  <c r="D295" i="50"/>
  <c r="D296" i="50"/>
  <c r="D297" i="50"/>
  <c r="D298" i="50"/>
  <c r="D299" i="50"/>
  <c r="D300" i="50"/>
  <c r="D301" i="50"/>
  <c r="D302" i="50"/>
  <c r="D303" i="50"/>
  <c r="D304" i="50"/>
  <c r="D305" i="50"/>
  <c r="D306" i="50"/>
  <c r="D307" i="50"/>
  <c r="D292" i="51"/>
  <c r="D292" i="53"/>
  <c r="D292" i="54"/>
  <c r="D292" i="55"/>
  <c r="D292" i="56"/>
  <c r="D292" i="57"/>
  <c r="D292" i="58"/>
  <c r="D292" i="59"/>
  <c r="D292" i="60"/>
  <c r="D292" i="61"/>
  <c r="D292" i="64"/>
  <c r="D292" i="65"/>
  <c r="D292" i="66"/>
  <c r="D292" i="67"/>
  <c r="D292" i="68"/>
  <c r="D292" i="69"/>
  <c r="D292" i="70"/>
  <c r="D292" i="75"/>
  <c r="D292" i="50"/>
  <c r="D277" i="51"/>
  <c r="D278" i="51"/>
  <c r="D279" i="51"/>
  <c r="D280" i="51"/>
  <c r="D281" i="51"/>
  <c r="D282" i="51"/>
  <c r="D283" i="51"/>
  <c r="D284" i="51"/>
  <c r="D285" i="51"/>
  <c r="D286" i="51"/>
  <c r="D287" i="51"/>
  <c r="D288" i="51"/>
  <c r="L288" i="51"/>
  <c r="D289" i="51"/>
  <c r="D290" i="51"/>
  <c r="D291" i="51"/>
  <c r="D277" i="53"/>
  <c r="D278" i="53"/>
  <c r="D279" i="53"/>
  <c r="D280" i="53"/>
  <c r="D281" i="53"/>
  <c r="L281" i="53"/>
  <c r="D282" i="53"/>
  <c r="D283" i="53"/>
  <c r="D284" i="53"/>
  <c r="D285" i="53"/>
  <c r="D286" i="53"/>
  <c r="D287" i="53"/>
  <c r="D288" i="53"/>
  <c r="D289" i="53"/>
  <c r="L289" i="53"/>
  <c r="D290" i="53"/>
  <c r="D291" i="53"/>
  <c r="D277" i="54"/>
  <c r="D278" i="54"/>
  <c r="D279" i="54"/>
  <c r="D280" i="54"/>
  <c r="D281" i="54"/>
  <c r="D282" i="54"/>
  <c r="L282" i="54"/>
  <c r="D283" i="54"/>
  <c r="D284" i="54"/>
  <c r="D285" i="54"/>
  <c r="D286" i="54"/>
  <c r="D287" i="54"/>
  <c r="D288" i="54"/>
  <c r="D289" i="54"/>
  <c r="D290" i="54"/>
  <c r="L290" i="54"/>
  <c r="D291" i="54"/>
  <c r="D277" i="55"/>
  <c r="D278" i="55"/>
  <c r="D279" i="55"/>
  <c r="D280" i="55"/>
  <c r="D281" i="55"/>
  <c r="D282" i="55"/>
  <c r="D283" i="55"/>
  <c r="L283" i="55"/>
  <c r="D284" i="55"/>
  <c r="D285" i="55"/>
  <c r="D286" i="55"/>
  <c r="D287" i="55"/>
  <c r="D288" i="55"/>
  <c r="D289" i="55"/>
  <c r="D290" i="55"/>
  <c r="D291" i="55"/>
  <c r="L291" i="55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77" i="57"/>
  <c r="D278" i="57"/>
  <c r="D279" i="57"/>
  <c r="D280" i="57"/>
  <c r="D281" i="57"/>
  <c r="D282" i="57"/>
  <c r="D283" i="57"/>
  <c r="D284" i="57"/>
  <c r="D285" i="57"/>
  <c r="D286" i="57"/>
  <c r="D287" i="57"/>
  <c r="D288" i="57"/>
  <c r="D289" i="57"/>
  <c r="D290" i="57"/>
  <c r="D291" i="57"/>
  <c r="D277" i="58"/>
  <c r="D278" i="58"/>
  <c r="D279" i="58"/>
  <c r="D280" i="58"/>
  <c r="D281" i="58"/>
  <c r="D282" i="58"/>
  <c r="D283" i="58"/>
  <c r="D284" i="58"/>
  <c r="D285" i="58"/>
  <c r="D286" i="58"/>
  <c r="D287" i="58"/>
  <c r="D288" i="58"/>
  <c r="D289" i="58"/>
  <c r="D290" i="58"/>
  <c r="D291" i="58"/>
  <c r="D277" i="59"/>
  <c r="D278" i="59"/>
  <c r="D279" i="59"/>
  <c r="D280" i="59"/>
  <c r="D281" i="59"/>
  <c r="D282" i="59"/>
  <c r="D283" i="59"/>
  <c r="D284" i="59"/>
  <c r="D285" i="59"/>
  <c r="D286" i="59"/>
  <c r="D287" i="59"/>
  <c r="D288" i="59"/>
  <c r="D289" i="59"/>
  <c r="D290" i="59"/>
  <c r="D291" i="59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77" i="61"/>
  <c r="D278" i="61"/>
  <c r="D279" i="61"/>
  <c r="D280" i="61"/>
  <c r="D282" i="61"/>
  <c r="D283" i="61"/>
  <c r="D284" i="61"/>
  <c r="D285" i="61"/>
  <c r="D286" i="61"/>
  <c r="D287" i="61"/>
  <c r="D288" i="61"/>
  <c r="D289" i="61"/>
  <c r="D290" i="61"/>
  <c r="D291" i="61"/>
  <c r="D277" i="64"/>
  <c r="D278" i="64"/>
  <c r="D279" i="64"/>
  <c r="D280" i="64"/>
  <c r="D281" i="64"/>
  <c r="D282" i="64"/>
  <c r="D283" i="64"/>
  <c r="D284" i="64"/>
  <c r="D285" i="64"/>
  <c r="D286" i="64"/>
  <c r="D287" i="64"/>
  <c r="D288" i="64"/>
  <c r="D289" i="64"/>
  <c r="D290" i="64"/>
  <c r="D291" i="64"/>
  <c r="D277" i="65"/>
  <c r="D278" i="65"/>
  <c r="D279" i="65"/>
  <c r="D280" i="65"/>
  <c r="D281" i="65"/>
  <c r="D282" i="65"/>
  <c r="D283" i="65"/>
  <c r="D284" i="65"/>
  <c r="D285" i="65"/>
  <c r="D286" i="65"/>
  <c r="D287" i="65"/>
  <c r="D288" i="65"/>
  <c r="D289" i="65"/>
  <c r="D290" i="65"/>
  <c r="D291" i="65"/>
  <c r="L291" i="65"/>
  <c r="D277" i="66"/>
  <c r="D278" i="66"/>
  <c r="D279" i="66"/>
  <c r="D280" i="66"/>
  <c r="D281" i="66"/>
  <c r="D282" i="66"/>
  <c r="D283" i="66"/>
  <c r="D284" i="66"/>
  <c r="D285" i="66"/>
  <c r="D286" i="66"/>
  <c r="D287" i="66"/>
  <c r="D288" i="66"/>
  <c r="D289" i="66"/>
  <c r="D290" i="66"/>
  <c r="D291" i="66"/>
  <c r="D277" i="67"/>
  <c r="L277" i="67"/>
  <c r="D278" i="67"/>
  <c r="D279" i="67"/>
  <c r="D280" i="67"/>
  <c r="D281" i="67"/>
  <c r="D282" i="67"/>
  <c r="D283" i="67"/>
  <c r="D284" i="67"/>
  <c r="D285" i="67"/>
  <c r="L285" i="67"/>
  <c r="D286" i="67"/>
  <c r="D287" i="67"/>
  <c r="D288" i="67"/>
  <c r="D289" i="67"/>
  <c r="D290" i="67"/>
  <c r="D291" i="67"/>
  <c r="D277" i="68"/>
  <c r="D278" i="68"/>
  <c r="D279" i="68"/>
  <c r="D280" i="68"/>
  <c r="D281" i="68"/>
  <c r="D282" i="68"/>
  <c r="D283" i="68"/>
  <c r="D284" i="68"/>
  <c r="D285" i="68"/>
  <c r="D286" i="68"/>
  <c r="D287" i="68"/>
  <c r="D288" i="68"/>
  <c r="D289" i="68"/>
  <c r="D290" i="68"/>
  <c r="D291" i="68"/>
  <c r="D277" i="69"/>
  <c r="D278" i="69"/>
  <c r="D279" i="69"/>
  <c r="L279" i="69"/>
  <c r="D280" i="69"/>
  <c r="D281" i="69"/>
  <c r="D282" i="69"/>
  <c r="D283" i="69"/>
  <c r="D284" i="69"/>
  <c r="D285" i="69"/>
  <c r="D286" i="69"/>
  <c r="D287" i="69"/>
  <c r="D288" i="69"/>
  <c r="D289" i="69"/>
  <c r="D290" i="69"/>
  <c r="D291" i="69"/>
  <c r="D277" i="70"/>
  <c r="D278" i="70"/>
  <c r="D279" i="70"/>
  <c r="D280" i="70"/>
  <c r="D281" i="70"/>
  <c r="D282" i="70"/>
  <c r="D283" i="70"/>
  <c r="D284" i="70"/>
  <c r="D285" i="70"/>
  <c r="D286" i="70"/>
  <c r="D287" i="70"/>
  <c r="D288" i="70"/>
  <c r="D289" i="70"/>
  <c r="D290" i="70"/>
  <c r="D291" i="70"/>
  <c r="D277" i="75"/>
  <c r="D278" i="75"/>
  <c r="D279" i="75"/>
  <c r="D280" i="75"/>
  <c r="D281" i="75"/>
  <c r="D282" i="75"/>
  <c r="D283" i="75"/>
  <c r="D284" i="75"/>
  <c r="D285" i="75"/>
  <c r="D286" i="75"/>
  <c r="D287" i="75"/>
  <c r="D288" i="75"/>
  <c r="D289" i="75"/>
  <c r="D290" i="75"/>
  <c r="D291" i="75"/>
  <c r="D277" i="50"/>
  <c r="D278" i="50"/>
  <c r="D279" i="50"/>
  <c r="D280" i="50"/>
  <c r="D281" i="50"/>
  <c r="D282" i="50"/>
  <c r="D283" i="50"/>
  <c r="D284" i="50"/>
  <c r="D285" i="50"/>
  <c r="D286" i="50"/>
  <c r="D287" i="50"/>
  <c r="D288" i="50"/>
  <c r="D289" i="50"/>
  <c r="D290" i="50"/>
  <c r="D291" i="50"/>
  <c r="D276" i="51"/>
  <c r="D276" i="53"/>
  <c r="D276" i="54"/>
  <c r="D276" i="55"/>
  <c r="D276" i="56"/>
  <c r="D276" i="57"/>
  <c r="D276" i="58"/>
  <c r="D276" i="59"/>
  <c r="D276" i="60"/>
  <c r="D276" i="61"/>
  <c r="D276" i="64"/>
  <c r="D276" i="65"/>
  <c r="D276" i="66"/>
  <c r="D276" i="67"/>
  <c r="D276" i="68"/>
  <c r="D276" i="69"/>
  <c r="D276" i="70"/>
  <c r="D276" i="75"/>
  <c r="D276" i="50"/>
  <c r="D261" i="51"/>
  <c r="D262" i="51"/>
  <c r="D263" i="51"/>
  <c r="L263" i="51"/>
  <c r="D264" i="51"/>
  <c r="D265" i="51"/>
  <c r="D266" i="51"/>
  <c r="D267" i="51"/>
  <c r="D268" i="51"/>
  <c r="D269" i="51"/>
  <c r="D270" i="51"/>
  <c r="D271" i="51"/>
  <c r="D272" i="51"/>
  <c r="D273" i="51"/>
  <c r="D274" i="51"/>
  <c r="D275" i="51"/>
  <c r="D261" i="53"/>
  <c r="D262" i="53"/>
  <c r="D263" i="53"/>
  <c r="D264" i="53"/>
  <c r="D265" i="53"/>
  <c r="L265" i="53"/>
  <c r="D266" i="53"/>
  <c r="D267" i="53"/>
  <c r="D268" i="53"/>
  <c r="D269" i="53"/>
  <c r="D270" i="53"/>
  <c r="D271" i="53"/>
  <c r="D272" i="53"/>
  <c r="D273" i="53"/>
  <c r="L273" i="53"/>
  <c r="D274" i="53"/>
  <c r="D275" i="53"/>
  <c r="D261" i="54"/>
  <c r="D262" i="54"/>
  <c r="D263" i="54"/>
  <c r="D264" i="54"/>
  <c r="D265" i="54"/>
  <c r="D266" i="54"/>
  <c r="L266" i="54"/>
  <c r="D267" i="54"/>
  <c r="D268" i="54"/>
  <c r="D269" i="54"/>
  <c r="D270" i="54"/>
  <c r="D271" i="54"/>
  <c r="D272" i="54"/>
  <c r="D273" i="54"/>
  <c r="D274" i="54"/>
  <c r="L274" i="54"/>
  <c r="D275" i="54"/>
  <c r="D261" i="55"/>
  <c r="D262" i="55"/>
  <c r="D263" i="55"/>
  <c r="D264" i="55"/>
  <c r="D265" i="55"/>
  <c r="D266" i="55"/>
  <c r="D267" i="55"/>
  <c r="L267" i="55"/>
  <c r="D268" i="55"/>
  <c r="D269" i="55"/>
  <c r="D270" i="55"/>
  <c r="D271" i="55"/>
  <c r="D272" i="55"/>
  <c r="D273" i="55"/>
  <c r="D274" i="55"/>
  <c r="D275" i="55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61" i="57"/>
  <c r="D262" i="57"/>
  <c r="D263" i="57"/>
  <c r="D264" i="57"/>
  <c r="D265" i="57"/>
  <c r="D266" i="57"/>
  <c r="D267" i="57"/>
  <c r="D268" i="57"/>
  <c r="D269" i="57"/>
  <c r="D270" i="57"/>
  <c r="D271" i="57"/>
  <c r="D272" i="57"/>
  <c r="D273" i="57"/>
  <c r="D274" i="57"/>
  <c r="D275" i="57"/>
  <c r="D261" i="58"/>
  <c r="D262" i="58"/>
  <c r="D263" i="58"/>
  <c r="D264" i="58"/>
  <c r="D265" i="58"/>
  <c r="D266" i="58"/>
  <c r="D267" i="58"/>
  <c r="D268" i="58"/>
  <c r="D269" i="58"/>
  <c r="D270" i="58"/>
  <c r="L270" i="58"/>
  <c r="D271" i="58"/>
  <c r="D272" i="58"/>
  <c r="D273" i="58"/>
  <c r="D274" i="58"/>
  <c r="D275" i="58"/>
  <c r="D261" i="59"/>
  <c r="D262" i="59"/>
  <c r="D263" i="59"/>
  <c r="D264" i="59"/>
  <c r="D265" i="59"/>
  <c r="D266" i="59"/>
  <c r="D267" i="59"/>
  <c r="D268" i="59"/>
  <c r="D269" i="59"/>
  <c r="D270" i="59"/>
  <c r="D271" i="59"/>
  <c r="D272" i="59"/>
  <c r="D273" i="59"/>
  <c r="D274" i="59"/>
  <c r="D275" i="59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61" i="61"/>
  <c r="D262" i="61"/>
  <c r="D263" i="61"/>
  <c r="D264" i="61"/>
  <c r="D265" i="61"/>
  <c r="L265" i="61"/>
  <c r="D266" i="61"/>
  <c r="D267" i="61"/>
  <c r="D268" i="61"/>
  <c r="D269" i="61"/>
  <c r="D270" i="61"/>
  <c r="D271" i="61"/>
  <c r="D272" i="61"/>
  <c r="D273" i="61"/>
  <c r="L273" i="61"/>
  <c r="D274" i="61"/>
  <c r="D275" i="61"/>
  <c r="D261" i="64"/>
  <c r="D262" i="64"/>
  <c r="D263" i="64"/>
  <c r="D264" i="64"/>
  <c r="D265" i="64"/>
  <c r="D266" i="64"/>
  <c r="D267" i="64"/>
  <c r="D268" i="64"/>
  <c r="D269" i="64"/>
  <c r="D270" i="64"/>
  <c r="D271" i="64"/>
  <c r="D272" i="64"/>
  <c r="D273" i="64"/>
  <c r="D274" i="64"/>
  <c r="D275" i="64"/>
  <c r="D261" i="65"/>
  <c r="D262" i="65"/>
  <c r="D263" i="65"/>
  <c r="D264" i="65"/>
  <c r="D265" i="65"/>
  <c r="D266" i="65"/>
  <c r="D267" i="65"/>
  <c r="D268" i="65"/>
  <c r="D269" i="65"/>
  <c r="D270" i="65"/>
  <c r="D271" i="65"/>
  <c r="D272" i="65"/>
  <c r="D273" i="65"/>
  <c r="D274" i="65"/>
  <c r="D275" i="65"/>
  <c r="D261" i="66"/>
  <c r="D262" i="66"/>
  <c r="D263" i="66"/>
  <c r="D264" i="66"/>
  <c r="D265" i="66"/>
  <c r="D266" i="66"/>
  <c r="D267" i="66"/>
  <c r="D268" i="66"/>
  <c r="D269" i="66"/>
  <c r="D270" i="66"/>
  <c r="D271" i="66"/>
  <c r="D272" i="66"/>
  <c r="D273" i="66"/>
  <c r="D274" i="66"/>
  <c r="D275" i="66"/>
  <c r="D261" i="67"/>
  <c r="L261" i="67"/>
  <c r="D262" i="67"/>
  <c r="D263" i="67"/>
  <c r="D264" i="67"/>
  <c r="D265" i="67"/>
  <c r="D266" i="67"/>
  <c r="D267" i="67"/>
  <c r="D268" i="67"/>
  <c r="D269" i="67"/>
  <c r="L269" i="67"/>
  <c r="D270" i="67"/>
  <c r="D271" i="67"/>
  <c r="D272" i="67"/>
  <c r="D273" i="67"/>
  <c r="D274" i="67"/>
  <c r="D275" i="67"/>
  <c r="D261" i="68"/>
  <c r="D262" i="68"/>
  <c r="L262" i="68"/>
  <c r="D263" i="68"/>
  <c r="D264" i="68"/>
  <c r="D265" i="68"/>
  <c r="D266" i="68"/>
  <c r="D267" i="68"/>
  <c r="D268" i="68"/>
  <c r="D269" i="68"/>
  <c r="D270" i="68"/>
  <c r="D271" i="68"/>
  <c r="D272" i="68"/>
  <c r="D273" i="68"/>
  <c r="D274" i="68"/>
  <c r="D275" i="68"/>
  <c r="D261" i="69"/>
  <c r="D262" i="69"/>
  <c r="D263" i="69"/>
  <c r="L263" i="69"/>
  <c r="D264" i="69"/>
  <c r="D265" i="69"/>
  <c r="D266" i="69"/>
  <c r="D267" i="69"/>
  <c r="D268" i="69"/>
  <c r="D269" i="69"/>
  <c r="D270" i="69"/>
  <c r="D271" i="69"/>
  <c r="D272" i="69"/>
  <c r="D273" i="69"/>
  <c r="D274" i="69"/>
  <c r="D275" i="69"/>
  <c r="D261" i="70"/>
  <c r="D262" i="70"/>
  <c r="D263" i="70"/>
  <c r="D264" i="70"/>
  <c r="D265" i="70"/>
  <c r="D266" i="70"/>
  <c r="D267" i="70"/>
  <c r="D268" i="70"/>
  <c r="D269" i="70"/>
  <c r="D270" i="70"/>
  <c r="D271" i="70"/>
  <c r="D272" i="70"/>
  <c r="D273" i="70"/>
  <c r="D274" i="70"/>
  <c r="D275" i="70"/>
  <c r="D261" i="75"/>
  <c r="D262" i="75"/>
  <c r="L262" i="75"/>
  <c r="D263" i="75"/>
  <c r="D264" i="75"/>
  <c r="D265" i="75"/>
  <c r="D266" i="75"/>
  <c r="D267" i="75"/>
  <c r="D268" i="75"/>
  <c r="D269" i="75"/>
  <c r="L269" i="75"/>
  <c r="D270" i="75"/>
  <c r="D271" i="75"/>
  <c r="D272" i="75"/>
  <c r="D273" i="75"/>
  <c r="L273" i="75"/>
  <c r="D274" i="75"/>
  <c r="D275" i="75"/>
  <c r="D261" i="50"/>
  <c r="D262" i="50"/>
  <c r="D263" i="50"/>
  <c r="D264" i="50"/>
  <c r="D265" i="50"/>
  <c r="D266" i="50"/>
  <c r="D267" i="50"/>
  <c r="D268" i="50"/>
  <c r="D269" i="50"/>
  <c r="D270" i="50"/>
  <c r="D271" i="50"/>
  <c r="D272" i="50"/>
  <c r="D273" i="50"/>
  <c r="D275" i="50"/>
  <c r="D260" i="51"/>
  <c r="D260" i="53"/>
  <c r="D260" i="54"/>
  <c r="D260" i="55"/>
  <c r="D260" i="56"/>
  <c r="D260" i="57"/>
  <c r="D260" i="58"/>
  <c r="D260" i="59"/>
  <c r="D260" i="60"/>
  <c r="D260" i="61"/>
  <c r="D260" i="64"/>
  <c r="D260" i="65"/>
  <c r="D260" i="66"/>
  <c r="D260" i="67"/>
  <c r="D260" i="68"/>
  <c r="D260" i="69"/>
  <c r="D260" i="70"/>
  <c r="D260" i="75"/>
  <c r="D260" i="50"/>
  <c r="D245" i="51"/>
  <c r="D246" i="51"/>
  <c r="D247" i="51"/>
  <c r="D248" i="51"/>
  <c r="D249" i="51"/>
  <c r="D250" i="51"/>
  <c r="D251" i="51"/>
  <c r="D252" i="51"/>
  <c r="D253" i="51"/>
  <c r="D254" i="51"/>
  <c r="D255" i="51"/>
  <c r="D256" i="51"/>
  <c r="D257" i="51"/>
  <c r="D258" i="51"/>
  <c r="D259" i="51"/>
  <c r="D245" i="53"/>
  <c r="D246" i="53"/>
  <c r="D247" i="53"/>
  <c r="D248" i="53"/>
  <c r="D249" i="53"/>
  <c r="L249" i="53"/>
  <c r="D250" i="53"/>
  <c r="D251" i="53"/>
  <c r="D252" i="53"/>
  <c r="D253" i="53"/>
  <c r="D254" i="53"/>
  <c r="D255" i="53"/>
  <c r="D256" i="53"/>
  <c r="D257" i="53"/>
  <c r="D258" i="53"/>
  <c r="D259" i="53"/>
  <c r="D245" i="54"/>
  <c r="D246" i="54"/>
  <c r="D247" i="54"/>
  <c r="D248" i="54"/>
  <c r="D249" i="54"/>
  <c r="D250" i="54"/>
  <c r="L250" i="54" s="1"/>
  <c r="D251" i="54"/>
  <c r="D252" i="54"/>
  <c r="D253" i="54"/>
  <c r="D254" i="54"/>
  <c r="D255" i="54"/>
  <c r="D256" i="54"/>
  <c r="D257" i="54"/>
  <c r="D258" i="54"/>
  <c r="L258" i="54" s="1"/>
  <c r="D259" i="54"/>
  <c r="D245" i="55"/>
  <c r="D246" i="55"/>
  <c r="D247" i="55"/>
  <c r="D248" i="55"/>
  <c r="D249" i="55"/>
  <c r="D250" i="55"/>
  <c r="D251" i="55"/>
  <c r="L251" i="55"/>
  <c r="D252" i="55"/>
  <c r="D253" i="55"/>
  <c r="D254" i="55"/>
  <c r="D255" i="55"/>
  <c r="D256" i="55"/>
  <c r="D257" i="55"/>
  <c r="D258" i="55"/>
  <c r="D259" i="55"/>
  <c r="L259" i="55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45" i="57"/>
  <c r="D246" i="57"/>
  <c r="D247" i="57"/>
  <c r="D248" i="57"/>
  <c r="D249" i="57"/>
  <c r="D250" i="57"/>
  <c r="D251" i="57"/>
  <c r="D252" i="57"/>
  <c r="D253" i="57"/>
  <c r="D254" i="57"/>
  <c r="D255" i="57"/>
  <c r="D256" i="57"/>
  <c r="D257" i="57"/>
  <c r="D258" i="57"/>
  <c r="D259" i="57"/>
  <c r="D245" i="58"/>
  <c r="D246" i="58"/>
  <c r="D247" i="58"/>
  <c r="D248" i="58"/>
  <c r="D249" i="58"/>
  <c r="D250" i="58"/>
  <c r="D251" i="58"/>
  <c r="D252" i="58"/>
  <c r="D253" i="58"/>
  <c r="D254" i="58"/>
  <c r="D255" i="58"/>
  <c r="D256" i="58"/>
  <c r="D257" i="58"/>
  <c r="D258" i="58"/>
  <c r="D259" i="58"/>
  <c r="D245" i="59"/>
  <c r="D246" i="59"/>
  <c r="D247" i="59"/>
  <c r="D248" i="59"/>
  <c r="D249" i="59"/>
  <c r="D250" i="59"/>
  <c r="D251" i="59"/>
  <c r="D252" i="59"/>
  <c r="D253" i="59"/>
  <c r="D254" i="59"/>
  <c r="D255" i="59"/>
  <c r="D256" i="59"/>
  <c r="D257" i="59"/>
  <c r="D258" i="59"/>
  <c r="D259" i="59"/>
  <c r="D245" i="60"/>
  <c r="D246" i="60"/>
  <c r="D247" i="60"/>
  <c r="D248" i="60"/>
  <c r="D249" i="60"/>
  <c r="D250" i="60"/>
  <c r="D251" i="60"/>
  <c r="D252" i="60"/>
  <c r="D253" i="60"/>
  <c r="D254" i="60"/>
  <c r="D255" i="60"/>
  <c r="D256" i="60"/>
  <c r="D257" i="60"/>
  <c r="D258" i="60"/>
  <c r="D259" i="60"/>
  <c r="D245" i="61"/>
  <c r="D246" i="61"/>
  <c r="D247" i="61"/>
  <c r="D248" i="61"/>
  <c r="D249" i="61"/>
  <c r="D250" i="61"/>
  <c r="D251" i="61"/>
  <c r="D252" i="61"/>
  <c r="D253" i="61"/>
  <c r="D254" i="61"/>
  <c r="D255" i="61"/>
  <c r="D256" i="61"/>
  <c r="D257" i="61"/>
  <c r="D258" i="61"/>
  <c r="D259" i="61"/>
  <c r="D245" i="64"/>
  <c r="D246" i="64"/>
  <c r="D247" i="64"/>
  <c r="D248" i="64"/>
  <c r="D249" i="64"/>
  <c r="D250" i="64"/>
  <c r="D251" i="64"/>
  <c r="D252" i="64"/>
  <c r="D253" i="64"/>
  <c r="D254" i="64"/>
  <c r="D255" i="64"/>
  <c r="D256" i="64"/>
  <c r="D257" i="64"/>
  <c r="D258" i="64"/>
  <c r="D259" i="64"/>
  <c r="D245" i="65"/>
  <c r="D246" i="65"/>
  <c r="D247" i="65"/>
  <c r="D248" i="65"/>
  <c r="D249" i="65"/>
  <c r="D250" i="65"/>
  <c r="D251" i="65"/>
  <c r="D252" i="65"/>
  <c r="D253" i="65"/>
  <c r="D254" i="65"/>
  <c r="D255" i="65"/>
  <c r="D256" i="65"/>
  <c r="D257" i="65"/>
  <c r="D258" i="65"/>
  <c r="D259" i="65"/>
  <c r="D245" i="66"/>
  <c r="D246" i="66"/>
  <c r="D247" i="66"/>
  <c r="D248" i="66"/>
  <c r="D249" i="66"/>
  <c r="D250" i="66"/>
  <c r="D251" i="66"/>
  <c r="D252" i="66"/>
  <c r="D253" i="66"/>
  <c r="D254" i="66"/>
  <c r="D255" i="66"/>
  <c r="D256" i="66"/>
  <c r="D257" i="66"/>
  <c r="D258" i="66"/>
  <c r="D259" i="66"/>
  <c r="D245" i="67"/>
  <c r="L245" i="67" s="1"/>
  <c r="D246" i="67"/>
  <c r="D247" i="67"/>
  <c r="D248" i="67"/>
  <c r="D249" i="67"/>
  <c r="D250" i="67"/>
  <c r="D251" i="67"/>
  <c r="D252" i="67"/>
  <c r="D253" i="67"/>
  <c r="L253" i="67"/>
  <c r="D254" i="67"/>
  <c r="D255" i="67"/>
  <c r="D256" i="67"/>
  <c r="D257" i="67"/>
  <c r="D258" i="67"/>
  <c r="D259" i="67"/>
  <c r="D245" i="68"/>
  <c r="D246" i="68"/>
  <c r="D247" i="68"/>
  <c r="D248" i="68"/>
  <c r="D249" i="68"/>
  <c r="D250" i="68"/>
  <c r="D251" i="68"/>
  <c r="D252" i="68"/>
  <c r="D253" i="68"/>
  <c r="D254" i="68"/>
  <c r="D255" i="68"/>
  <c r="D256" i="68"/>
  <c r="D257" i="68"/>
  <c r="D258" i="68"/>
  <c r="D259" i="68"/>
  <c r="D245" i="69"/>
  <c r="D246" i="69"/>
  <c r="D247" i="69"/>
  <c r="L247" i="69" s="1"/>
  <c r="D248" i="69"/>
  <c r="D249" i="69"/>
  <c r="D250" i="69"/>
  <c r="D251" i="69"/>
  <c r="D252" i="69"/>
  <c r="D253" i="69"/>
  <c r="D254" i="69"/>
  <c r="D255" i="69"/>
  <c r="L255" i="69"/>
  <c r="D256" i="69"/>
  <c r="D257" i="69"/>
  <c r="D258" i="69"/>
  <c r="D259" i="69"/>
  <c r="D245" i="70"/>
  <c r="D246" i="70"/>
  <c r="D247" i="70"/>
  <c r="D248" i="70"/>
  <c r="D249" i="70"/>
  <c r="D250" i="70"/>
  <c r="D251" i="70"/>
  <c r="D252" i="70"/>
  <c r="D253" i="70"/>
  <c r="D254" i="70"/>
  <c r="D255" i="70"/>
  <c r="D256" i="70"/>
  <c r="D257" i="70"/>
  <c r="D258" i="70"/>
  <c r="D259" i="70"/>
  <c r="D245" i="75"/>
  <c r="D246" i="75"/>
  <c r="D247" i="75"/>
  <c r="D248" i="75"/>
  <c r="D249" i="75"/>
  <c r="D250" i="75"/>
  <c r="D251" i="75"/>
  <c r="D252" i="75"/>
  <c r="D253" i="75"/>
  <c r="L253" i="75" s="1"/>
  <c r="D254" i="75"/>
  <c r="D255" i="75"/>
  <c r="D256" i="75"/>
  <c r="D257" i="75"/>
  <c r="L257" i="75" s="1"/>
  <c r="D258" i="75"/>
  <c r="D259" i="75"/>
  <c r="D245" i="50"/>
  <c r="D246" i="50"/>
  <c r="D247" i="50"/>
  <c r="D248" i="50"/>
  <c r="D249" i="50"/>
  <c r="D250" i="50"/>
  <c r="D251" i="50"/>
  <c r="D252" i="50"/>
  <c r="D253" i="50"/>
  <c r="D254" i="50"/>
  <c r="D255" i="50"/>
  <c r="D256" i="50"/>
  <c r="D257" i="50"/>
  <c r="D258" i="50"/>
  <c r="D259" i="50"/>
  <c r="D244" i="51"/>
  <c r="D244" i="53"/>
  <c r="D244" i="54"/>
  <c r="D244" i="55"/>
  <c r="D244" i="56"/>
  <c r="D244" i="57"/>
  <c r="D244" i="58"/>
  <c r="D244" i="59"/>
  <c r="D244" i="60"/>
  <c r="D244" i="61"/>
  <c r="D244" i="64"/>
  <c r="D244" i="65"/>
  <c r="D244" i="66"/>
  <c r="D244" i="67"/>
  <c r="D244" i="68"/>
  <c r="L244" i="68"/>
  <c r="D244" i="69"/>
  <c r="D244" i="70"/>
  <c r="D244" i="75"/>
  <c r="D244" i="50"/>
  <c r="D229" i="51"/>
  <c r="D230" i="51"/>
  <c r="D231" i="51"/>
  <c r="D232" i="51"/>
  <c r="D233" i="51"/>
  <c r="D234" i="51"/>
  <c r="D235" i="51"/>
  <c r="D236" i="51"/>
  <c r="D237" i="51"/>
  <c r="D238" i="51"/>
  <c r="D239" i="51"/>
  <c r="D240" i="51"/>
  <c r="D241" i="51"/>
  <c r="D242" i="51"/>
  <c r="D243" i="51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2" i="53"/>
  <c r="D243" i="53"/>
  <c r="D229" i="54"/>
  <c r="D230" i="54"/>
  <c r="D231" i="54"/>
  <c r="D232" i="54"/>
  <c r="D233" i="54"/>
  <c r="D234" i="54"/>
  <c r="L234" i="54"/>
  <c r="D235" i="54"/>
  <c r="D236" i="54"/>
  <c r="D237" i="54"/>
  <c r="D238" i="54"/>
  <c r="D239" i="54"/>
  <c r="D240" i="54"/>
  <c r="D241" i="54"/>
  <c r="D242" i="54"/>
  <c r="L242" i="54"/>
  <c r="D243" i="54"/>
  <c r="D229" i="55"/>
  <c r="D230" i="55"/>
  <c r="D231" i="55"/>
  <c r="D232" i="55"/>
  <c r="D233" i="55"/>
  <c r="D234" i="55"/>
  <c r="D235" i="55"/>
  <c r="L235" i="55"/>
  <c r="D236" i="55"/>
  <c r="D237" i="55"/>
  <c r="D238" i="55"/>
  <c r="D239" i="55"/>
  <c r="D240" i="55"/>
  <c r="D241" i="55"/>
  <c r="D242" i="55"/>
  <c r="D243" i="55"/>
  <c r="L243" i="55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29" i="57"/>
  <c r="D230" i="57"/>
  <c r="D231" i="57"/>
  <c r="D232" i="57"/>
  <c r="D233" i="57"/>
  <c r="D234" i="57"/>
  <c r="D235" i="57"/>
  <c r="D236" i="57"/>
  <c r="D237" i="57"/>
  <c r="D238" i="57"/>
  <c r="D239" i="57"/>
  <c r="D240" i="57"/>
  <c r="D241" i="57"/>
  <c r="D242" i="57"/>
  <c r="D243" i="57"/>
  <c r="D229" i="58"/>
  <c r="D230" i="58"/>
  <c r="D231" i="58"/>
  <c r="D232" i="58"/>
  <c r="D233" i="58"/>
  <c r="D234" i="58"/>
  <c r="D235" i="58"/>
  <c r="D236" i="58"/>
  <c r="D237" i="58"/>
  <c r="D238" i="58"/>
  <c r="D239" i="58"/>
  <c r="D240" i="58"/>
  <c r="D241" i="58"/>
  <c r="D242" i="58"/>
  <c r="D243" i="58"/>
  <c r="D229" i="59"/>
  <c r="D230" i="59"/>
  <c r="D231" i="59"/>
  <c r="D232" i="59"/>
  <c r="D233" i="59"/>
  <c r="D234" i="59"/>
  <c r="D235" i="59"/>
  <c r="D236" i="59"/>
  <c r="D237" i="59"/>
  <c r="D238" i="59"/>
  <c r="D239" i="59"/>
  <c r="D240" i="59"/>
  <c r="D241" i="59"/>
  <c r="D242" i="59"/>
  <c r="D243" i="59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29" i="61"/>
  <c r="D230" i="61"/>
  <c r="D231" i="61"/>
  <c r="D232" i="61"/>
  <c r="D233" i="61"/>
  <c r="L233" i="61"/>
  <c r="D234" i="61"/>
  <c r="D235" i="61"/>
  <c r="D236" i="61"/>
  <c r="D237" i="61"/>
  <c r="D238" i="61"/>
  <c r="D239" i="61"/>
  <c r="D240" i="61"/>
  <c r="D241" i="61"/>
  <c r="D242" i="61"/>
  <c r="D243" i="61"/>
  <c r="D229" i="64"/>
  <c r="D230" i="64"/>
  <c r="D231" i="64"/>
  <c r="D232" i="64"/>
  <c r="D233" i="64"/>
  <c r="D234" i="64"/>
  <c r="L234" i="64"/>
  <c r="D235" i="64"/>
  <c r="D236" i="64"/>
  <c r="D237" i="64"/>
  <c r="D238" i="64"/>
  <c r="D239" i="64"/>
  <c r="D240" i="64"/>
  <c r="D241" i="64"/>
  <c r="D242" i="64"/>
  <c r="L242" i="64"/>
  <c r="D243" i="64"/>
  <c r="D229" i="65"/>
  <c r="D230" i="65"/>
  <c r="D231" i="65"/>
  <c r="D232" i="65"/>
  <c r="D233" i="65"/>
  <c r="D234" i="65"/>
  <c r="D235" i="65"/>
  <c r="D236" i="65"/>
  <c r="D237" i="65"/>
  <c r="D238" i="65"/>
  <c r="D239" i="65"/>
  <c r="D240" i="65"/>
  <c r="D241" i="65"/>
  <c r="D242" i="65"/>
  <c r="D229" i="66"/>
  <c r="D230" i="66"/>
  <c r="D231" i="66"/>
  <c r="D232" i="66"/>
  <c r="D233" i="66"/>
  <c r="D234" i="66"/>
  <c r="D235" i="66"/>
  <c r="D236" i="66"/>
  <c r="D237" i="66"/>
  <c r="D238" i="66"/>
  <c r="D239" i="66"/>
  <c r="D240" i="66"/>
  <c r="D241" i="66"/>
  <c r="D242" i="66"/>
  <c r="D243" i="66"/>
  <c r="D229" i="67"/>
  <c r="L229" i="67"/>
  <c r="D230" i="67"/>
  <c r="D231" i="67"/>
  <c r="D232" i="67"/>
  <c r="D233" i="67"/>
  <c r="D234" i="67"/>
  <c r="D235" i="67"/>
  <c r="D236" i="67"/>
  <c r="D237" i="67"/>
  <c r="L237" i="67"/>
  <c r="D238" i="67"/>
  <c r="D239" i="67"/>
  <c r="D240" i="67"/>
  <c r="D241" i="67"/>
  <c r="D242" i="67"/>
  <c r="D243" i="67"/>
  <c r="D229" i="68"/>
  <c r="D230" i="68"/>
  <c r="D231" i="68"/>
  <c r="D232" i="68"/>
  <c r="D233" i="68"/>
  <c r="D234" i="68"/>
  <c r="D235" i="68"/>
  <c r="D236" i="68"/>
  <c r="D237" i="68"/>
  <c r="D238" i="68"/>
  <c r="D239" i="68"/>
  <c r="D240" i="68"/>
  <c r="D241" i="68"/>
  <c r="D242" i="68"/>
  <c r="D243" i="68"/>
  <c r="D229" i="69"/>
  <c r="D230" i="69"/>
  <c r="D231" i="69"/>
  <c r="L231" i="69"/>
  <c r="D232" i="69"/>
  <c r="D233" i="69"/>
  <c r="D234" i="69"/>
  <c r="D235" i="69"/>
  <c r="D236" i="69"/>
  <c r="D237" i="69"/>
  <c r="D238" i="69"/>
  <c r="D239" i="69"/>
  <c r="D240" i="69"/>
  <c r="D241" i="69"/>
  <c r="D242" i="69"/>
  <c r="D243" i="69"/>
  <c r="D229" i="70"/>
  <c r="D230" i="70"/>
  <c r="D231" i="70"/>
  <c r="D232" i="70"/>
  <c r="L232" i="70"/>
  <c r="D233" i="70"/>
  <c r="D234" i="70"/>
  <c r="D235" i="70"/>
  <c r="D236" i="70"/>
  <c r="D237" i="70"/>
  <c r="D238" i="70"/>
  <c r="D239" i="70"/>
  <c r="D240" i="70"/>
  <c r="D241" i="70"/>
  <c r="D242" i="70"/>
  <c r="D243" i="70"/>
  <c r="D229" i="75"/>
  <c r="D230" i="75"/>
  <c r="D231" i="75"/>
  <c r="L231" i="75"/>
  <c r="D232" i="75"/>
  <c r="D233" i="75"/>
  <c r="D234" i="75"/>
  <c r="D235" i="75"/>
  <c r="L235" i="75"/>
  <c r="D236" i="75"/>
  <c r="D237" i="75"/>
  <c r="D238" i="75"/>
  <c r="D239" i="75"/>
  <c r="L239" i="75"/>
  <c r="D240" i="75"/>
  <c r="D241" i="75"/>
  <c r="D242" i="75"/>
  <c r="D243" i="75"/>
  <c r="D229" i="50"/>
  <c r="D230" i="50"/>
  <c r="D231" i="50"/>
  <c r="D232" i="50"/>
  <c r="D233" i="50"/>
  <c r="D234" i="50"/>
  <c r="D235" i="50"/>
  <c r="D236" i="50"/>
  <c r="D237" i="50"/>
  <c r="D238" i="50"/>
  <c r="D239" i="50"/>
  <c r="D240" i="50"/>
  <c r="D241" i="50"/>
  <c r="D242" i="50"/>
  <c r="D243" i="50"/>
  <c r="D228" i="51"/>
  <c r="D228" i="53"/>
  <c r="D228" i="54"/>
  <c r="D228" i="55"/>
  <c r="D228" i="56"/>
  <c r="D228" i="57"/>
  <c r="D228" i="58"/>
  <c r="D228" i="59"/>
  <c r="D228" i="60"/>
  <c r="D228" i="61"/>
  <c r="D228" i="64"/>
  <c r="D228" i="65"/>
  <c r="D228" i="66"/>
  <c r="D228" i="67"/>
  <c r="D228" i="68"/>
  <c r="D228" i="69"/>
  <c r="D228" i="70"/>
  <c r="D228" i="75"/>
  <c r="D228" i="50"/>
  <c r="D213" i="51"/>
  <c r="D214" i="51"/>
  <c r="D215" i="51"/>
  <c r="D216" i="51"/>
  <c r="L216" i="51"/>
  <c r="D217" i="51"/>
  <c r="D218" i="51"/>
  <c r="D219" i="51"/>
  <c r="D220" i="51"/>
  <c r="D221" i="51"/>
  <c r="D222" i="51"/>
  <c r="D223" i="51"/>
  <c r="D224" i="51"/>
  <c r="L224" i="51"/>
  <c r="D225" i="51"/>
  <c r="D226" i="51"/>
  <c r="D227" i="51"/>
  <c r="D213" i="53"/>
  <c r="D214" i="53"/>
  <c r="D215" i="53"/>
  <c r="D216" i="53"/>
  <c r="D217" i="53"/>
  <c r="L217" i="53"/>
  <c r="D218" i="53"/>
  <c r="D219" i="53"/>
  <c r="D220" i="53"/>
  <c r="D221" i="53"/>
  <c r="D222" i="53"/>
  <c r="D223" i="53"/>
  <c r="D224" i="53"/>
  <c r="D225" i="53"/>
  <c r="L225" i="53"/>
  <c r="D226" i="53"/>
  <c r="D227" i="53"/>
  <c r="D213" i="54"/>
  <c r="D214" i="54"/>
  <c r="D215" i="54"/>
  <c r="D216" i="54"/>
  <c r="D217" i="54"/>
  <c r="D218" i="54"/>
  <c r="L218" i="54"/>
  <c r="D219" i="54"/>
  <c r="D220" i="54"/>
  <c r="D221" i="54"/>
  <c r="D222" i="54"/>
  <c r="D223" i="54"/>
  <c r="D224" i="54"/>
  <c r="D225" i="54"/>
  <c r="D226" i="54"/>
  <c r="L226" i="54"/>
  <c r="D227" i="54"/>
  <c r="D213" i="55"/>
  <c r="D214" i="55"/>
  <c r="D215" i="55"/>
  <c r="D216" i="55"/>
  <c r="D217" i="55"/>
  <c r="D218" i="55"/>
  <c r="D219" i="55"/>
  <c r="L219" i="55"/>
  <c r="D220" i="55"/>
  <c r="D221" i="55"/>
  <c r="D222" i="55"/>
  <c r="D223" i="55"/>
  <c r="D224" i="55"/>
  <c r="D225" i="55"/>
  <c r="D226" i="55"/>
  <c r="D227" i="55"/>
  <c r="L227" i="55"/>
  <c r="D213" i="56"/>
  <c r="D214" i="56"/>
  <c r="D215" i="56"/>
  <c r="D216" i="56"/>
  <c r="D217" i="56"/>
  <c r="D218" i="56"/>
  <c r="D219" i="56"/>
  <c r="D221" i="56"/>
  <c r="D222" i="56"/>
  <c r="D223" i="56"/>
  <c r="D224" i="56"/>
  <c r="D225" i="56"/>
  <c r="D226" i="56"/>
  <c r="D227" i="56"/>
  <c r="D213" i="57"/>
  <c r="D214" i="57"/>
  <c r="D215" i="57"/>
  <c r="D216" i="57"/>
  <c r="D217" i="57"/>
  <c r="D218" i="57"/>
  <c r="D219" i="57"/>
  <c r="D220" i="57"/>
  <c r="D221" i="57"/>
  <c r="D222" i="57"/>
  <c r="D223" i="57"/>
  <c r="D224" i="57"/>
  <c r="D225" i="57"/>
  <c r="D226" i="57"/>
  <c r="D227" i="57"/>
  <c r="D213" i="58"/>
  <c r="D214" i="58"/>
  <c r="D215" i="58"/>
  <c r="D216" i="58"/>
  <c r="D217" i="58"/>
  <c r="D218" i="58"/>
  <c r="D219" i="58"/>
  <c r="D220" i="58"/>
  <c r="D221" i="58"/>
  <c r="D222" i="58"/>
  <c r="D223" i="58"/>
  <c r="D224" i="58"/>
  <c r="D225" i="58"/>
  <c r="D226" i="58"/>
  <c r="D227" i="58"/>
  <c r="D213" i="59"/>
  <c r="D214" i="59"/>
  <c r="D215" i="59"/>
  <c r="D216" i="59"/>
  <c r="D217" i="59"/>
  <c r="D218" i="59"/>
  <c r="D219" i="59"/>
  <c r="D220" i="59"/>
  <c r="D221" i="59"/>
  <c r="L221" i="59"/>
  <c r="D222" i="59"/>
  <c r="D223" i="59"/>
  <c r="D224" i="59"/>
  <c r="D225" i="59"/>
  <c r="D226" i="59"/>
  <c r="D227" i="59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13" i="61"/>
  <c r="D214" i="61"/>
  <c r="D215" i="61"/>
  <c r="D216" i="61"/>
  <c r="D217" i="61"/>
  <c r="D218" i="61"/>
  <c r="D219" i="61"/>
  <c r="D220" i="61"/>
  <c r="D221" i="61"/>
  <c r="D222" i="61"/>
  <c r="D223" i="61"/>
  <c r="D224" i="61"/>
  <c r="D225" i="61"/>
  <c r="L225" i="61"/>
  <c r="D226" i="61"/>
  <c r="D227" i="61"/>
  <c r="D213" i="64"/>
  <c r="D214" i="64"/>
  <c r="D215" i="64"/>
  <c r="D216" i="64"/>
  <c r="D217" i="64"/>
  <c r="D218" i="64"/>
  <c r="L218" i="64"/>
  <c r="D219" i="64"/>
  <c r="D220" i="64"/>
  <c r="D221" i="64"/>
  <c r="D222" i="64"/>
  <c r="D223" i="64"/>
  <c r="D224" i="64"/>
  <c r="D225" i="64"/>
  <c r="D226" i="64"/>
  <c r="L226" i="64"/>
  <c r="D227" i="64"/>
  <c r="D213" i="65"/>
  <c r="D214" i="65"/>
  <c r="D215" i="65"/>
  <c r="D216" i="65"/>
  <c r="D217" i="65"/>
  <c r="D218" i="65"/>
  <c r="D219" i="65"/>
  <c r="D220" i="65"/>
  <c r="D221" i="65"/>
  <c r="D222" i="65"/>
  <c r="D223" i="65"/>
  <c r="D224" i="65"/>
  <c r="D225" i="65"/>
  <c r="D226" i="65"/>
  <c r="D227" i="65"/>
  <c r="D213" i="66"/>
  <c r="D214" i="66"/>
  <c r="D215" i="66"/>
  <c r="D216" i="66"/>
  <c r="D217" i="66"/>
  <c r="D218" i="66"/>
  <c r="D219" i="66"/>
  <c r="D220" i="66"/>
  <c r="D221" i="66"/>
  <c r="D222" i="66"/>
  <c r="D223" i="66"/>
  <c r="D224" i="66"/>
  <c r="D225" i="66"/>
  <c r="D226" i="66"/>
  <c r="D227" i="66"/>
  <c r="D213" i="67"/>
  <c r="L213" i="67"/>
  <c r="D214" i="67"/>
  <c r="D215" i="67"/>
  <c r="D216" i="67"/>
  <c r="D217" i="67"/>
  <c r="D218" i="67"/>
  <c r="D219" i="67"/>
  <c r="D220" i="67"/>
  <c r="D221" i="67"/>
  <c r="L221" i="67"/>
  <c r="D222" i="67"/>
  <c r="D223" i="67"/>
  <c r="D224" i="67"/>
  <c r="D225" i="67"/>
  <c r="D226" i="67"/>
  <c r="D227" i="67"/>
  <c r="D213" i="68"/>
  <c r="D214" i="68"/>
  <c r="L214" i="68"/>
  <c r="D215" i="68"/>
  <c r="D216" i="68"/>
  <c r="D217" i="68"/>
  <c r="D218" i="68"/>
  <c r="D219" i="68"/>
  <c r="D220" i="68"/>
  <c r="D221" i="68"/>
  <c r="D222" i="68"/>
  <c r="L222" i="68"/>
  <c r="D223" i="68"/>
  <c r="D224" i="68"/>
  <c r="D225" i="68"/>
  <c r="D226" i="68"/>
  <c r="D227" i="68"/>
  <c r="D213" i="69"/>
  <c r="D214" i="69"/>
  <c r="D215" i="69"/>
  <c r="L215" i="69"/>
  <c r="D216" i="69"/>
  <c r="D217" i="69"/>
  <c r="D218" i="69"/>
  <c r="D219" i="69"/>
  <c r="D220" i="69"/>
  <c r="D221" i="69"/>
  <c r="D222" i="69"/>
  <c r="D223" i="69"/>
  <c r="L223" i="69"/>
  <c r="D224" i="69"/>
  <c r="D225" i="69"/>
  <c r="D226" i="69"/>
  <c r="D227" i="69"/>
  <c r="D213" i="70"/>
  <c r="D214" i="70"/>
  <c r="D215" i="70"/>
  <c r="D216" i="70"/>
  <c r="D217" i="70"/>
  <c r="D218" i="70"/>
  <c r="D219" i="70"/>
  <c r="D220" i="70"/>
  <c r="D221" i="70"/>
  <c r="D222" i="70"/>
  <c r="D223" i="70"/>
  <c r="D224" i="70"/>
  <c r="L224" i="70"/>
  <c r="D225" i="70"/>
  <c r="D226" i="70"/>
  <c r="D227" i="70"/>
  <c r="D213" i="75"/>
  <c r="D214" i="75"/>
  <c r="D215" i="75"/>
  <c r="L215" i="75"/>
  <c r="D216" i="75"/>
  <c r="D217" i="75"/>
  <c r="D218" i="75"/>
  <c r="D219" i="75"/>
  <c r="D220" i="75"/>
  <c r="D221" i="75"/>
  <c r="L221" i="75"/>
  <c r="D222" i="75"/>
  <c r="D223" i="75"/>
  <c r="L223" i="75"/>
  <c r="D224" i="75"/>
  <c r="D225" i="75"/>
  <c r="D226" i="75"/>
  <c r="D227" i="75"/>
  <c r="L227" i="75"/>
  <c r="D213" i="50"/>
  <c r="D214" i="50"/>
  <c r="D215" i="50"/>
  <c r="D216" i="50"/>
  <c r="D217" i="50"/>
  <c r="D218" i="50"/>
  <c r="D219" i="50"/>
  <c r="D220" i="50"/>
  <c r="D221" i="50"/>
  <c r="D222" i="50"/>
  <c r="D223" i="50"/>
  <c r="D224" i="50"/>
  <c r="D225" i="50"/>
  <c r="D226" i="50"/>
  <c r="D227" i="50"/>
  <c r="D212" i="51"/>
  <c r="D212" i="53"/>
  <c r="D212" i="54"/>
  <c r="D212" i="55"/>
  <c r="D212" i="56"/>
  <c r="D212" i="57"/>
  <c r="D212" i="58"/>
  <c r="D212" i="59"/>
  <c r="D212" i="60"/>
  <c r="D212" i="61"/>
  <c r="D212" i="64"/>
  <c r="D212" i="65"/>
  <c r="D212" i="66"/>
  <c r="D212" i="67"/>
  <c r="D212" i="68"/>
  <c r="L212" i="68"/>
  <c r="D212" i="69"/>
  <c r="D212" i="70"/>
  <c r="D212" i="75"/>
  <c r="D212" i="50"/>
  <c r="D197" i="51"/>
  <c r="D198" i="51"/>
  <c r="D199" i="51"/>
  <c r="D200" i="51"/>
  <c r="L200" i="51"/>
  <c r="D201" i="51"/>
  <c r="D202" i="51"/>
  <c r="D203" i="51"/>
  <c r="D204" i="51"/>
  <c r="D205" i="51"/>
  <c r="D206" i="51"/>
  <c r="D207" i="51"/>
  <c r="D208" i="51"/>
  <c r="L208" i="51"/>
  <c r="D209" i="51"/>
  <c r="D210" i="51"/>
  <c r="D211" i="51"/>
  <c r="D197" i="53"/>
  <c r="D198" i="53"/>
  <c r="D199" i="53"/>
  <c r="D200" i="53"/>
  <c r="D201" i="53"/>
  <c r="D202" i="53"/>
  <c r="D203" i="53"/>
  <c r="D204" i="53"/>
  <c r="D205" i="53"/>
  <c r="D206" i="53"/>
  <c r="D207" i="53"/>
  <c r="D208" i="53"/>
  <c r="D209" i="53"/>
  <c r="D210" i="53"/>
  <c r="D211" i="53"/>
  <c r="D197" i="54"/>
  <c r="D198" i="54"/>
  <c r="D199" i="54"/>
  <c r="D200" i="54"/>
  <c r="D201" i="54"/>
  <c r="D202" i="54"/>
  <c r="L202" i="54"/>
  <c r="D203" i="54"/>
  <c r="D204" i="54"/>
  <c r="D205" i="54"/>
  <c r="D206" i="54"/>
  <c r="D207" i="54"/>
  <c r="D208" i="54"/>
  <c r="D209" i="54"/>
  <c r="D210" i="54"/>
  <c r="L210" i="54"/>
  <c r="D211" i="54"/>
  <c r="D197" i="55"/>
  <c r="D198" i="55"/>
  <c r="D199" i="55"/>
  <c r="D200" i="55"/>
  <c r="D201" i="55"/>
  <c r="D202" i="55"/>
  <c r="D203" i="55"/>
  <c r="L203" i="55"/>
  <c r="D204" i="55"/>
  <c r="D205" i="55"/>
  <c r="D206" i="55"/>
  <c r="D207" i="55"/>
  <c r="D208" i="55"/>
  <c r="D209" i="55"/>
  <c r="D210" i="55"/>
  <c r="D211" i="55"/>
  <c r="L211" i="55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197" i="57"/>
  <c r="D198" i="57"/>
  <c r="D199" i="57"/>
  <c r="D200" i="57"/>
  <c r="D201" i="57"/>
  <c r="D202" i="57"/>
  <c r="D203" i="57"/>
  <c r="D204" i="57"/>
  <c r="D205" i="57"/>
  <c r="D206" i="57"/>
  <c r="D207" i="57"/>
  <c r="D208" i="57"/>
  <c r="D209" i="57"/>
  <c r="D210" i="57"/>
  <c r="D211" i="57"/>
  <c r="D197" i="58"/>
  <c r="D198" i="58"/>
  <c r="D199" i="58"/>
  <c r="D200" i="58"/>
  <c r="D201" i="58"/>
  <c r="D202" i="58"/>
  <c r="D203" i="58"/>
  <c r="D204" i="58"/>
  <c r="D205" i="58"/>
  <c r="D206" i="58"/>
  <c r="D207" i="58"/>
  <c r="D208" i="58"/>
  <c r="D209" i="58"/>
  <c r="D210" i="58"/>
  <c r="D211" i="58"/>
  <c r="D197" i="59"/>
  <c r="D198" i="59"/>
  <c r="D199" i="59"/>
  <c r="D200" i="59"/>
  <c r="D201" i="59"/>
  <c r="D202" i="59"/>
  <c r="D203" i="59"/>
  <c r="D204" i="59"/>
  <c r="D205" i="59"/>
  <c r="D206" i="59"/>
  <c r="D207" i="59"/>
  <c r="D208" i="59"/>
  <c r="D209" i="59"/>
  <c r="D210" i="59"/>
  <c r="D211" i="59"/>
  <c r="D197" i="60"/>
  <c r="D198" i="60"/>
  <c r="D199" i="60"/>
  <c r="D200" i="60"/>
  <c r="D201" i="60"/>
  <c r="D202" i="60"/>
  <c r="D203" i="60"/>
  <c r="D204" i="60"/>
  <c r="D205" i="60"/>
  <c r="D206" i="60"/>
  <c r="D207" i="60"/>
  <c r="D208" i="60"/>
  <c r="D209" i="60"/>
  <c r="D210" i="60"/>
  <c r="D211" i="60"/>
  <c r="D197" i="61"/>
  <c r="D198" i="61"/>
  <c r="D199" i="61"/>
  <c r="D200" i="61"/>
  <c r="D201" i="61"/>
  <c r="L201" i="61"/>
  <c r="D202" i="61"/>
  <c r="D203" i="61"/>
  <c r="D204" i="61"/>
  <c r="D205" i="61"/>
  <c r="D206" i="61"/>
  <c r="D207" i="61"/>
  <c r="L207" i="61"/>
  <c r="D208" i="61"/>
  <c r="D209" i="61"/>
  <c r="L209" i="61"/>
  <c r="D210" i="61"/>
  <c r="D211" i="61"/>
  <c r="D197" i="64"/>
  <c r="D198" i="64"/>
  <c r="D199" i="64"/>
  <c r="L199" i="64"/>
  <c r="D200" i="64"/>
  <c r="D201" i="64"/>
  <c r="D202" i="64"/>
  <c r="L202" i="64"/>
  <c r="D203" i="64"/>
  <c r="D204" i="64"/>
  <c r="D205" i="64"/>
  <c r="D206" i="64"/>
  <c r="D207" i="64"/>
  <c r="D208" i="64"/>
  <c r="D209" i="64"/>
  <c r="D210" i="64"/>
  <c r="L210" i="64"/>
  <c r="D211" i="64"/>
  <c r="D197" i="65"/>
  <c r="D198" i="65"/>
  <c r="D199" i="65"/>
  <c r="D200" i="65"/>
  <c r="D201" i="65"/>
  <c r="D202" i="65"/>
  <c r="D203" i="65"/>
  <c r="D204" i="65"/>
  <c r="D205" i="65"/>
  <c r="D206" i="65"/>
  <c r="D207" i="65"/>
  <c r="D208" i="65"/>
  <c r="D209" i="65"/>
  <c r="D210" i="65"/>
  <c r="D211" i="65"/>
  <c r="D197" i="66"/>
  <c r="D198" i="66"/>
  <c r="D199" i="66"/>
  <c r="D200" i="66"/>
  <c r="D201" i="66"/>
  <c r="D202" i="66"/>
  <c r="D203" i="66"/>
  <c r="D204" i="66"/>
  <c r="L204" i="66"/>
  <c r="D205" i="66"/>
  <c r="D206" i="66"/>
  <c r="D207" i="66"/>
  <c r="D208" i="66"/>
  <c r="D209" i="66"/>
  <c r="D210" i="66"/>
  <c r="D211" i="66"/>
  <c r="D197" i="67"/>
  <c r="L197" i="67"/>
  <c r="D198" i="67"/>
  <c r="D199" i="67"/>
  <c r="D200" i="67"/>
  <c r="D201" i="67"/>
  <c r="D202" i="67"/>
  <c r="D203" i="67"/>
  <c r="D204" i="67"/>
  <c r="D205" i="67"/>
  <c r="L205" i="67"/>
  <c r="D206" i="67"/>
  <c r="D207" i="67"/>
  <c r="D208" i="67"/>
  <c r="D209" i="67"/>
  <c r="D210" i="67"/>
  <c r="D211" i="67"/>
  <c r="D197" i="68"/>
  <c r="D198" i="68"/>
  <c r="D199" i="68"/>
  <c r="D200" i="68"/>
  <c r="D201" i="68"/>
  <c r="D202" i="68"/>
  <c r="D203" i="68"/>
  <c r="D204" i="68"/>
  <c r="D205" i="68"/>
  <c r="D206" i="68"/>
  <c r="D207" i="68"/>
  <c r="D208" i="68"/>
  <c r="D209" i="68"/>
  <c r="D210" i="68"/>
  <c r="D211" i="68"/>
  <c r="D197" i="69"/>
  <c r="D198" i="69"/>
  <c r="D199" i="69"/>
  <c r="L199" i="69"/>
  <c r="D200" i="69"/>
  <c r="D201" i="69"/>
  <c r="D202" i="69"/>
  <c r="D203" i="69"/>
  <c r="D204" i="69"/>
  <c r="D205" i="69"/>
  <c r="D206" i="69"/>
  <c r="D207" i="69"/>
  <c r="D208" i="69"/>
  <c r="D209" i="69"/>
  <c r="D210" i="69"/>
  <c r="D211" i="69"/>
  <c r="D197" i="70"/>
  <c r="D198" i="70"/>
  <c r="D199" i="70"/>
  <c r="D200" i="70"/>
  <c r="D201" i="70"/>
  <c r="L201" i="70"/>
  <c r="D202" i="70"/>
  <c r="D203" i="70"/>
  <c r="D204" i="70"/>
  <c r="D205" i="70"/>
  <c r="D206" i="70"/>
  <c r="D207" i="70"/>
  <c r="D208" i="70"/>
  <c r="L208" i="70"/>
  <c r="D209" i="70"/>
  <c r="D210" i="70"/>
  <c r="D211" i="70"/>
  <c r="D197" i="75"/>
  <c r="D198" i="75"/>
  <c r="D199" i="75"/>
  <c r="D200" i="75"/>
  <c r="D201" i="75"/>
  <c r="L201" i="75"/>
  <c r="D202" i="75"/>
  <c r="D203" i="75"/>
  <c r="D204" i="75"/>
  <c r="D205" i="75"/>
  <c r="D206" i="75"/>
  <c r="D207" i="75"/>
  <c r="D208" i="75"/>
  <c r="D209" i="75"/>
  <c r="D210" i="75"/>
  <c r="D211" i="75"/>
  <c r="D197" i="50"/>
  <c r="D198" i="50"/>
  <c r="D199" i="50"/>
  <c r="D200" i="50"/>
  <c r="D201" i="50"/>
  <c r="D202" i="50"/>
  <c r="L202" i="50"/>
  <c r="D203" i="50"/>
  <c r="D204" i="50"/>
  <c r="D205" i="50"/>
  <c r="D206" i="50"/>
  <c r="D207" i="50"/>
  <c r="D208" i="50"/>
  <c r="D209" i="50"/>
  <c r="D210" i="50"/>
  <c r="D211" i="50"/>
  <c r="D196" i="51"/>
  <c r="D196" i="53"/>
  <c r="D196" i="54"/>
  <c r="L196" i="54"/>
  <c r="D196" i="55"/>
  <c r="D196" i="56"/>
  <c r="D196" i="57"/>
  <c r="D196" i="58"/>
  <c r="D196" i="59"/>
  <c r="D196" i="60"/>
  <c r="D196" i="61"/>
  <c r="D196" i="64"/>
  <c r="D196" i="65"/>
  <c r="D196" i="66"/>
  <c r="D196" i="67"/>
  <c r="D196" i="68"/>
  <c r="D196" i="69"/>
  <c r="L196" i="69"/>
  <c r="D196" i="70"/>
  <c r="D196" i="75"/>
  <c r="D196" i="50"/>
  <c r="D181" i="51"/>
  <c r="D182" i="51"/>
  <c r="D183" i="51"/>
  <c r="D184" i="51"/>
  <c r="D185" i="51"/>
  <c r="D186" i="51"/>
  <c r="D187" i="51"/>
  <c r="D188" i="51"/>
  <c r="D189" i="51"/>
  <c r="D190" i="51"/>
  <c r="D191" i="51"/>
  <c r="D192" i="51"/>
  <c r="D193" i="51"/>
  <c r="D194" i="51"/>
  <c r="D195" i="51"/>
  <c r="D181" i="53"/>
  <c r="D182" i="53"/>
  <c r="D183" i="53"/>
  <c r="D184" i="53"/>
  <c r="D185" i="53"/>
  <c r="L185" i="53"/>
  <c r="D186" i="53"/>
  <c r="D187" i="53"/>
  <c r="D188" i="53"/>
  <c r="D189" i="53"/>
  <c r="D190" i="53"/>
  <c r="D191" i="53"/>
  <c r="D192" i="53"/>
  <c r="D193" i="53"/>
  <c r="L193" i="53"/>
  <c r="D194" i="53"/>
  <c r="D195" i="53"/>
  <c r="D181" i="54"/>
  <c r="D182" i="54"/>
  <c r="L182" i="54"/>
  <c r="D183" i="54"/>
  <c r="D184" i="54"/>
  <c r="D185" i="54"/>
  <c r="D186" i="54"/>
  <c r="L186" i="54"/>
  <c r="D187" i="54"/>
  <c r="D188" i="54"/>
  <c r="D189" i="54"/>
  <c r="D190" i="54"/>
  <c r="L190" i="54"/>
  <c r="D191" i="54"/>
  <c r="D192" i="54"/>
  <c r="D193" i="54"/>
  <c r="D194" i="54"/>
  <c r="L194" i="54"/>
  <c r="D195" i="54"/>
  <c r="D181" i="55"/>
  <c r="D182" i="55"/>
  <c r="D183" i="55"/>
  <c r="L183" i="55"/>
  <c r="D184" i="55"/>
  <c r="L184" i="55"/>
  <c r="D185" i="55"/>
  <c r="D186" i="55"/>
  <c r="D187" i="55"/>
  <c r="L187" i="55"/>
  <c r="D188" i="55"/>
  <c r="D189" i="55"/>
  <c r="D190" i="55"/>
  <c r="D191" i="55"/>
  <c r="D192" i="55"/>
  <c r="L192" i="55"/>
  <c r="D193" i="55"/>
  <c r="D194" i="55"/>
  <c r="D195" i="55"/>
  <c r="L195" i="55"/>
  <c r="D181" i="56"/>
  <c r="D182" i="56"/>
  <c r="D183" i="56"/>
  <c r="D184" i="56"/>
  <c r="D185" i="56"/>
  <c r="D186" i="56"/>
  <c r="D187" i="56"/>
  <c r="D188" i="56"/>
  <c r="L188" i="56"/>
  <c r="D189" i="56"/>
  <c r="D190" i="56"/>
  <c r="D191" i="56"/>
  <c r="D192" i="56"/>
  <c r="D193" i="56"/>
  <c r="D194" i="56"/>
  <c r="D195" i="56"/>
  <c r="D181" i="57"/>
  <c r="D182" i="57"/>
  <c r="D183" i="57"/>
  <c r="D184" i="57"/>
  <c r="D185" i="57"/>
  <c r="D186" i="57"/>
  <c r="D187" i="57"/>
  <c r="D188" i="57"/>
  <c r="D189" i="57"/>
  <c r="D190" i="57"/>
  <c r="D191" i="57"/>
  <c r="D192" i="57"/>
  <c r="D193" i="57"/>
  <c r="D194" i="57"/>
  <c r="D195" i="57"/>
  <c r="D181" i="58"/>
  <c r="D182" i="58"/>
  <c r="D183" i="58"/>
  <c r="D184" i="58"/>
  <c r="D185" i="58"/>
  <c r="D186" i="58"/>
  <c r="D187" i="58"/>
  <c r="D188" i="58"/>
  <c r="D189" i="58"/>
  <c r="D190" i="58"/>
  <c r="D191" i="58"/>
  <c r="D192" i="58"/>
  <c r="D193" i="58"/>
  <c r="D194" i="58"/>
  <c r="D195" i="58"/>
  <c r="D181" i="59"/>
  <c r="D182" i="59"/>
  <c r="D183" i="59"/>
  <c r="L183" i="59"/>
  <c r="D184" i="59"/>
  <c r="D185" i="59"/>
  <c r="D186" i="59"/>
  <c r="D187" i="59"/>
  <c r="D188" i="59"/>
  <c r="D189" i="59"/>
  <c r="D190" i="59"/>
  <c r="D191" i="59"/>
  <c r="D192" i="59"/>
  <c r="D193" i="59"/>
  <c r="D194" i="59"/>
  <c r="D195" i="59"/>
  <c r="D181" i="60"/>
  <c r="D182" i="60"/>
  <c r="D183" i="60"/>
  <c r="D184" i="60"/>
  <c r="R1" i="60"/>
  <c r="D185" i="60"/>
  <c r="D186" i="60"/>
  <c r="D187" i="60"/>
  <c r="D188" i="60"/>
  <c r="D189" i="60"/>
  <c r="D190" i="60"/>
  <c r="D191" i="60"/>
  <c r="D192" i="60"/>
  <c r="D193" i="60"/>
  <c r="D194" i="60"/>
  <c r="D195" i="60"/>
  <c r="D181" i="61"/>
  <c r="D182" i="61"/>
  <c r="D183" i="61"/>
  <c r="D184" i="61"/>
  <c r="D185" i="61"/>
  <c r="L185" i="61"/>
  <c r="D186" i="61"/>
  <c r="D187" i="61"/>
  <c r="D188" i="61"/>
  <c r="D189" i="61"/>
  <c r="D190" i="61"/>
  <c r="D191" i="61"/>
  <c r="L191" i="61"/>
  <c r="D192" i="61"/>
  <c r="D193" i="61"/>
  <c r="L193" i="61"/>
  <c r="D194" i="61"/>
  <c r="D195" i="61"/>
  <c r="D181" i="64"/>
  <c r="D182" i="64"/>
  <c r="D183" i="64"/>
  <c r="D184" i="64"/>
  <c r="D185" i="64"/>
  <c r="D186" i="64"/>
  <c r="L186" i="64"/>
  <c r="D187" i="64"/>
  <c r="D188" i="64"/>
  <c r="D189" i="64"/>
  <c r="D190" i="64"/>
  <c r="D191" i="64"/>
  <c r="D192" i="64"/>
  <c r="D193" i="64"/>
  <c r="D194" i="64"/>
  <c r="L194" i="64"/>
  <c r="D195" i="64"/>
  <c r="D181" i="65"/>
  <c r="D182" i="65"/>
  <c r="D183" i="65"/>
  <c r="D185" i="65"/>
  <c r="D186" i="65"/>
  <c r="D187" i="65"/>
  <c r="D188" i="65"/>
  <c r="D189" i="65"/>
  <c r="D190" i="65"/>
  <c r="D191" i="65"/>
  <c r="D192" i="65"/>
  <c r="D193" i="65"/>
  <c r="D194" i="65"/>
  <c r="D195" i="65"/>
  <c r="D181" i="66"/>
  <c r="D182" i="66"/>
  <c r="D183" i="66"/>
  <c r="D184" i="66"/>
  <c r="D185" i="66"/>
  <c r="D186" i="66"/>
  <c r="D187" i="66"/>
  <c r="D188" i="66"/>
  <c r="D189" i="66"/>
  <c r="D190" i="66"/>
  <c r="D191" i="66"/>
  <c r="D192" i="66"/>
  <c r="D193" i="66"/>
  <c r="D194" i="66"/>
  <c r="D195" i="66"/>
  <c r="D181" i="67"/>
  <c r="L181" i="67"/>
  <c r="D182" i="67"/>
  <c r="D183" i="67"/>
  <c r="D184" i="67"/>
  <c r="D185" i="67"/>
  <c r="D186" i="67"/>
  <c r="D187" i="67"/>
  <c r="D188" i="67"/>
  <c r="L188" i="67"/>
  <c r="D189" i="67"/>
  <c r="L189" i="67"/>
  <c r="D190" i="67"/>
  <c r="D191" i="67"/>
  <c r="D192" i="67"/>
  <c r="D193" i="67"/>
  <c r="D194" i="67"/>
  <c r="D195" i="67"/>
  <c r="D181" i="68"/>
  <c r="D182" i="68"/>
  <c r="D183" i="68"/>
  <c r="D184" i="68"/>
  <c r="D185" i="68"/>
  <c r="D186" i="68"/>
  <c r="D187" i="68"/>
  <c r="D188" i="68"/>
  <c r="D189" i="68"/>
  <c r="D190" i="68"/>
  <c r="L190" i="68"/>
  <c r="D191" i="68"/>
  <c r="D192" i="68"/>
  <c r="D193" i="68"/>
  <c r="D194" i="68"/>
  <c r="D195" i="68"/>
  <c r="D181" i="69"/>
  <c r="D182" i="69"/>
  <c r="L182" i="69"/>
  <c r="D183" i="69"/>
  <c r="L183" i="69"/>
  <c r="D184" i="69"/>
  <c r="D185" i="69"/>
  <c r="D186" i="69"/>
  <c r="D187" i="69"/>
  <c r="D188" i="69"/>
  <c r="D189" i="69"/>
  <c r="D190" i="69"/>
  <c r="L190" i="69"/>
  <c r="D191" i="69"/>
  <c r="L191" i="69"/>
  <c r="D192" i="69"/>
  <c r="D193" i="69"/>
  <c r="D194" i="69"/>
  <c r="D195" i="69"/>
  <c r="D181" i="70"/>
  <c r="D182" i="70"/>
  <c r="D183" i="70"/>
  <c r="D184" i="70"/>
  <c r="D185" i="70"/>
  <c r="D186" i="70"/>
  <c r="D187" i="70"/>
  <c r="D188" i="70"/>
  <c r="D189" i="70"/>
  <c r="D190" i="70"/>
  <c r="D191" i="70"/>
  <c r="L191" i="70"/>
  <c r="D192" i="70"/>
  <c r="D193" i="70"/>
  <c r="D194" i="70"/>
  <c r="D195" i="70"/>
  <c r="D181" i="75"/>
  <c r="D182" i="75"/>
  <c r="D183" i="75"/>
  <c r="D184" i="75"/>
  <c r="D185" i="75"/>
  <c r="L185" i="75"/>
  <c r="D186" i="75"/>
  <c r="D187" i="75"/>
  <c r="L187" i="75"/>
  <c r="D188" i="75"/>
  <c r="D189" i="75"/>
  <c r="D190" i="75"/>
  <c r="D191" i="75"/>
  <c r="D192" i="75"/>
  <c r="D193" i="75"/>
  <c r="D194" i="75"/>
  <c r="D195" i="75"/>
  <c r="L195" i="75"/>
  <c r="D181" i="50"/>
  <c r="D182" i="50"/>
  <c r="D183" i="50"/>
  <c r="D184" i="50"/>
  <c r="D185" i="50"/>
  <c r="D186" i="50"/>
  <c r="D187" i="50"/>
  <c r="D188" i="50"/>
  <c r="D189" i="50"/>
  <c r="D190" i="50"/>
  <c r="D191" i="50"/>
  <c r="D192" i="50"/>
  <c r="D193" i="50"/>
  <c r="D194" i="50"/>
  <c r="D195" i="50"/>
  <c r="D180" i="51"/>
  <c r="D180" i="53"/>
  <c r="D180" i="54"/>
  <c r="L180" i="54"/>
  <c r="D180" i="55"/>
  <c r="D180" i="56"/>
  <c r="D180" i="57"/>
  <c r="D180" i="58"/>
  <c r="D180" i="59"/>
  <c r="D180" i="60"/>
  <c r="D180" i="61"/>
  <c r="D180" i="64"/>
  <c r="D180" i="65"/>
  <c r="D180" i="66"/>
  <c r="D180" i="67"/>
  <c r="D180" i="68"/>
  <c r="D180" i="69"/>
  <c r="L180" i="69"/>
  <c r="D180" i="70"/>
  <c r="D180" i="75"/>
  <c r="D180" i="50"/>
  <c r="D165" i="51"/>
  <c r="D166" i="51"/>
  <c r="D167" i="51"/>
  <c r="D168" i="51"/>
  <c r="D169" i="51"/>
  <c r="L169" i="51"/>
  <c r="D170" i="51"/>
  <c r="D171" i="51"/>
  <c r="D172" i="51"/>
  <c r="D173" i="51"/>
  <c r="D174" i="51"/>
  <c r="D175" i="51"/>
  <c r="D176" i="51"/>
  <c r="L176" i="51"/>
  <c r="D177" i="51"/>
  <c r="L177" i="51"/>
  <c r="D178" i="51"/>
  <c r="D179" i="51"/>
  <c r="D165" i="53"/>
  <c r="D166" i="53"/>
  <c r="D167" i="53"/>
  <c r="D168" i="53"/>
  <c r="D169" i="53"/>
  <c r="L169" i="53"/>
  <c r="D170" i="53"/>
  <c r="D171" i="53"/>
  <c r="D172" i="53"/>
  <c r="D173" i="53"/>
  <c r="D174" i="53"/>
  <c r="D175" i="53"/>
  <c r="D176" i="53"/>
  <c r="D177" i="53"/>
  <c r="L177" i="53"/>
  <c r="D178" i="53"/>
  <c r="D179" i="53"/>
  <c r="D165" i="54"/>
  <c r="D166" i="54"/>
  <c r="D167" i="54"/>
  <c r="D168" i="54"/>
  <c r="D169" i="54"/>
  <c r="L169" i="54"/>
  <c r="D170" i="54"/>
  <c r="L170" i="54"/>
  <c r="D171" i="54"/>
  <c r="D172" i="54"/>
  <c r="D173" i="54"/>
  <c r="D174" i="54"/>
  <c r="D175" i="54"/>
  <c r="D176" i="54"/>
  <c r="D177" i="54"/>
  <c r="L177" i="54"/>
  <c r="D178" i="54"/>
  <c r="L178" i="54"/>
  <c r="D179" i="54"/>
  <c r="D165" i="55"/>
  <c r="D166" i="55"/>
  <c r="D167" i="55"/>
  <c r="D168" i="55"/>
  <c r="L168" i="55"/>
  <c r="D169" i="55"/>
  <c r="D170" i="55"/>
  <c r="D171" i="55"/>
  <c r="L171" i="55"/>
  <c r="D172" i="55"/>
  <c r="D173" i="55"/>
  <c r="D174" i="55"/>
  <c r="D175" i="55"/>
  <c r="L175" i="55"/>
  <c r="D176" i="55"/>
  <c r="D177" i="55"/>
  <c r="D178" i="55"/>
  <c r="D179" i="55"/>
  <c r="L179" i="55"/>
  <c r="D165" i="56"/>
  <c r="D166" i="56"/>
  <c r="D167" i="56"/>
  <c r="D168" i="56"/>
  <c r="L168" i="56"/>
  <c r="D169" i="56"/>
  <c r="D170" i="56"/>
  <c r="D171" i="56"/>
  <c r="D172" i="56"/>
  <c r="L172" i="56"/>
  <c r="D173" i="56"/>
  <c r="D174" i="56"/>
  <c r="D175" i="56"/>
  <c r="L175" i="56"/>
  <c r="D176" i="56"/>
  <c r="D177" i="56"/>
  <c r="D178" i="56"/>
  <c r="D179" i="56"/>
  <c r="D165" i="57"/>
  <c r="D166" i="57"/>
  <c r="D167" i="57"/>
  <c r="D168" i="57"/>
  <c r="D169" i="57"/>
  <c r="D170" i="57"/>
  <c r="D171" i="57"/>
  <c r="D172" i="57"/>
  <c r="D173" i="57"/>
  <c r="D174" i="57"/>
  <c r="D175" i="57"/>
  <c r="D176" i="57"/>
  <c r="D177" i="57"/>
  <c r="D178" i="57"/>
  <c r="D179" i="57"/>
  <c r="D165" i="58"/>
  <c r="D166" i="58"/>
  <c r="D167" i="58"/>
  <c r="D168" i="58"/>
  <c r="D169" i="58"/>
  <c r="D170" i="58"/>
  <c r="D171" i="58"/>
  <c r="D172" i="58"/>
  <c r="D173" i="58"/>
  <c r="D174" i="58"/>
  <c r="D175" i="58"/>
  <c r="D176" i="58"/>
  <c r="D177" i="58"/>
  <c r="D178" i="58"/>
  <c r="D179" i="58"/>
  <c r="D165" i="59"/>
  <c r="D166" i="59"/>
  <c r="D167" i="59"/>
  <c r="D168" i="59"/>
  <c r="D169" i="59"/>
  <c r="D170" i="59"/>
  <c r="D171" i="59"/>
  <c r="D172" i="59"/>
  <c r="D173" i="59"/>
  <c r="D174" i="59"/>
  <c r="D175" i="59"/>
  <c r="D176" i="59"/>
  <c r="D177" i="59"/>
  <c r="D178" i="59"/>
  <c r="D179" i="59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65" i="61"/>
  <c r="D166" i="61"/>
  <c r="D167" i="61"/>
  <c r="D168" i="61"/>
  <c r="D169" i="61"/>
  <c r="L169" i="61"/>
  <c r="D170" i="61"/>
  <c r="D171" i="61"/>
  <c r="D172" i="61"/>
  <c r="D173" i="61"/>
  <c r="D174" i="61"/>
  <c r="D175" i="61"/>
  <c r="D176" i="61"/>
  <c r="L176" i="61"/>
  <c r="D177" i="61"/>
  <c r="D178" i="61"/>
  <c r="D179" i="61"/>
  <c r="D165" i="64"/>
  <c r="D166" i="64"/>
  <c r="D167" i="64"/>
  <c r="D168" i="64"/>
  <c r="L168" i="64"/>
  <c r="D169" i="64"/>
  <c r="D170" i="64"/>
  <c r="L170" i="64"/>
  <c r="D171" i="64"/>
  <c r="D172" i="64"/>
  <c r="D173" i="64"/>
  <c r="D174" i="64"/>
  <c r="D175" i="64"/>
  <c r="D176" i="64"/>
  <c r="D177" i="64"/>
  <c r="D178" i="64"/>
  <c r="L178" i="64"/>
  <c r="D179" i="64"/>
  <c r="D165" i="65"/>
  <c r="D166" i="65"/>
  <c r="D167" i="65"/>
  <c r="D168" i="65"/>
  <c r="L168" i="65"/>
  <c r="D169" i="65"/>
  <c r="D170" i="65"/>
  <c r="D171" i="65"/>
  <c r="D172" i="65"/>
  <c r="D173" i="65"/>
  <c r="D174" i="65"/>
  <c r="D175" i="65"/>
  <c r="D176" i="65"/>
  <c r="D177" i="65"/>
  <c r="D178" i="65"/>
  <c r="D179" i="65"/>
  <c r="D165" i="66"/>
  <c r="D166" i="66"/>
  <c r="D167" i="66"/>
  <c r="D168" i="66"/>
  <c r="D169" i="66"/>
  <c r="D170" i="66"/>
  <c r="D171" i="66"/>
  <c r="D172" i="66"/>
  <c r="D173" i="66"/>
  <c r="D174" i="66"/>
  <c r="D175" i="66"/>
  <c r="D176" i="66"/>
  <c r="D177" i="66"/>
  <c r="L177" i="66"/>
  <c r="D178" i="66"/>
  <c r="D179" i="66"/>
  <c r="D165" i="67"/>
  <c r="L165" i="67"/>
  <c r="D166" i="67"/>
  <c r="D167" i="67"/>
  <c r="D168" i="67"/>
  <c r="D169" i="67"/>
  <c r="D170" i="67"/>
  <c r="L170" i="67"/>
  <c r="D171" i="67"/>
  <c r="D172" i="67"/>
  <c r="D173" i="67"/>
  <c r="L173" i="67"/>
  <c r="D174" i="67"/>
  <c r="D175" i="67"/>
  <c r="D176" i="67"/>
  <c r="L176" i="67"/>
  <c r="D177" i="67"/>
  <c r="L177" i="67"/>
  <c r="D178" i="67"/>
  <c r="D179" i="67"/>
  <c r="D165" i="68"/>
  <c r="D166" i="68"/>
  <c r="L166" i="68"/>
  <c r="D167" i="68"/>
  <c r="D168" i="68"/>
  <c r="D169" i="68"/>
  <c r="L169" i="68"/>
  <c r="D170" i="68"/>
  <c r="D171" i="68"/>
  <c r="D172" i="68"/>
  <c r="D173" i="68"/>
  <c r="D174" i="68"/>
  <c r="D175" i="68"/>
  <c r="D176" i="68"/>
  <c r="D177" i="68"/>
  <c r="L177" i="68"/>
  <c r="D178" i="68"/>
  <c r="D179" i="68"/>
  <c r="D165" i="69"/>
  <c r="D166" i="69"/>
  <c r="D167" i="69"/>
  <c r="L167" i="69"/>
  <c r="D168" i="69"/>
  <c r="L168" i="69"/>
  <c r="D169" i="69"/>
  <c r="L169" i="69"/>
  <c r="D170" i="69"/>
  <c r="D171" i="69"/>
  <c r="D172" i="69"/>
  <c r="D173" i="69"/>
  <c r="D174" i="69"/>
  <c r="D175" i="69"/>
  <c r="L175" i="69"/>
  <c r="D176" i="69"/>
  <c r="D177" i="69"/>
  <c r="L177" i="69"/>
  <c r="D178" i="69"/>
  <c r="D179" i="69"/>
  <c r="D165" i="70"/>
  <c r="D166" i="70"/>
  <c r="D167" i="70"/>
  <c r="L167" i="70"/>
  <c r="D168" i="70"/>
  <c r="D169" i="70"/>
  <c r="L169" i="70"/>
  <c r="D170" i="70"/>
  <c r="D171" i="70"/>
  <c r="D172" i="70"/>
  <c r="D173" i="70"/>
  <c r="D174" i="70"/>
  <c r="L174" i="70"/>
  <c r="D175" i="70"/>
  <c r="D176" i="70"/>
  <c r="D177" i="70"/>
  <c r="D178" i="70"/>
  <c r="D179" i="70"/>
  <c r="D165" i="75"/>
  <c r="D166" i="75"/>
  <c r="D167" i="75"/>
  <c r="D168" i="75"/>
  <c r="D169" i="75"/>
  <c r="D170" i="75"/>
  <c r="D171" i="75"/>
  <c r="D172" i="75"/>
  <c r="D173" i="75"/>
  <c r="D174" i="75"/>
  <c r="D175" i="75"/>
  <c r="D176" i="75"/>
  <c r="D177" i="75"/>
  <c r="D178" i="75"/>
  <c r="D179" i="75"/>
  <c r="D165" i="50"/>
  <c r="D166" i="50"/>
  <c r="D167" i="50"/>
  <c r="D168" i="50"/>
  <c r="D169" i="50"/>
  <c r="D170" i="50"/>
  <c r="D171" i="50"/>
  <c r="D172" i="50"/>
  <c r="L172" i="50"/>
  <c r="D173" i="50"/>
  <c r="D174" i="50"/>
  <c r="D175" i="50"/>
  <c r="D176" i="50"/>
  <c r="D177" i="50"/>
  <c r="D178" i="50"/>
  <c r="L178" i="50"/>
  <c r="D179" i="50"/>
  <c r="L179" i="50"/>
  <c r="D164" i="51"/>
  <c r="D164" i="53"/>
  <c r="D164" i="54"/>
  <c r="D164" i="55"/>
  <c r="D164" i="56"/>
  <c r="D164" i="57"/>
  <c r="D164" i="58"/>
  <c r="D164" i="59"/>
  <c r="D164" i="60"/>
  <c r="D164" i="61"/>
  <c r="D164" i="64"/>
  <c r="D164" i="65"/>
  <c r="D164" i="66"/>
  <c r="D164" i="67"/>
  <c r="D164" i="68"/>
  <c r="L164" i="68"/>
  <c r="D164" i="69"/>
  <c r="D164" i="70"/>
  <c r="D164" i="75"/>
  <c r="D164" i="50"/>
  <c r="D149" i="51"/>
  <c r="D150" i="51"/>
  <c r="D151" i="51"/>
  <c r="D152" i="51"/>
  <c r="L152" i="51"/>
  <c r="D153" i="51"/>
  <c r="D154" i="51"/>
  <c r="D155" i="51"/>
  <c r="D156" i="51"/>
  <c r="D157" i="51"/>
  <c r="D158" i="51"/>
  <c r="D159" i="51"/>
  <c r="D160" i="51"/>
  <c r="L160" i="51"/>
  <c r="D161" i="51"/>
  <c r="D162" i="51"/>
  <c r="D163" i="51"/>
  <c r="D149" i="53"/>
  <c r="D150" i="53"/>
  <c r="D151" i="53"/>
  <c r="D152" i="53"/>
  <c r="D153" i="53"/>
  <c r="L153" i="53"/>
  <c r="D154" i="53"/>
  <c r="D155" i="53"/>
  <c r="D156" i="53"/>
  <c r="D157" i="53"/>
  <c r="D158" i="53"/>
  <c r="D159" i="53"/>
  <c r="D160" i="53"/>
  <c r="D161" i="53"/>
  <c r="L161" i="53"/>
  <c r="D162" i="53"/>
  <c r="D163" i="53"/>
  <c r="D149" i="54"/>
  <c r="D150" i="54"/>
  <c r="L150" i="54"/>
  <c r="D151" i="54"/>
  <c r="D152" i="54"/>
  <c r="D153" i="54"/>
  <c r="L153" i="54"/>
  <c r="D154" i="54"/>
  <c r="D155" i="54"/>
  <c r="D156" i="54"/>
  <c r="D157" i="54"/>
  <c r="D158" i="54"/>
  <c r="D159" i="54"/>
  <c r="D160" i="54"/>
  <c r="D161" i="54"/>
  <c r="L161" i="54"/>
  <c r="D162" i="54"/>
  <c r="L162" i="54"/>
  <c r="D163" i="54"/>
  <c r="D149" i="55"/>
  <c r="D150" i="55"/>
  <c r="L150" i="55"/>
  <c r="D151" i="55"/>
  <c r="D152" i="55"/>
  <c r="D153" i="55"/>
  <c r="D154" i="55"/>
  <c r="D155" i="55"/>
  <c r="L155" i="55"/>
  <c r="D156" i="55"/>
  <c r="D157" i="55"/>
  <c r="D158" i="55"/>
  <c r="D159" i="55"/>
  <c r="D160" i="55"/>
  <c r="D161" i="55"/>
  <c r="D162" i="55"/>
  <c r="L162" i="55"/>
  <c r="D163" i="55"/>
  <c r="L163" i="55"/>
  <c r="D149" i="56"/>
  <c r="D150" i="56"/>
  <c r="L150" i="56"/>
  <c r="D151" i="56"/>
  <c r="D152" i="56"/>
  <c r="D153" i="56"/>
  <c r="D154" i="56"/>
  <c r="D155" i="56"/>
  <c r="D156" i="56"/>
  <c r="L156" i="56"/>
  <c r="D157" i="56"/>
  <c r="D158" i="56"/>
  <c r="D159" i="56"/>
  <c r="D160" i="56"/>
  <c r="D161" i="56"/>
  <c r="D162" i="56"/>
  <c r="D163" i="56"/>
  <c r="D149" i="57"/>
  <c r="D150" i="57"/>
  <c r="D151" i="57"/>
  <c r="D152" i="57"/>
  <c r="D153" i="57"/>
  <c r="D154" i="57"/>
  <c r="D155" i="57"/>
  <c r="D156" i="57"/>
  <c r="D157" i="57"/>
  <c r="D158" i="57"/>
  <c r="D159" i="57"/>
  <c r="D160" i="57"/>
  <c r="D161" i="57"/>
  <c r="D162" i="57"/>
  <c r="D163" i="57"/>
  <c r="D149" i="58"/>
  <c r="D150" i="58"/>
  <c r="D151" i="58"/>
  <c r="D152" i="58"/>
  <c r="D153" i="58"/>
  <c r="D154" i="58"/>
  <c r="D155" i="58"/>
  <c r="D156" i="58"/>
  <c r="D157" i="58"/>
  <c r="D158" i="58"/>
  <c r="D159" i="58"/>
  <c r="D160" i="58"/>
  <c r="D161" i="58"/>
  <c r="D162" i="58"/>
  <c r="D163" i="58"/>
  <c r="D149" i="59"/>
  <c r="D150" i="59"/>
  <c r="D151" i="59"/>
  <c r="D152" i="59"/>
  <c r="D153" i="59"/>
  <c r="D154" i="59"/>
  <c r="D155" i="59"/>
  <c r="D156" i="59"/>
  <c r="D157" i="59"/>
  <c r="D158" i="59"/>
  <c r="D159" i="59"/>
  <c r="D160" i="59"/>
  <c r="D161" i="59"/>
  <c r="D162" i="59"/>
  <c r="D163" i="59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49" i="61"/>
  <c r="D150" i="61"/>
  <c r="D151" i="61"/>
  <c r="D152" i="61"/>
  <c r="L152" i="61"/>
  <c r="D153" i="61"/>
  <c r="L153" i="61"/>
  <c r="D154" i="61"/>
  <c r="D155" i="61"/>
  <c r="D156" i="61"/>
  <c r="D157" i="61"/>
  <c r="D158" i="61"/>
  <c r="D159" i="61"/>
  <c r="D160" i="61"/>
  <c r="D161" i="61"/>
  <c r="L161" i="61"/>
  <c r="D162" i="61"/>
  <c r="D163" i="61"/>
  <c r="D149" i="64"/>
  <c r="D150" i="64"/>
  <c r="D151" i="64"/>
  <c r="D152" i="64"/>
  <c r="D153" i="64"/>
  <c r="D154" i="64"/>
  <c r="L154" i="64"/>
  <c r="D155" i="64"/>
  <c r="D156" i="64"/>
  <c r="D157" i="64"/>
  <c r="D158" i="64"/>
  <c r="D159" i="64"/>
  <c r="D160" i="64"/>
  <c r="D161" i="64"/>
  <c r="D162" i="64"/>
  <c r="L162" i="64"/>
  <c r="D163" i="64"/>
  <c r="D149" i="65"/>
  <c r="D150" i="65"/>
  <c r="D151" i="65"/>
  <c r="D152" i="65"/>
  <c r="D153" i="65"/>
  <c r="D154" i="65"/>
  <c r="D155" i="65"/>
  <c r="D156" i="65"/>
  <c r="D157" i="65"/>
  <c r="D158" i="65"/>
  <c r="D159" i="65"/>
  <c r="D160" i="65"/>
  <c r="D161" i="65"/>
  <c r="D162" i="65"/>
  <c r="D163" i="65"/>
  <c r="D149" i="66"/>
  <c r="D150" i="66"/>
  <c r="D151" i="66"/>
  <c r="D152" i="66"/>
  <c r="D153" i="66"/>
  <c r="D154" i="66"/>
  <c r="D155" i="66"/>
  <c r="D156" i="66"/>
  <c r="L156" i="66"/>
  <c r="D157" i="66"/>
  <c r="D158" i="66"/>
  <c r="D159" i="66"/>
  <c r="D160" i="66"/>
  <c r="D161" i="66"/>
  <c r="D162" i="66"/>
  <c r="D163" i="66"/>
  <c r="D149" i="67"/>
  <c r="L149" i="67"/>
  <c r="D150" i="67"/>
  <c r="L150" i="67"/>
  <c r="D151" i="67"/>
  <c r="D152" i="67"/>
  <c r="L152" i="67"/>
  <c r="D153" i="67"/>
  <c r="D154" i="67"/>
  <c r="D155" i="67"/>
  <c r="D156" i="67"/>
  <c r="D157" i="67"/>
  <c r="L157" i="67"/>
  <c r="D158" i="67"/>
  <c r="D159" i="67"/>
  <c r="D160" i="67"/>
  <c r="L160" i="67"/>
  <c r="D161" i="67"/>
  <c r="D162" i="67"/>
  <c r="D163" i="67"/>
  <c r="D149" i="68"/>
  <c r="D150" i="68"/>
  <c r="D151" i="68"/>
  <c r="D152" i="68"/>
  <c r="D153" i="68"/>
  <c r="D154" i="68"/>
  <c r="D155" i="68"/>
  <c r="D156" i="68"/>
  <c r="D157" i="68"/>
  <c r="D158" i="68"/>
  <c r="D159" i="68"/>
  <c r="D160" i="68"/>
  <c r="D161" i="68"/>
  <c r="D162" i="68"/>
  <c r="D163" i="68"/>
  <c r="D149" i="69"/>
  <c r="D150" i="69"/>
  <c r="L150" i="69"/>
  <c r="D151" i="69"/>
  <c r="L151" i="69"/>
  <c r="D152" i="69"/>
  <c r="L152" i="69"/>
  <c r="D153" i="69"/>
  <c r="L153" i="69"/>
  <c r="D154" i="69"/>
  <c r="D155" i="69"/>
  <c r="D156" i="69"/>
  <c r="D157" i="69"/>
  <c r="D158" i="69"/>
  <c r="L158" i="69"/>
  <c r="D159" i="69"/>
  <c r="L159" i="69"/>
  <c r="D160" i="69"/>
  <c r="L160" i="69"/>
  <c r="D161" i="69"/>
  <c r="L161" i="69"/>
  <c r="D162" i="69"/>
  <c r="D163" i="69"/>
  <c r="D149" i="70"/>
  <c r="D150" i="70"/>
  <c r="D151" i="70"/>
  <c r="D152" i="70"/>
  <c r="D153" i="70"/>
  <c r="L153" i="70"/>
  <c r="D154" i="70"/>
  <c r="D155" i="70"/>
  <c r="D156" i="70"/>
  <c r="D157" i="70"/>
  <c r="D158" i="70"/>
  <c r="D159" i="70"/>
  <c r="D160" i="70"/>
  <c r="D161" i="70"/>
  <c r="D162" i="70"/>
  <c r="D163" i="70"/>
  <c r="D149" i="75"/>
  <c r="L149" i="75"/>
  <c r="D150" i="75"/>
  <c r="D151" i="75"/>
  <c r="L151" i="75"/>
  <c r="D152" i="75"/>
  <c r="D153" i="75"/>
  <c r="D154" i="75"/>
  <c r="D155" i="75"/>
  <c r="D156" i="75"/>
  <c r="D157" i="75"/>
  <c r="L157" i="75"/>
  <c r="D158" i="75"/>
  <c r="D159" i="75"/>
  <c r="D160" i="75"/>
  <c r="D161" i="75"/>
  <c r="D162" i="75"/>
  <c r="D163" i="75"/>
  <c r="D149" i="50"/>
  <c r="D150" i="50"/>
  <c r="D151" i="50"/>
  <c r="D152" i="50"/>
  <c r="D153" i="50"/>
  <c r="D154" i="50"/>
  <c r="L154" i="50"/>
  <c r="D155" i="50"/>
  <c r="D156" i="50"/>
  <c r="D157" i="50"/>
  <c r="D158" i="50"/>
  <c r="D159" i="50"/>
  <c r="D160" i="50"/>
  <c r="D161" i="50"/>
  <c r="D162" i="50"/>
  <c r="D163" i="50"/>
  <c r="D148" i="51"/>
  <c r="D148" i="53"/>
  <c r="D148" i="54"/>
  <c r="D148" i="55"/>
  <c r="D148" i="56"/>
  <c r="D148" i="57"/>
  <c r="D148" i="58"/>
  <c r="D148" i="59"/>
  <c r="D148" i="60"/>
  <c r="D148" i="61"/>
  <c r="D148" i="64"/>
  <c r="D148" i="65"/>
  <c r="D148" i="66"/>
  <c r="D148" i="67"/>
  <c r="D148" i="68"/>
  <c r="L148" i="68"/>
  <c r="D148" i="69"/>
  <c r="D148" i="70"/>
  <c r="D148" i="75"/>
  <c r="D148" i="50"/>
  <c r="D133" i="51"/>
  <c r="D134" i="51"/>
  <c r="D135" i="51"/>
  <c r="D136" i="51"/>
  <c r="L136" i="51"/>
  <c r="D137" i="51"/>
  <c r="D138" i="51"/>
  <c r="D139" i="51"/>
  <c r="D140" i="51"/>
  <c r="D141" i="51"/>
  <c r="D142" i="51"/>
  <c r="D143" i="51"/>
  <c r="D144" i="51"/>
  <c r="L144" i="51"/>
  <c r="D145" i="51"/>
  <c r="D146" i="51"/>
  <c r="D147" i="51"/>
  <c r="D133" i="53"/>
  <c r="D134" i="53"/>
  <c r="D135" i="53"/>
  <c r="D136" i="53"/>
  <c r="D137" i="53"/>
  <c r="L137" i="53"/>
  <c r="D138" i="53"/>
  <c r="D139" i="53"/>
  <c r="D140" i="53"/>
  <c r="D141" i="53"/>
  <c r="D142" i="53"/>
  <c r="D143" i="53"/>
  <c r="D144" i="53"/>
  <c r="D145" i="53"/>
  <c r="L145" i="53"/>
  <c r="D146" i="53"/>
  <c r="D147" i="53"/>
  <c r="D133" i="54"/>
  <c r="D134" i="54"/>
  <c r="D135" i="54"/>
  <c r="D136" i="54"/>
  <c r="D137" i="54"/>
  <c r="L137" i="54"/>
  <c r="D138" i="54"/>
  <c r="L138" i="54"/>
  <c r="D139" i="54"/>
  <c r="D140" i="54"/>
  <c r="D141" i="54"/>
  <c r="D142" i="54"/>
  <c r="D143" i="54"/>
  <c r="D144" i="54"/>
  <c r="D145" i="54"/>
  <c r="L145" i="54"/>
  <c r="D146" i="54"/>
  <c r="L146" i="54"/>
  <c r="D147" i="54"/>
  <c r="L147" i="54"/>
  <c r="D133" i="55"/>
  <c r="D134" i="55"/>
  <c r="D135" i="55"/>
  <c r="D136" i="55"/>
  <c r="D137" i="55"/>
  <c r="D138" i="55"/>
  <c r="D139" i="55"/>
  <c r="L139" i="55"/>
  <c r="D140" i="55"/>
  <c r="D141" i="55"/>
  <c r="D142" i="55"/>
  <c r="D143" i="55"/>
  <c r="D144" i="55"/>
  <c r="D145" i="55"/>
  <c r="D146" i="55"/>
  <c r="D147" i="55"/>
  <c r="L147" i="55"/>
  <c r="D133" i="56"/>
  <c r="D134" i="56"/>
  <c r="D135" i="56"/>
  <c r="D136" i="56"/>
  <c r="D137" i="56"/>
  <c r="D138" i="56"/>
  <c r="D139" i="56"/>
  <c r="D140" i="56"/>
  <c r="L140" i="56"/>
  <c r="D141" i="56"/>
  <c r="D142" i="56"/>
  <c r="D143" i="56"/>
  <c r="D144" i="56"/>
  <c r="D145" i="56"/>
  <c r="D146" i="56"/>
  <c r="D147" i="56"/>
  <c r="D133" i="57"/>
  <c r="D134" i="57"/>
  <c r="D135" i="57"/>
  <c r="D136" i="57"/>
  <c r="D137" i="57"/>
  <c r="D138" i="57"/>
  <c r="D139" i="57"/>
  <c r="D140" i="57"/>
  <c r="D141" i="57"/>
  <c r="D142" i="57"/>
  <c r="D143" i="57"/>
  <c r="D144" i="57"/>
  <c r="D145" i="57"/>
  <c r="D146" i="57"/>
  <c r="D147" i="57"/>
  <c r="D133" i="58"/>
  <c r="D134" i="58"/>
  <c r="D135" i="58"/>
  <c r="D136" i="58"/>
  <c r="D137" i="58"/>
  <c r="D138" i="58"/>
  <c r="D139" i="58"/>
  <c r="D140" i="58"/>
  <c r="D141" i="58"/>
  <c r="D142" i="58"/>
  <c r="D143" i="58"/>
  <c r="D144" i="58"/>
  <c r="D145" i="58"/>
  <c r="D146" i="58"/>
  <c r="D147" i="58"/>
  <c r="D133" i="59"/>
  <c r="D134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33" i="60"/>
  <c r="D134" i="60"/>
  <c r="D135" i="60"/>
  <c r="D136" i="60"/>
  <c r="D137" i="60"/>
  <c r="D138" i="60"/>
  <c r="D139" i="60"/>
  <c r="D140" i="60"/>
  <c r="D141" i="60"/>
  <c r="D142" i="60"/>
  <c r="D143" i="60"/>
  <c r="D144" i="60"/>
  <c r="D145" i="60"/>
  <c r="D146" i="60"/>
  <c r="D147" i="60"/>
  <c r="D133" i="61"/>
  <c r="D134" i="61"/>
  <c r="D135" i="61"/>
  <c r="D136" i="61"/>
  <c r="D137" i="61"/>
  <c r="L137" i="61"/>
  <c r="D138" i="61"/>
  <c r="D139" i="61"/>
  <c r="D140" i="61"/>
  <c r="D141" i="61"/>
  <c r="D142" i="61"/>
  <c r="D143" i="61"/>
  <c r="D144" i="61"/>
  <c r="D145" i="61"/>
  <c r="L145" i="61"/>
  <c r="D146" i="61"/>
  <c r="D147" i="61"/>
  <c r="D133" i="64"/>
  <c r="D134" i="64"/>
  <c r="D135" i="64"/>
  <c r="D136" i="64"/>
  <c r="D137" i="64"/>
  <c r="D138" i="64"/>
  <c r="L138" i="64"/>
  <c r="D139" i="64"/>
  <c r="D140" i="64"/>
  <c r="D141" i="64"/>
  <c r="D142" i="64"/>
  <c r="D143" i="64"/>
  <c r="D144" i="64"/>
  <c r="D145" i="64"/>
  <c r="D146" i="64"/>
  <c r="L146" i="64"/>
  <c r="D147" i="64"/>
  <c r="D133" i="65"/>
  <c r="D134" i="65"/>
  <c r="D135" i="65"/>
  <c r="D136" i="65"/>
  <c r="D137" i="65"/>
  <c r="D138" i="65"/>
  <c r="D139" i="65"/>
  <c r="L139" i="65"/>
  <c r="D140" i="65"/>
  <c r="D141" i="65"/>
  <c r="D142" i="65"/>
  <c r="D143" i="65"/>
  <c r="D144" i="65"/>
  <c r="D145" i="65"/>
  <c r="D146" i="65"/>
  <c r="D147" i="65"/>
  <c r="L147" i="65"/>
  <c r="D133" i="66"/>
  <c r="D134" i="66"/>
  <c r="D135" i="66"/>
  <c r="D136" i="66"/>
  <c r="D137" i="66"/>
  <c r="D138" i="66"/>
  <c r="D139" i="66"/>
  <c r="D140" i="66"/>
  <c r="D141" i="66"/>
  <c r="D142" i="66"/>
  <c r="D143" i="66"/>
  <c r="D144" i="66"/>
  <c r="D145" i="66"/>
  <c r="D146" i="66"/>
  <c r="D147" i="66"/>
  <c r="D133" i="67"/>
  <c r="L133" i="67"/>
  <c r="D134" i="67"/>
  <c r="D135" i="67"/>
  <c r="D136" i="67"/>
  <c r="D137" i="67"/>
  <c r="D138" i="67"/>
  <c r="D139" i="67"/>
  <c r="L139" i="67"/>
  <c r="D140" i="67"/>
  <c r="D141" i="67"/>
  <c r="L141" i="67"/>
  <c r="D142" i="67"/>
  <c r="D143" i="67"/>
  <c r="D144" i="67"/>
  <c r="D145" i="67"/>
  <c r="D146" i="67"/>
  <c r="D147" i="67"/>
  <c r="D133" i="68"/>
  <c r="D134" i="68"/>
  <c r="L134" i="68"/>
  <c r="D135" i="68"/>
  <c r="D136" i="68"/>
  <c r="D137" i="68"/>
  <c r="D138" i="68"/>
  <c r="D139" i="68"/>
  <c r="D140" i="68"/>
  <c r="D141" i="68"/>
  <c r="D142" i="68"/>
  <c r="L142" i="68"/>
  <c r="D143" i="68"/>
  <c r="D144" i="68"/>
  <c r="D145" i="68"/>
  <c r="D146" i="68"/>
  <c r="D147" i="68"/>
  <c r="D133" i="69"/>
  <c r="D134" i="69"/>
  <c r="D135" i="69"/>
  <c r="L135" i="69"/>
  <c r="D136" i="69"/>
  <c r="D137" i="69"/>
  <c r="D138" i="69"/>
  <c r="D139" i="69"/>
  <c r="D140" i="69"/>
  <c r="D141" i="69"/>
  <c r="D142" i="69"/>
  <c r="D143" i="69"/>
  <c r="L143" i="69"/>
  <c r="D144" i="69"/>
  <c r="D145" i="69"/>
  <c r="D146" i="69"/>
  <c r="D147" i="69"/>
  <c r="D133" i="70"/>
  <c r="D134" i="70"/>
  <c r="D135" i="70"/>
  <c r="L135" i="70"/>
  <c r="D136" i="70"/>
  <c r="L136" i="70"/>
  <c r="D137" i="70"/>
  <c r="D138" i="70"/>
  <c r="D139" i="70"/>
  <c r="D140" i="70"/>
  <c r="D141" i="70"/>
  <c r="D142" i="70"/>
  <c r="D143" i="70"/>
  <c r="D144" i="70"/>
  <c r="D145" i="70"/>
  <c r="L145" i="70"/>
  <c r="D146" i="70"/>
  <c r="D147" i="70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133" i="50"/>
  <c r="D134" i="50"/>
  <c r="D135" i="50"/>
  <c r="D136" i="50"/>
  <c r="D137" i="50"/>
  <c r="D138" i="50"/>
  <c r="L138" i="50"/>
  <c r="D139" i="50"/>
  <c r="D140" i="50"/>
  <c r="D141" i="50"/>
  <c r="D142" i="50"/>
  <c r="D143" i="50"/>
  <c r="D144" i="50"/>
  <c r="D145" i="50"/>
  <c r="D146" i="50"/>
  <c r="L146" i="50"/>
  <c r="D147" i="50"/>
  <c r="D132" i="51"/>
  <c r="D132" i="53"/>
  <c r="D132" i="54"/>
  <c r="D132" i="55"/>
  <c r="D132" i="56"/>
  <c r="D132" i="57"/>
  <c r="D132" i="58"/>
  <c r="D132" i="59"/>
  <c r="D132" i="60"/>
  <c r="D132" i="61"/>
  <c r="D132" i="64"/>
  <c r="D132" i="65"/>
  <c r="D132" i="66"/>
  <c r="D132" i="67"/>
  <c r="D132" i="68"/>
  <c r="D132" i="69"/>
  <c r="D132" i="70"/>
  <c r="D132" i="75"/>
  <c r="D132" i="50"/>
  <c r="D117" i="51"/>
  <c r="D118" i="51"/>
  <c r="D119" i="51"/>
  <c r="D120" i="51"/>
  <c r="L120" i="51"/>
  <c r="D121" i="51"/>
  <c r="D122" i="51"/>
  <c r="D123" i="51"/>
  <c r="D124" i="51"/>
  <c r="D125" i="51"/>
  <c r="D126" i="51"/>
  <c r="D127" i="51"/>
  <c r="D128" i="51"/>
  <c r="L128" i="51"/>
  <c r="D129" i="51"/>
  <c r="D130" i="51"/>
  <c r="D131" i="51"/>
  <c r="D117" i="53"/>
  <c r="D118" i="53"/>
  <c r="D119" i="53"/>
  <c r="D120" i="53"/>
  <c r="D121" i="53"/>
  <c r="L121" i="53"/>
  <c r="D122" i="53"/>
  <c r="D123" i="53"/>
  <c r="D124" i="53"/>
  <c r="D125" i="53"/>
  <c r="D126" i="53"/>
  <c r="D127" i="53"/>
  <c r="D128" i="53"/>
  <c r="L128" i="53"/>
  <c r="D129" i="53"/>
  <c r="D130" i="53"/>
  <c r="D131" i="53"/>
  <c r="D117" i="54"/>
  <c r="D118" i="54"/>
  <c r="D119" i="54"/>
  <c r="D120" i="54"/>
  <c r="D121" i="54"/>
  <c r="L121" i="54"/>
  <c r="D122" i="54"/>
  <c r="L122" i="54"/>
  <c r="D123" i="54"/>
  <c r="D124" i="54"/>
  <c r="D125" i="54"/>
  <c r="D126" i="54"/>
  <c r="D127" i="54"/>
  <c r="D128" i="54"/>
  <c r="D129" i="54"/>
  <c r="L129" i="54"/>
  <c r="D130" i="54"/>
  <c r="L130" i="54"/>
  <c r="D131" i="54"/>
  <c r="D117" i="55"/>
  <c r="D118" i="55"/>
  <c r="D119" i="55"/>
  <c r="D120" i="55"/>
  <c r="D121" i="55"/>
  <c r="D122" i="55"/>
  <c r="D123" i="55"/>
  <c r="L123" i="55"/>
  <c r="D124" i="55"/>
  <c r="D125" i="55"/>
  <c r="D126" i="55"/>
  <c r="D127" i="55"/>
  <c r="D128" i="55"/>
  <c r="D129" i="55"/>
  <c r="D130" i="55"/>
  <c r="D131" i="55"/>
  <c r="L131" i="55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17" i="57"/>
  <c r="D118" i="57"/>
  <c r="D119" i="57"/>
  <c r="D120" i="57"/>
  <c r="D121" i="57"/>
  <c r="D122" i="57"/>
  <c r="D123" i="57"/>
  <c r="D124" i="57"/>
  <c r="D125" i="57"/>
  <c r="D126" i="57"/>
  <c r="D127" i="57"/>
  <c r="D128" i="57"/>
  <c r="D129" i="57"/>
  <c r="D130" i="57"/>
  <c r="D131" i="57"/>
  <c r="D117" i="58"/>
  <c r="D118" i="58"/>
  <c r="D119" i="58"/>
  <c r="D120" i="58"/>
  <c r="D121" i="58"/>
  <c r="D122" i="58"/>
  <c r="D123" i="58"/>
  <c r="D124" i="58"/>
  <c r="D125" i="58"/>
  <c r="D126" i="58"/>
  <c r="D127" i="58"/>
  <c r="D128" i="58"/>
  <c r="D129" i="58"/>
  <c r="D130" i="58"/>
  <c r="D131" i="58"/>
  <c r="D117" i="59"/>
  <c r="D118" i="59"/>
  <c r="D119" i="59"/>
  <c r="D120" i="59"/>
  <c r="D121" i="59"/>
  <c r="D122" i="59"/>
  <c r="D123" i="59"/>
  <c r="D124" i="59"/>
  <c r="D125" i="59"/>
  <c r="D126" i="59"/>
  <c r="D127" i="59"/>
  <c r="D128" i="59"/>
  <c r="D129" i="59"/>
  <c r="D130" i="59"/>
  <c r="D131" i="59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17" i="61"/>
  <c r="D118" i="61"/>
  <c r="D119" i="61"/>
  <c r="D120" i="61"/>
  <c r="D121" i="61"/>
  <c r="L121" i="61"/>
  <c r="D122" i="61"/>
  <c r="D123" i="61"/>
  <c r="D124" i="61"/>
  <c r="D125" i="61"/>
  <c r="D126" i="61"/>
  <c r="D127" i="61"/>
  <c r="D128" i="61"/>
  <c r="D129" i="61"/>
  <c r="L129" i="61"/>
  <c r="D130" i="61"/>
  <c r="D131" i="61"/>
  <c r="D117" i="64"/>
  <c r="D118" i="64"/>
  <c r="D119" i="64"/>
  <c r="D120" i="64"/>
  <c r="D121" i="64"/>
  <c r="D122" i="64"/>
  <c r="L122" i="64"/>
  <c r="D123" i="64"/>
  <c r="D124" i="64"/>
  <c r="D125" i="64"/>
  <c r="D126" i="64"/>
  <c r="D127" i="64"/>
  <c r="D128" i="64"/>
  <c r="D129" i="64"/>
  <c r="D130" i="64"/>
  <c r="L130" i="64"/>
  <c r="D131" i="64"/>
  <c r="D117" i="65"/>
  <c r="D118" i="65"/>
  <c r="D119" i="65"/>
  <c r="D120" i="65"/>
  <c r="D121" i="65"/>
  <c r="D122" i="65"/>
  <c r="D123" i="65"/>
  <c r="D124" i="65"/>
  <c r="D125" i="65"/>
  <c r="D126" i="65"/>
  <c r="D127" i="65"/>
  <c r="D128" i="65"/>
  <c r="D129" i="65"/>
  <c r="D130" i="65"/>
  <c r="D131" i="65"/>
  <c r="D117" i="66"/>
  <c r="D118" i="66"/>
  <c r="D119" i="66"/>
  <c r="D120" i="66"/>
  <c r="D121" i="66"/>
  <c r="D122" i="66"/>
  <c r="D123" i="66"/>
  <c r="D124" i="66"/>
  <c r="D125" i="66"/>
  <c r="D126" i="66"/>
  <c r="D127" i="66"/>
  <c r="D128" i="66"/>
  <c r="D129" i="66"/>
  <c r="D130" i="66"/>
  <c r="D131" i="66"/>
  <c r="D117" i="67"/>
  <c r="L117" i="67"/>
  <c r="D118" i="67"/>
  <c r="L118" i="67"/>
  <c r="D119" i="67"/>
  <c r="D120" i="67"/>
  <c r="D121" i="67"/>
  <c r="L121" i="67"/>
  <c r="D122" i="67"/>
  <c r="D123" i="67"/>
  <c r="D124" i="67"/>
  <c r="D125" i="67"/>
  <c r="L125" i="67"/>
  <c r="D126" i="67"/>
  <c r="D127" i="67"/>
  <c r="D128" i="67"/>
  <c r="D129" i="67"/>
  <c r="L129" i="67"/>
  <c r="D130" i="67"/>
  <c r="D131" i="67"/>
  <c r="D117" i="68"/>
  <c r="D118" i="68"/>
  <c r="L118" i="68"/>
  <c r="D119" i="68"/>
  <c r="D120" i="68"/>
  <c r="D121" i="68"/>
  <c r="D122" i="68"/>
  <c r="D123" i="68"/>
  <c r="D124" i="68"/>
  <c r="D125" i="68"/>
  <c r="D126" i="68"/>
  <c r="L126" i="68"/>
  <c r="D127" i="68"/>
  <c r="D128" i="68"/>
  <c r="D129" i="68"/>
  <c r="D130" i="68"/>
  <c r="D131" i="68"/>
  <c r="D117" i="69"/>
  <c r="D118" i="69"/>
  <c r="D119" i="69"/>
  <c r="L119" i="69"/>
  <c r="D120" i="69"/>
  <c r="D121" i="69"/>
  <c r="D122" i="69"/>
  <c r="D123" i="69"/>
  <c r="D124" i="69"/>
  <c r="D125" i="69"/>
  <c r="D126" i="69"/>
  <c r="D127" i="69"/>
  <c r="L127" i="69"/>
  <c r="D128" i="69"/>
  <c r="D129" i="69"/>
  <c r="D130" i="69"/>
  <c r="D131" i="69"/>
  <c r="D117" i="70"/>
  <c r="D118" i="70"/>
  <c r="D119" i="70"/>
  <c r="D120" i="70"/>
  <c r="D121" i="70"/>
  <c r="L121" i="70"/>
  <c r="D122" i="70"/>
  <c r="D123" i="70"/>
  <c r="D124" i="70"/>
  <c r="D125" i="70"/>
  <c r="D126" i="70"/>
  <c r="D127" i="70"/>
  <c r="D128" i="70"/>
  <c r="D129" i="70"/>
  <c r="L129" i="70"/>
  <c r="D130" i="70"/>
  <c r="D131" i="70"/>
  <c r="D117" i="75"/>
  <c r="L117" i="75"/>
  <c r="D118" i="75"/>
  <c r="D119" i="75"/>
  <c r="L119" i="75"/>
  <c r="D120" i="75"/>
  <c r="D121" i="75"/>
  <c r="D122" i="75"/>
  <c r="D123" i="75"/>
  <c r="D124" i="75"/>
  <c r="D125" i="75"/>
  <c r="L125" i="75"/>
  <c r="D126" i="75"/>
  <c r="D127" i="75"/>
  <c r="D128" i="75"/>
  <c r="D129" i="75"/>
  <c r="D130" i="75"/>
  <c r="D131" i="75"/>
  <c r="L131" i="75"/>
  <c r="D117" i="50"/>
  <c r="D118" i="50"/>
  <c r="D119" i="50"/>
  <c r="D120" i="50"/>
  <c r="D121" i="50"/>
  <c r="D122" i="50"/>
  <c r="L122" i="50"/>
  <c r="D123" i="50"/>
  <c r="D124" i="50"/>
  <c r="D125" i="50"/>
  <c r="D126" i="50"/>
  <c r="D127" i="50"/>
  <c r="D128" i="50"/>
  <c r="D129" i="50"/>
  <c r="D130" i="50"/>
  <c r="L130" i="50"/>
  <c r="D131" i="50"/>
  <c r="D116" i="51"/>
  <c r="D116" i="53"/>
  <c r="D116" i="54"/>
  <c r="D116" i="55"/>
  <c r="D116" i="56"/>
  <c r="L116" i="56"/>
  <c r="D116" i="57"/>
  <c r="D116" i="58"/>
  <c r="D116" i="59"/>
  <c r="D116" i="60"/>
  <c r="D116" i="61"/>
  <c r="D116" i="64"/>
  <c r="D116" i="65"/>
  <c r="D116" i="66"/>
  <c r="D116" i="67"/>
  <c r="L116" i="67"/>
  <c r="D116" i="68"/>
  <c r="D116" i="69"/>
  <c r="D116" i="70"/>
  <c r="D116" i="75"/>
  <c r="L116" i="75"/>
  <c r="D116" i="50"/>
  <c r="L116" i="50"/>
  <c r="D101" i="51"/>
  <c r="D102" i="51"/>
  <c r="D103" i="51"/>
  <c r="D104" i="51"/>
  <c r="L104" i="51"/>
  <c r="D105" i="51"/>
  <c r="D106" i="51"/>
  <c r="D107" i="51"/>
  <c r="L107" i="51"/>
  <c r="D108" i="51"/>
  <c r="D109" i="51"/>
  <c r="D110" i="51"/>
  <c r="D111" i="51"/>
  <c r="D112" i="51"/>
  <c r="L112" i="51"/>
  <c r="D113" i="51"/>
  <c r="D114" i="51"/>
  <c r="D115" i="51"/>
  <c r="D101" i="53"/>
  <c r="D102" i="53"/>
  <c r="D103" i="53"/>
  <c r="D104" i="53"/>
  <c r="D105" i="53"/>
  <c r="L105" i="53"/>
  <c r="D106" i="53"/>
  <c r="D107" i="53"/>
  <c r="D108" i="53"/>
  <c r="D109" i="53"/>
  <c r="D110" i="53"/>
  <c r="D111" i="53"/>
  <c r="D112" i="53"/>
  <c r="D113" i="53"/>
  <c r="L113" i="53"/>
  <c r="D114" i="53"/>
  <c r="D115" i="53"/>
  <c r="D101" i="54"/>
  <c r="D102" i="54"/>
  <c r="D103" i="54"/>
  <c r="D104" i="54"/>
  <c r="D105" i="54"/>
  <c r="L105" i="54"/>
  <c r="D106" i="54"/>
  <c r="L106" i="54"/>
  <c r="D107" i="54"/>
  <c r="D108" i="54"/>
  <c r="D109" i="54"/>
  <c r="D110" i="54"/>
  <c r="D111" i="54"/>
  <c r="D112" i="54"/>
  <c r="D113" i="54"/>
  <c r="L113" i="54"/>
  <c r="D114" i="54"/>
  <c r="L114" i="54"/>
  <c r="D115" i="54"/>
  <c r="D101" i="55"/>
  <c r="D102" i="55"/>
  <c r="D103" i="55"/>
  <c r="D104" i="55"/>
  <c r="D105" i="55"/>
  <c r="D106" i="55"/>
  <c r="D107" i="55"/>
  <c r="L107" i="55"/>
  <c r="D108" i="55"/>
  <c r="D109" i="55"/>
  <c r="D110" i="55"/>
  <c r="D111" i="55"/>
  <c r="D112" i="55"/>
  <c r="D113" i="55"/>
  <c r="D114" i="55"/>
  <c r="D115" i="55"/>
  <c r="L115" i="55"/>
  <c r="D101" i="56"/>
  <c r="D102" i="56"/>
  <c r="D103" i="56"/>
  <c r="D104" i="56"/>
  <c r="D105" i="56"/>
  <c r="D106" i="56"/>
  <c r="D107" i="56"/>
  <c r="D108" i="56"/>
  <c r="L108" i="56"/>
  <c r="D109" i="56"/>
  <c r="D110" i="56"/>
  <c r="D111" i="56"/>
  <c r="D112" i="56"/>
  <c r="D113" i="56"/>
  <c r="D114" i="56"/>
  <c r="D115" i="56"/>
  <c r="D101" i="57"/>
  <c r="D102" i="57"/>
  <c r="D103" i="57"/>
  <c r="D104" i="57"/>
  <c r="D105" i="57"/>
  <c r="D106" i="57"/>
  <c r="D107" i="57"/>
  <c r="D108" i="57"/>
  <c r="D109" i="57"/>
  <c r="D110" i="57"/>
  <c r="D111" i="57"/>
  <c r="D112" i="57"/>
  <c r="D113" i="57"/>
  <c r="D114" i="57"/>
  <c r="D115" i="57"/>
  <c r="D101" i="58"/>
  <c r="D102" i="58"/>
  <c r="D103" i="58"/>
  <c r="D104" i="58"/>
  <c r="D105" i="58"/>
  <c r="D106" i="58"/>
  <c r="D107" i="58"/>
  <c r="D108" i="58"/>
  <c r="D109" i="58"/>
  <c r="D110" i="58"/>
  <c r="D111" i="58"/>
  <c r="D112" i="58"/>
  <c r="D113" i="58"/>
  <c r="D114" i="58"/>
  <c r="D115" i="58"/>
  <c r="D101" i="59"/>
  <c r="D102" i="59"/>
  <c r="D103" i="59"/>
  <c r="D104" i="59"/>
  <c r="D105" i="59"/>
  <c r="D106" i="59"/>
  <c r="D107" i="59"/>
  <c r="D108" i="59"/>
  <c r="D109" i="59"/>
  <c r="D110" i="59"/>
  <c r="D111" i="59"/>
  <c r="D112" i="59"/>
  <c r="D113" i="59"/>
  <c r="D114" i="59"/>
  <c r="D115" i="59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01" i="61"/>
  <c r="D102" i="61"/>
  <c r="D103" i="61"/>
  <c r="D104" i="61"/>
  <c r="L104" i="61"/>
  <c r="D105" i="61"/>
  <c r="L105" i="61"/>
  <c r="D106" i="61"/>
  <c r="D107" i="61"/>
  <c r="D108" i="61"/>
  <c r="D109" i="61"/>
  <c r="D110" i="61"/>
  <c r="D111" i="61"/>
  <c r="D112" i="61"/>
  <c r="D113" i="61"/>
  <c r="D114" i="61"/>
  <c r="D115" i="61"/>
  <c r="D101" i="64"/>
  <c r="D102" i="64"/>
  <c r="D103" i="64"/>
  <c r="D104" i="64"/>
  <c r="D105" i="64"/>
  <c r="D106" i="64"/>
  <c r="L106" i="64"/>
  <c r="D107" i="64"/>
  <c r="D108" i="64"/>
  <c r="D109" i="64"/>
  <c r="D110" i="64"/>
  <c r="D111" i="64"/>
  <c r="D112" i="64"/>
  <c r="D113" i="64"/>
  <c r="D114" i="64"/>
  <c r="L114" i="64"/>
  <c r="D115" i="64"/>
  <c r="D101" i="65"/>
  <c r="D102" i="65"/>
  <c r="D103" i="65"/>
  <c r="D104" i="65"/>
  <c r="D105" i="65"/>
  <c r="D106" i="65"/>
  <c r="D107" i="65"/>
  <c r="D108" i="65"/>
  <c r="D109" i="65"/>
  <c r="D110" i="65"/>
  <c r="D111" i="65"/>
  <c r="D112" i="65"/>
  <c r="D113" i="65"/>
  <c r="L113" i="65"/>
  <c r="D114" i="65"/>
  <c r="D115" i="65"/>
  <c r="D101" i="66"/>
  <c r="D102" i="66"/>
  <c r="D103" i="66"/>
  <c r="D104" i="66"/>
  <c r="D105" i="66"/>
  <c r="D106" i="66"/>
  <c r="D107" i="66"/>
  <c r="D108" i="66"/>
  <c r="L108" i="66"/>
  <c r="D109" i="66"/>
  <c r="D110" i="66"/>
  <c r="D111" i="66"/>
  <c r="D112" i="66"/>
  <c r="D113" i="66"/>
  <c r="D114" i="66"/>
  <c r="D115" i="66"/>
  <c r="D101" i="67"/>
  <c r="L101" i="67"/>
  <c r="D102" i="67"/>
  <c r="D103" i="67"/>
  <c r="D104" i="67"/>
  <c r="D105" i="67"/>
  <c r="L105" i="67"/>
  <c r="D106" i="67"/>
  <c r="D107" i="67"/>
  <c r="L107" i="67"/>
  <c r="D108" i="67"/>
  <c r="D109" i="67"/>
  <c r="L109" i="67"/>
  <c r="D110" i="67"/>
  <c r="D111" i="67"/>
  <c r="D112" i="67"/>
  <c r="D113" i="67"/>
  <c r="L113" i="67"/>
  <c r="D114" i="67"/>
  <c r="D115" i="67"/>
  <c r="D101" i="68"/>
  <c r="D102" i="68"/>
  <c r="D103" i="68"/>
  <c r="D104" i="68"/>
  <c r="D105" i="68"/>
  <c r="L105" i="68"/>
  <c r="D106" i="68"/>
  <c r="D107" i="68"/>
  <c r="D108" i="68"/>
  <c r="D109" i="68"/>
  <c r="D110" i="68"/>
  <c r="D111" i="68"/>
  <c r="D112" i="68"/>
  <c r="D113" i="68"/>
  <c r="L113" i="68"/>
  <c r="D114" i="68"/>
  <c r="D115" i="68"/>
  <c r="D101" i="69"/>
  <c r="D102" i="69"/>
  <c r="D103" i="69"/>
  <c r="L103" i="69"/>
  <c r="D104" i="69"/>
  <c r="D105" i="69"/>
  <c r="L105" i="69"/>
  <c r="D106" i="69"/>
  <c r="D107" i="69"/>
  <c r="D108" i="69"/>
  <c r="D109" i="69"/>
  <c r="D110" i="69"/>
  <c r="D111" i="69"/>
  <c r="L111" i="69"/>
  <c r="D112" i="69"/>
  <c r="D113" i="69"/>
  <c r="D114" i="69"/>
  <c r="D115" i="69"/>
  <c r="D101" i="70"/>
  <c r="D102" i="70"/>
  <c r="D103" i="70"/>
  <c r="D104" i="70"/>
  <c r="L104" i="70"/>
  <c r="D105" i="70"/>
  <c r="L105" i="70"/>
  <c r="D106" i="70"/>
  <c r="D107" i="70"/>
  <c r="D108" i="70"/>
  <c r="D109" i="70"/>
  <c r="D110" i="70"/>
  <c r="D111" i="70"/>
  <c r="D112" i="70"/>
  <c r="D113" i="70"/>
  <c r="L113" i="70"/>
  <c r="D114" i="70"/>
  <c r="D115" i="70"/>
  <c r="D101" i="75"/>
  <c r="D102" i="75"/>
  <c r="D103" i="75"/>
  <c r="D104" i="75"/>
  <c r="D105" i="75"/>
  <c r="D106" i="75"/>
  <c r="D107" i="75"/>
  <c r="L107" i="75"/>
  <c r="D108" i="75"/>
  <c r="D109" i="75"/>
  <c r="D110" i="75"/>
  <c r="D111" i="75"/>
  <c r="D112" i="75"/>
  <c r="D113" i="75"/>
  <c r="D114" i="75"/>
  <c r="D115" i="75"/>
  <c r="D101" i="50"/>
  <c r="D102" i="50"/>
  <c r="D103" i="50"/>
  <c r="D104" i="50"/>
  <c r="D105" i="50"/>
  <c r="D106" i="50"/>
  <c r="L106" i="50"/>
  <c r="D107" i="50"/>
  <c r="D108" i="50"/>
  <c r="D109" i="50"/>
  <c r="D110" i="50"/>
  <c r="D111" i="50"/>
  <c r="D112" i="50"/>
  <c r="D113" i="50"/>
  <c r="D114" i="50"/>
  <c r="L114" i="50"/>
  <c r="D115" i="50"/>
  <c r="D100" i="51"/>
  <c r="D100" i="53"/>
  <c r="D100" i="54"/>
  <c r="D100" i="55"/>
  <c r="D100" i="56"/>
  <c r="D100" i="57"/>
  <c r="D100" i="58"/>
  <c r="D100" i="59"/>
  <c r="D100" i="60"/>
  <c r="D100" i="61"/>
  <c r="D100" i="64"/>
  <c r="D100" i="65"/>
  <c r="D100" i="66"/>
  <c r="D100" i="67"/>
  <c r="D100" i="68"/>
  <c r="D100" i="69"/>
  <c r="L100" i="69"/>
  <c r="D100" i="70"/>
  <c r="D100" i="75"/>
  <c r="D100" i="50"/>
  <c r="D69" i="51"/>
  <c r="D70" i="51"/>
  <c r="D71" i="51"/>
  <c r="D72" i="51"/>
  <c r="L72" i="51"/>
  <c r="D73" i="51"/>
  <c r="D74" i="51"/>
  <c r="D75" i="51"/>
  <c r="D76" i="51"/>
  <c r="D77" i="51"/>
  <c r="D78" i="51"/>
  <c r="D79" i="51"/>
  <c r="D80" i="51"/>
  <c r="L80" i="51"/>
  <c r="D81" i="51"/>
  <c r="D82" i="51"/>
  <c r="D83" i="51"/>
  <c r="D69" i="53"/>
  <c r="D70" i="53"/>
  <c r="D71" i="53"/>
  <c r="D72" i="53"/>
  <c r="D73" i="53"/>
  <c r="L73" i="53"/>
  <c r="D74" i="53"/>
  <c r="D75" i="53"/>
  <c r="D76" i="53"/>
  <c r="D77" i="53"/>
  <c r="D78" i="53"/>
  <c r="D79" i="53"/>
  <c r="D80" i="53"/>
  <c r="D81" i="53"/>
  <c r="L81" i="53"/>
  <c r="D82" i="53"/>
  <c r="D83" i="53"/>
  <c r="D69" i="54"/>
  <c r="D70" i="54"/>
  <c r="D71" i="54"/>
  <c r="D72" i="54"/>
  <c r="D73" i="54"/>
  <c r="L73" i="54"/>
  <c r="D74" i="54"/>
  <c r="L74" i="54"/>
  <c r="D75" i="54"/>
  <c r="D76" i="54"/>
  <c r="D77" i="54"/>
  <c r="D78" i="54"/>
  <c r="D79" i="54"/>
  <c r="D80" i="54"/>
  <c r="D81" i="54"/>
  <c r="L81" i="54"/>
  <c r="D82" i="54"/>
  <c r="L82" i="54"/>
  <c r="D83" i="54"/>
  <c r="D69" i="55"/>
  <c r="D70" i="55"/>
  <c r="D71" i="55"/>
  <c r="D72" i="55"/>
  <c r="D73" i="55"/>
  <c r="D74" i="55"/>
  <c r="D75" i="55"/>
  <c r="L75" i="55"/>
  <c r="D76" i="55"/>
  <c r="D77" i="55"/>
  <c r="D78" i="55"/>
  <c r="D79" i="55"/>
  <c r="D80" i="55"/>
  <c r="D81" i="55"/>
  <c r="L81" i="55"/>
  <c r="D82" i="55"/>
  <c r="D83" i="55"/>
  <c r="L83" i="55"/>
  <c r="D69" i="56"/>
  <c r="D70" i="56"/>
  <c r="D71" i="56"/>
  <c r="D72" i="56"/>
  <c r="D73" i="56"/>
  <c r="D74" i="56"/>
  <c r="D75" i="56"/>
  <c r="D76" i="56"/>
  <c r="L76" i="56"/>
  <c r="D77" i="56"/>
  <c r="D78" i="56"/>
  <c r="D79" i="56"/>
  <c r="D80" i="56"/>
  <c r="D81" i="56"/>
  <c r="D82" i="56"/>
  <c r="D83" i="56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69" i="60"/>
  <c r="D70" i="60"/>
  <c r="D71" i="60"/>
  <c r="D72" i="60"/>
  <c r="D73" i="60"/>
  <c r="L73" i="60"/>
  <c r="D74" i="60"/>
  <c r="D75" i="60"/>
  <c r="D76" i="60"/>
  <c r="D77" i="60"/>
  <c r="D78" i="60"/>
  <c r="D79" i="60"/>
  <c r="D80" i="60"/>
  <c r="D81" i="60"/>
  <c r="D82" i="60"/>
  <c r="D83" i="60"/>
  <c r="D69" i="61"/>
  <c r="D70" i="61"/>
  <c r="D71" i="61"/>
  <c r="D72" i="61"/>
  <c r="D73" i="61"/>
  <c r="L73" i="61"/>
  <c r="D74" i="61"/>
  <c r="D75" i="61"/>
  <c r="D76" i="61"/>
  <c r="D77" i="61"/>
  <c r="D78" i="61"/>
  <c r="D79" i="61"/>
  <c r="D80" i="61"/>
  <c r="D81" i="61"/>
  <c r="L81" i="61"/>
  <c r="D82" i="61"/>
  <c r="D83" i="61"/>
  <c r="D69" i="64"/>
  <c r="D70" i="64"/>
  <c r="D71" i="64"/>
  <c r="D72" i="64"/>
  <c r="D73" i="64"/>
  <c r="D74" i="64"/>
  <c r="L74" i="64"/>
  <c r="D75" i="64"/>
  <c r="D76" i="64"/>
  <c r="L76" i="64"/>
  <c r="D77" i="64"/>
  <c r="D78" i="64"/>
  <c r="D79" i="64"/>
  <c r="D80" i="64"/>
  <c r="D81" i="64"/>
  <c r="D82" i="64"/>
  <c r="L82" i="64"/>
  <c r="D83" i="64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69" i="67"/>
  <c r="L69" i="67"/>
  <c r="D70" i="67"/>
  <c r="D71" i="67"/>
  <c r="D72" i="67"/>
  <c r="D73" i="67"/>
  <c r="D74" i="67"/>
  <c r="D75" i="67"/>
  <c r="D76" i="67"/>
  <c r="D77" i="67"/>
  <c r="L77" i="67"/>
  <c r="D78" i="67"/>
  <c r="D79" i="67"/>
  <c r="D80" i="67"/>
  <c r="D81" i="67"/>
  <c r="D82" i="67"/>
  <c r="D83" i="67"/>
  <c r="D69" i="68"/>
  <c r="D70" i="68"/>
  <c r="L70" i="68"/>
  <c r="D71" i="68"/>
  <c r="D72" i="68"/>
  <c r="D73" i="68"/>
  <c r="L73" i="68"/>
  <c r="D74" i="68"/>
  <c r="D75" i="68"/>
  <c r="D76" i="68"/>
  <c r="D77" i="68"/>
  <c r="D78" i="68"/>
  <c r="L78" i="68"/>
  <c r="D79" i="68"/>
  <c r="D80" i="68"/>
  <c r="D81" i="68"/>
  <c r="D82" i="68"/>
  <c r="D83" i="68"/>
  <c r="D69" i="69"/>
  <c r="D70" i="69"/>
  <c r="D71" i="69"/>
  <c r="L71" i="69"/>
  <c r="D72" i="69"/>
  <c r="D73" i="69"/>
  <c r="D74" i="69"/>
  <c r="D75" i="69"/>
  <c r="D76" i="69"/>
  <c r="D77" i="69"/>
  <c r="D78" i="69"/>
  <c r="D79" i="69"/>
  <c r="L79" i="69"/>
  <c r="D80" i="69"/>
  <c r="D81" i="69"/>
  <c r="D82" i="69"/>
  <c r="D83" i="69"/>
  <c r="D69" i="70"/>
  <c r="D70" i="70"/>
  <c r="D71" i="70"/>
  <c r="D72" i="70"/>
  <c r="D73" i="70"/>
  <c r="L73" i="70"/>
  <c r="D74" i="70"/>
  <c r="D75" i="70"/>
  <c r="D76" i="70"/>
  <c r="D77" i="70"/>
  <c r="D78" i="70"/>
  <c r="D79" i="70"/>
  <c r="D80" i="70"/>
  <c r="D81" i="70"/>
  <c r="D82" i="70"/>
  <c r="D83" i="70"/>
  <c r="D69" i="75"/>
  <c r="D70" i="75"/>
  <c r="L70" i="75"/>
  <c r="D71" i="75"/>
  <c r="D72" i="75"/>
  <c r="D73" i="75"/>
  <c r="D74" i="75"/>
  <c r="L74" i="75"/>
  <c r="D75" i="75"/>
  <c r="D76" i="75"/>
  <c r="D77" i="75"/>
  <c r="D78" i="75"/>
  <c r="D79" i="75"/>
  <c r="D80" i="75"/>
  <c r="D81" i="75"/>
  <c r="L81" i="75"/>
  <c r="D82" i="75"/>
  <c r="D83" i="75"/>
  <c r="D69" i="50"/>
  <c r="D70" i="50"/>
  <c r="D71" i="50"/>
  <c r="L71" i="50"/>
  <c r="D72" i="50"/>
  <c r="D73" i="50"/>
  <c r="D74" i="50"/>
  <c r="L74" i="50"/>
  <c r="D75" i="50"/>
  <c r="D76" i="50"/>
  <c r="D77" i="50"/>
  <c r="D78" i="50"/>
  <c r="D79" i="50"/>
  <c r="D80" i="50"/>
  <c r="D81" i="50"/>
  <c r="D82" i="50"/>
  <c r="L82" i="50"/>
  <c r="D83" i="50"/>
  <c r="D68" i="51"/>
  <c r="D68" i="53"/>
  <c r="D68" i="54"/>
  <c r="D68" i="55"/>
  <c r="D68" i="56"/>
  <c r="D68" i="57"/>
  <c r="D68" i="58"/>
  <c r="D68" i="59"/>
  <c r="D68" i="60"/>
  <c r="D68" i="61"/>
  <c r="D68" i="64"/>
  <c r="D68" i="65"/>
  <c r="D68" i="66"/>
  <c r="D68" i="67"/>
  <c r="D68" i="68"/>
  <c r="L68" i="68"/>
  <c r="D68" i="69"/>
  <c r="D68" i="70"/>
  <c r="D68" i="75"/>
  <c r="D68" i="50"/>
  <c r="R1" i="71"/>
  <c r="D325" i="71"/>
  <c r="D326" i="71"/>
  <c r="D327" i="71"/>
  <c r="D328" i="71"/>
  <c r="D329" i="71"/>
  <c r="D330" i="71"/>
  <c r="D331" i="71"/>
  <c r="D332" i="71"/>
  <c r="D333" i="71"/>
  <c r="D334" i="71"/>
  <c r="D335" i="71"/>
  <c r="D336" i="71"/>
  <c r="D337" i="71"/>
  <c r="D338" i="71"/>
  <c r="D339" i="71"/>
  <c r="D324" i="71"/>
  <c r="D309" i="71"/>
  <c r="D310" i="71"/>
  <c r="D311" i="71"/>
  <c r="D312" i="71"/>
  <c r="D313" i="71"/>
  <c r="D314" i="71"/>
  <c r="D315" i="71"/>
  <c r="D316" i="71"/>
  <c r="D317" i="71"/>
  <c r="D318" i="71"/>
  <c r="D319" i="71"/>
  <c r="D320" i="71"/>
  <c r="D321" i="71"/>
  <c r="D322" i="71"/>
  <c r="D323" i="71"/>
  <c r="D308" i="71"/>
  <c r="D293" i="71"/>
  <c r="D294" i="71"/>
  <c r="D295" i="71"/>
  <c r="D296" i="71"/>
  <c r="D297" i="71"/>
  <c r="D298" i="71"/>
  <c r="D299" i="71"/>
  <c r="D300" i="71"/>
  <c r="D301" i="71"/>
  <c r="D302" i="71"/>
  <c r="D303" i="71"/>
  <c r="D304" i="71"/>
  <c r="D305" i="71"/>
  <c r="D306" i="71"/>
  <c r="D307" i="71"/>
  <c r="D292" i="71"/>
  <c r="D277" i="71"/>
  <c r="D278" i="71"/>
  <c r="D279" i="71"/>
  <c r="D280" i="71"/>
  <c r="D281" i="71"/>
  <c r="D282" i="71"/>
  <c r="D283" i="71"/>
  <c r="D284" i="71"/>
  <c r="D285" i="71"/>
  <c r="D286" i="71"/>
  <c r="D287" i="71"/>
  <c r="D288" i="71"/>
  <c r="D289" i="71"/>
  <c r="D290" i="71"/>
  <c r="D291" i="71"/>
  <c r="D276" i="71"/>
  <c r="D261" i="71"/>
  <c r="D262" i="71"/>
  <c r="D263" i="71"/>
  <c r="D264" i="71"/>
  <c r="D265" i="71"/>
  <c r="D266" i="71"/>
  <c r="D267" i="71"/>
  <c r="D268" i="71"/>
  <c r="D269" i="71"/>
  <c r="D270" i="71"/>
  <c r="D271" i="71"/>
  <c r="D272" i="71"/>
  <c r="D273" i="71"/>
  <c r="D274" i="71"/>
  <c r="D275" i="71"/>
  <c r="D260" i="71"/>
  <c r="D245" i="71"/>
  <c r="D246" i="71"/>
  <c r="D247" i="71"/>
  <c r="D248" i="71"/>
  <c r="D249" i="71"/>
  <c r="D250" i="71"/>
  <c r="D251" i="71"/>
  <c r="D252" i="71"/>
  <c r="D253" i="71"/>
  <c r="D254" i="71"/>
  <c r="D255" i="71"/>
  <c r="D256" i="71"/>
  <c r="D257" i="71"/>
  <c r="D258" i="71"/>
  <c r="D259" i="71"/>
  <c r="D244" i="71"/>
  <c r="D229" i="71"/>
  <c r="D230" i="71"/>
  <c r="D231" i="71"/>
  <c r="D232" i="71"/>
  <c r="D233" i="71"/>
  <c r="D234" i="71"/>
  <c r="D235" i="71"/>
  <c r="D236" i="71"/>
  <c r="D237" i="71"/>
  <c r="D238" i="71"/>
  <c r="D239" i="71"/>
  <c r="D240" i="71"/>
  <c r="D241" i="71"/>
  <c r="D242" i="71"/>
  <c r="D243" i="71"/>
  <c r="D228" i="71"/>
  <c r="D213" i="71"/>
  <c r="D214" i="71"/>
  <c r="D215" i="71"/>
  <c r="D216" i="71"/>
  <c r="D217" i="71"/>
  <c r="D218" i="71"/>
  <c r="D219" i="71"/>
  <c r="D220" i="71"/>
  <c r="D221" i="71"/>
  <c r="D222" i="71"/>
  <c r="D223" i="71"/>
  <c r="D224" i="71"/>
  <c r="D225" i="71"/>
  <c r="D226" i="71"/>
  <c r="D227" i="71"/>
  <c r="D212" i="71"/>
  <c r="D197" i="71"/>
  <c r="D198" i="71"/>
  <c r="D199" i="71"/>
  <c r="D200" i="71"/>
  <c r="D201" i="71"/>
  <c r="D202" i="71"/>
  <c r="D203" i="71"/>
  <c r="D204" i="71"/>
  <c r="D205" i="71"/>
  <c r="D206" i="71"/>
  <c r="D207" i="71"/>
  <c r="D208" i="71"/>
  <c r="D209" i="71"/>
  <c r="D210" i="71"/>
  <c r="D211" i="71"/>
  <c r="D196" i="71"/>
  <c r="D181" i="71"/>
  <c r="D182" i="71"/>
  <c r="D183" i="71"/>
  <c r="D184" i="71"/>
  <c r="D185" i="71"/>
  <c r="D186" i="71"/>
  <c r="D187" i="71"/>
  <c r="D188" i="71"/>
  <c r="D189" i="71"/>
  <c r="D190" i="71"/>
  <c r="D191" i="71"/>
  <c r="D192" i="71"/>
  <c r="D193" i="71"/>
  <c r="D194" i="71"/>
  <c r="D195" i="71"/>
  <c r="D180" i="71"/>
  <c r="D165" i="71"/>
  <c r="D166" i="71"/>
  <c r="D167" i="71"/>
  <c r="D168" i="71"/>
  <c r="D169" i="71"/>
  <c r="D170" i="71"/>
  <c r="D171" i="71"/>
  <c r="D172" i="71"/>
  <c r="D173" i="71"/>
  <c r="D174" i="71"/>
  <c r="D175" i="71"/>
  <c r="D176" i="71"/>
  <c r="D177" i="71"/>
  <c r="D178" i="71"/>
  <c r="D179" i="71"/>
  <c r="D164" i="71"/>
  <c r="D149" i="71"/>
  <c r="D150" i="71"/>
  <c r="D151" i="71"/>
  <c r="D152" i="71"/>
  <c r="D153" i="71"/>
  <c r="D154" i="71"/>
  <c r="D155" i="71"/>
  <c r="D156" i="71"/>
  <c r="D157" i="71"/>
  <c r="D158" i="71"/>
  <c r="D159" i="71"/>
  <c r="D160" i="71"/>
  <c r="D161" i="71"/>
  <c r="D162" i="71"/>
  <c r="D163" i="71"/>
  <c r="D148" i="71"/>
  <c r="D133" i="71"/>
  <c r="D134" i="71"/>
  <c r="D135" i="71"/>
  <c r="D136" i="71"/>
  <c r="D137" i="71"/>
  <c r="D138" i="71"/>
  <c r="D139" i="71"/>
  <c r="D140" i="71"/>
  <c r="D141" i="71"/>
  <c r="D142" i="71"/>
  <c r="D143" i="71"/>
  <c r="D144" i="71"/>
  <c r="D145" i="71"/>
  <c r="D146" i="71"/>
  <c r="D147" i="71"/>
  <c r="D132" i="71"/>
  <c r="D117" i="71"/>
  <c r="D118" i="71"/>
  <c r="D119" i="71"/>
  <c r="D120" i="71"/>
  <c r="D121" i="71"/>
  <c r="D122" i="71"/>
  <c r="D123" i="71"/>
  <c r="D124" i="71"/>
  <c r="D125" i="71"/>
  <c r="D126" i="71"/>
  <c r="D127" i="71"/>
  <c r="D128" i="71"/>
  <c r="D129" i="71"/>
  <c r="D130" i="71"/>
  <c r="D131" i="71"/>
  <c r="D116" i="71"/>
  <c r="D101" i="71"/>
  <c r="D102" i="71"/>
  <c r="D103" i="71"/>
  <c r="D104" i="71"/>
  <c r="D105" i="71"/>
  <c r="D106" i="71"/>
  <c r="D107" i="71"/>
  <c r="D108" i="71"/>
  <c r="D109" i="71"/>
  <c r="D110" i="71"/>
  <c r="D111" i="71"/>
  <c r="D112" i="71"/>
  <c r="D113" i="71"/>
  <c r="D114" i="71"/>
  <c r="D115" i="71"/>
  <c r="D100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68" i="71"/>
  <c r="R1" i="22"/>
  <c r="D256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24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08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292" i="22"/>
  <c r="D277" i="22"/>
  <c r="D278" i="22"/>
  <c r="D279" i="22"/>
  <c r="D280" i="22"/>
  <c r="L280" i="22"/>
  <c r="D281" i="22"/>
  <c r="D282" i="22"/>
  <c r="D283" i="22"/>
  <c r="D284" i="22"/>
  <c r="D285" i="22"/>
  <c r="D286" i="22"/>
  <c r="D287" i="22"/>
  <c r="D288" i="22"/>
  <c r="D289" i="22"/>
  <c r="D290" i="22"/>
  <c r="D291" i="22"/>
  <c r="D276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60" i="22"/>
  <c r="D245" i="22"/>
  <c r="D246" i="22"/>
  <c r="D247" i="22"/>
  <c r="D248" i="22"/>
  <c r="D249" i="22"/>
  <c r="D250" i="22"/>
  <c r="D251" i="22"/>
  <c r="D252" i="22"/>
  <c r="D253" i="22"/>
  <c r="D254" i="22"/>
  <c r="D255" i="22"/>
  <c r="D257" i="22"/>
  <c r="D258" i="22"/>
  <c r="D259" i="22"/>
  <c r="D244" i="22"/>
  <c r="D229" i="22"/>
  <c r="D230" i="22"/>
  <c r="D231" i="22"/>
  <c r="D232" i="22"/>
  <c r="L232" i="22"/>
  <c r="D233" i="22"/>
  <c r="D234" i="22"/>
  <c r="D235" i="22"/>
  <c r="D236" i="22"/>
  <c r="D237" i="22"/>
  <c r="D238" i="22"/>
  <c r="D239" i="22"/>
  <c r="D240" i="22"/>
  <c r="D241" i="22"/>
  <c r="D242" i="22"/>
  <c r="D243" i="22"/>
  <c r="D228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L224" i="22"/>
  <c r="D225" i="22"/>
  <c r="D226" i="22"/>
  <c r="D227" i="22"/>
  <c r="D212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196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80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64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48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32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16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00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68" i="22"/>
  <c r="B1" i="26"/>
  <c r="G1" i="45"/>
  <c r="C24" i="45"/>
  <c r="C26" i="45"/>
  <c r="A3" i="26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D4" i="48"/>
  <c r="D5" i="48"/>
  <c r="D6" i="48"/>
  <c r="D7" i="48"/>
  <c r="D8" i="48"/>
  <c r="D9" i="48"/>
  <c r="D3" i="48"/>
  <c r="D13" i="48"/>
  <c r="D10" i="48"/>
  <c r="D11" i="48"/>
  <c r="D15" i="48"/>
  <c r="D12" i="48"/>
  <c r="D14" i="48"/>
  <c r="D16" i="48"/>
  <c r="D17" i="48"/>
  <c r="D18" i="48"/>
  <c r="D19" i="48"/>
  <c r="D20" i="48"/>
  <c r="D21" i="48"/>
  <c r="D22" i="48"/>
  <c r="D23" i="48"/>
  <c r="D24" i="48"/>
  <c r="D25" i="48"/>
  <c r="D26" i="48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D67" i="75"/>
  <c r="L67" i="75"/>
  <c r="D66" i="75"/>
  <c r="D65" i="75"/>
  <c r="L65" i="75"/>
  <c r="D64" i="75"/>
  <c r="L64" i="75"/>
  <c r="D63" i="75"/>
  <c r="D62" i="75"/>
  <c r="D61" i="75"/>
  <c r="D60" i="75"/>
  <c r="D59" i="75"/>
  <c r="L59" i="75"/>
  <c r="D58" i="75"/>
  <c r="D57" i="75"/>
  <c r="L57" i="75"/>
  <c r="D56" i="75"/>
  <c r="D55" i="75"/>
  <c r="D54" i="75"/>
  <c r="L54" i="75"/>
  <c r="D53" i="75"/>
  <c r="D52" i="75"/>
  <c r="L52" i="75"/>
  <c r="D51" i="75"/>
  <c r="L51" i="75"/>
  <c r="D50" i="75"/>
  <c r="D49" i="75"/>
  <c r="D48" i="75"/>
  <c r="D47" i="75"/>
  <c r="L47" i="75"/>
  <c r="D46" i="75"/>
  <c r="L46" i="75"/>
  <c r="D45" i="75"/>
  <c r="D44" i="75"/>
  <c r="L44" i="75"/>
  <c r="D43" i="75"/>
  <c r="D42" i="75"/>
  <c r="D41" i="75"/>
  <c r="L41" i="75"/>
  <c r="D40" i="75"/>
  <c r="D39" i="75"/>
  <c r="L39" i="75"/>
  <c r="D38" i="75"/>
  <c r="L38" i="75"/>
  <c r="D37" i="75"/>
  <c r="D36" i="75"/>
  <c r="D35" i="75"/>
  <c r="L35" i="75"/>
  <c r="D34" i="75"/>
  <c r="D33" i="75"/>
  <c r="L33" i="75"/>
  <c r="D32" i="75"/>
  <c r="D31" i="75"/>
  <c r="L31" i="75"/>
  <c r="D30" i="75"/>
  <c r="D29" i="75"/>
  <c r="D28" i="75"/>
  <c r="L28" i="75"/>
  <c r="D27" i="75"/>
  <c r="L27" i="75"/>
  <c r="D26" i="75"/>
  <c r="D25" i="75"/>
  <c r="L25" i="75"/>
  <c r="D24" i="75"/>
  <c r="D23" i="75"/>
  <c r="L23" i="75"/>
  <c r="D22" i="75"/>
  <c r="L22" i="75"/>
  <c r="D21" i="75"/>
  <c r="D20" i="75"/>
  <c r="L20" i="75"/>
  <c r="D19" i="75"/>
  <c r="L19" i="75"/>
  <c r="D18" i="75"/>
  <c r="D17" i="75"/>
  <c r="D16" i="75"/>
  <c r="D15" i="75"/>
  <c r="L15" i="75"/>
  <c r="D14" i="75"/>
  <c r="L14" i="75"/>
  <c r="D13" i="75"/>
  <c r="D12" i="75"/>
  <c r="L12" i="75"/>
  <c r="D11" i="75"/>
  <c r="D10" i="75"/>
  <c r="D9" i="75"/>
  <c r="L9" i="75"/>
  <c r="D8" i="75"/>
  <c r="D7" i="75"/>
  <c r="L7" i="75"/>
  <c r="D6" i="75"/>
  <c r="L6" i="75"/>
  <c r="D5" i="75"/>
  <c r="D4" i="75"/>
  <c r="L375" i="75"/>
  <c r="L396" i="75"/>
  <c r="L380" i="75"/>
  <c r="L356" i="75"/>
  <c r="L374" i="75"/>
  <c r="L379" i="75"/>
  <c r="L371" i="75"/>
  <c r="L344" i="75"/>
  <c r="L294" i="75"/>
  <c r="L280" i="75"/>
  <c r="L254" i="75"/>
  <c r="L230" i="75"/>
  <c r="L214" i="75"/>
  <c r="L204" i="75"/>
  <c r="L158" i="75"/>
  <c r="L150" i="75"/>
  <c r="L211" i="75"/>
  <c r="S1" i="75"/>
  <c r="L159" i="75"/>
  <c r="L183" i="75"/>
  <c r="L261" i="75"/>
  <c r="L291" i="75"/>
  <c r="L267" i="75"/>
  <c r="L295" i="75"/>
  <c r="L309" i="75"/>
  <c r="L335" i="75"/>
  <c r="L365" i="75"/>
  <c r="L325" i="75"/>
  <c r="L363" i="75"/>
  <c r="L339" i="75"/>
  <c r="L373" i="75"/>
  <c r="A4" i="74"/>
  <c r="A26" i="26"/>
  <c r="A27" i="26"/>
  <c r="A28" i="26"/>
  <c r="A29" i="26"/>
  <c r="A30" i="26"/>
  <c r="A31" i="26"/>
  <c r="A2" i="26"/>
  <c r="Q4" i="47"/>
  <c r="R4" i="47"/>
  <c r="Q5" i="47"/>
  <c r="R5" i="47"/>
  <c r="Q6" i="47"/>
  <c r="R6" i="47"/>
  <c r="Q7" i="47"/>
  <c r="R7" i="47"/>
  <c r="Q8" i="47"/>
  <c r="R8" i="47"/>
  <c r="Q9" i="47"/>
  <c r="R9" i="47"/>
  <c r="Q10" i="47"/>
  <c r="R10" i="47"/>
  <c r="Q11" i="47"/>
  <c r="R11" i="47"/>
  <c r="Q12" i="47"/>
  <c r="R12" i="47"/>
  <c r="Q13" i="47"/>
  <c r="R13" i="47"/>
  <c r="Q14" i="47"/>
  <c r="R14" i="47"/>
  <c r="Q15" i="47"/>
  <c r="R15" i="47"/>
  <c r="Q16" i="47"/>
  <c r="R16" i="47"/>
  <c r="Q17" i="47"/>
  <c r="R17" i="47"/>
  <c r="Q18" i="47"/>
  <c r="R18" i="47"/>
  <c r="Q19" i="47"/>
  <c r="R19" i="47"/>
  <c r="Q20" i="47"/>
  <c r="R20" i="47"/>
  <c r="Q21" i="47"/>
  <c r="R21" i="47"/>
  <c r="Q22" i="47"/>
  <c r="R22" i="47"/>
  <c r="Q23" i="47"/>
  <c r="R23" i="47"/>
  <c r="Q24" i="47"/>
  <c r="R24" i="47"/>
  <c r="Q25" i="47"/>
  <c r="R25" i="47"/>
  <c r="Q26" i="47"/>
  <c r="R26" i="47"/>
  <c r="Q27" i="47"/>
  <c r="R27" i="47"/>
  <c r="Q28" i="47"/>
  <c r="R28" i="47"/>
  <c r="Q29" i="47"/>
  <c r="R29" i="47"/>
  <c r="Q30" i="47"/>
  <c r="R30" i="47"/>
  <c r="Q31" i="47"/>
  <c r="R31" i="47"/>
  <c r="Q32" i="47"/>
  <c r="R32" i="47"/>
  <c r="Q33" i="47"/>
  <c r="R33" i="47"/>
  <c r="Q34" i="47"/>
  <c r="R34" i="47"/>
  <c r="Q35" i="47"/>
  <c r="R35" i="47"/>
  <c r="Q36" i="47"/>
  <c r="R36" i="47"/>
  <c r="Q37" i="47"/>
  <c r="R37" i="47"/>
  <c r="Q38" i="47"/>
  <c r="R38" i="47"/>
  <c r="Q39" i="47"/>
  <c r="R39" i="47"/>
  <c r="Q40" i="47"/>
  <c r="R40" i="47"/>
  <c r="Q41" i="47"/>
  <c r="R41" i="47"/>
  <c r="Q42" i="47"/>
  <c r="R42" i="47"/>
  <c r="Q43" i="47"/>
  <c r="R43" i="47"/>
  <c r="Q44" i="47"/>
  <c r="R44" i="47"/>
  <c r="Q45" i="47"/>
  <c r="R45" i="47"/>
  <c r="Q46" i="47"/>
  <c r="R46" i="47"/>
  <c r="Q47" i="47"/>
  <c r="R47" i="47"/>
  <c r="Q48" i="47"/>
  <c r="R48" i="47"/>
  <c r="Q49" i="47"/>
  <c r="R49" i="47"/>
  <c r="Q50" i="47"/>
  <c r="R50" i="47"/>
  <c r="Q51" i="47"/>
  <c r="R51" i="47"/>
  <c r="Q52" i="47"/>
  <c r="R52" i="47"/>
  <c r="Q53" i="47"/>
  <c r="R53" i="47"/>
  <c r="Q54" i="47"/>
  <c r="R54" i="47"/>
  <c r="Q55" i="47"/>
  <c r="R55" i="47"/>
  <c r="Q56" i="47"/>
  <c r="R56" i="47"/>
  <c r="Q57" i="47"/>
  <c r="R57" i="47"/>
  <c r="Q58" i="47"/>
  <c r="R58" i="47"/>
  <c r="Q59" i="47"/>
  <c r="R59" i="47"/>
  <c r="Q60" i="47"/>
  <c r="R60" i="47"/>
  <c r="Q61" i="47"/>
  <c r="R61" i="47"/>
  <c r="Q62" i="47"/>
  <c r="R62" i="47"/>
  <c r="Q63" i="47"/>
  <c r="R63" i="47"/>
  <c r="Q64" i="47"/>
  <c r="R64" i="47"/>
  <c r="Q65" i="47"/>
  <c r="R65" i="47"/>
  <c r="Q66" i="47"/>
  <c r="R66" i="47"/>
  <c r="Q67" i="47"/>
  <c r="R67" i="47"/>
  <c r="Q68" i="47"/>
  <c r="R68" i="47"/>
  <c r="Q69" i="47"/>
  <c r="R69" i="47"/>
  <c r="Q70" i="47"/>
  <c r="R70" i="47"/>
  <c r="Q71" i="47"/>
  <c r="R71" i="47"/>
  <c r="Q72" i="47"/>
  <c r="R72" i="47"/>
  <c r="Q73" i="47"/>
  <c r="R73" i="47"/>
  <c r="Q74" i="47"/>
  <c r="R74" i="47"/>
  <c r="Q75" i="47"/>
  <c r="R75" i="47"/>
  <c r="Q76" i="47"/>
  <c r="R76" i="47"/>
  <c r="Q77" i="47"/>
  <c r="R77" i="47"/>
  <c r="Q78" i="47"/>
  <c r="R78" i="47"/>
  <c r="Q79" i="47"/>
  <c r="R79" i="47"/>
  <c r="Q80" i="47"/>
  <c r="R80" i="47"/>
  <c r="Q81" i="47"/>
  <c r="R81" i="47"/>
  <c r="Q82" i="47"/>
  <c r="R82" i="47"/>
  <c r="Q83" i="47"/>
  <c r="R83" i="47"/>
  <c r="Q84" i="47"/>
  <c r="R84" i="47"/>
  <c r="Q85" i="47"/>
  <c r="R85" i="47"/>
  <c r="Q86" i="47"/>
  <c r="R86" i="47"/>
  <c r="Q87" i="47"/>
  <c r="R87" i="47"/>
  <c r="Q88" i="47"/>
  <c r="R88" i="47"/>
  <c r="Q89" i="47"/>
  <c r="C1" i="26"/>
  <c r="D1" i="26"/>
  <c r="Q3" i="47"/>
  <c r="R3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4" i="47"/>
  <c r="R405" i="47"/>
  <c r="R406" i="47"/>
  <c r="R407" i="47"/>
  <c r="R408" i="47"/>
  <c r="R409" i="47"/>
  <c r="R410" i="47"/>
  <c r="R411" i="47"/>
  <c r="R412" i="47"/>
  <c r="R413" i="47"/>
  <c r="R414" i="47"/>
  <c r="R415" i="47"/>
  <c r="R416" i="47"/>
  <c r="R417" i="47"/>
  <c r="R418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7" i="47"/>
  <c r="R438" i="47"/>
  <c r="R439" i="47"/>
  <c r="R440" i="47"/>
  <c r="R441" i="47"/>
  <c r="R442" i="47"/>
  <c r="R443" i="47"/>
  <c r="R444" i="47"/>
  <c r="R445" i="47"/>
  <c r="R446" i="47"/>
  <c r="R447" i="47"/>
  <c r="R448" i="47"/>
  <c r="R449" i="47"/>
  <c r="R450" i="47"/>
  <c r="R451" i="47"/>
  <c r="R452" i="47"/>
  <c r="R453" i="47"/>
  <c r="R454" i="47"/>
  <c r="R455" i="47"/>
  <c r="R456" i="47"/>
  <c r="R457" i="47"/>
  <c r="R458" i="47"/>
  <c r="R459" i="47"/>
  <c r="R460" i="47"/>
  <c r="R461" i="47"/>
  <c r="R462" i="47"/>
  <c r="R463" i="47"/>
  <c r="R464" i="47"/>
  <c r="R465" i="47"/>
  <c r="R466" i="47"/>
  <c r="R467" i="47"/>
  <c r="R468" i="47"/>
  <c r="R469" i="47"/>
  <c r="R470" i="47"/>
  <c r="R471" i="47"/>
  <c r="R472" i="47"/>
  <c r="R473" i="47"/>
  <c r="R474" i="47"/>
  <c r="R475" i="47"/>
  <c r="R476" i="47"/>
  <c r="R477" i="47"/>
  <c r="R478" i="47"/>
  <c r="R479" i="47"/>
  <c r="R480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517" i="47"/>
  <c r="R518" i="47"/>
  <c r="R519" i="47"/>
  <c r="R520" i="47"/>
  <c r="R521" i="47"/>
  <c r="R522" i="47"/>
  <c r="R523" i="47"/>
  <c r="R524" i="47"/>
  <c r="R525" i="47"/>
  <c r="R526" i="47"/>
  <c r="R527" i="47"/>
  <c r="R528" i="47"/>
  <c r="R529" i="47"/>
  <c r="R530" i="47"/>
  <c r="R531" i="47"/>
  <c r="R532" i="47"/>
  <c r="R533" i="47"/>
  <c r="R534" i="47"/>
  <c r="R535" i="47"/>
  <c r="R536" i="47"/>
  <c r="R537" i="47"/>
  <c r="R538" i="47"/>
  <c r="R539" i="47"/>
  <c r="R540" i="47"/>
  <c r="R541" i="47"/>
  <c r="R542" i="47"/>
  <c r="R543" i="47"/>
  <c r="R544" i="47"/>
  <c r="R545" i="47"/>
  <c r="R546" i="47"/>
  <c r="R547" i="47"/>
  <c r="R548" i="47"/>
  <c r="R549" i="47"/>
  <c r="R550" i="47"/>
  <c r="R551" i="47"/>
  <c r="R552" i="47"/>
  <c r="R553" i="47"/>
  <c r="R554" i="47"/>
  <c r="R555" i="47"/>
  <c r="R556" i="47"/>
  <c r="R557" i="47"/>
  <c r="R558" i="47"/>
  <c r="R559" i="47"/>
  <c r="R560" i="47"/>
  <c r="R561" i="47"/>
  <c r="R562" i="47"/>
  <c r="R563" i="47"/>
  <c r="R564" i="47"/>
  <c r="R565" i="47"/>
  <c r="R566" i="47"/>
  <c r="R567" i="47"/>
  <c r="R568" i="47"/>
  <c r="R569" i="47"/>
  <c r="R570" i="47"/>
  <c r="R571" i="47"/>
  <c r="R572" i="47"/>
  <c r="R573" i="47"/>
  <c r="R574" i="47"/>
  <c r="R575" i="47"/>
  <c r="R576" i="47"/>
  <c r="R577" i="47"/>
  <c r="R578" i="47"/>
  <c r="R579" i="47"/>
  <c r="R580" i="47"/>
  <c r="R581" i="47"/>
  <c r="R582" i="47"/>
  <c r="R583" i="47"/>
  <c r="R584" i="47"/>
  <c r="R585" i="47"/>
  <c r="R586" i="47"/>
  <c r="R587" i="47"/>
  <c r="R588" i="47"/>
  <c r="R589" i="47"/>
  <c r="R590" i="47"/>
  <c r="R591" i="47"/>
  <c r="R592" i="47"/>
  <c r="R593" i="47"/>
  <c r="R594" i="47"/>
  <c r="R595" i="47"/>
  <c r="R596" i="47"/>
  <c r="R597" i="47"/>
  <c r="R598" i="47"/>
  <c r="R599" i="47"/>
  <c r="C4" i="74"/>
  <c r="A5" i="74"/>
  <c r="C5" i="74"/>
  <c r="Q90" i="47"/>
  <c r="Q91" i="47"/>
  <c r="Q92" i="47"/>
  <c r="Q93" i="47"/>
  <c r="Q94" i="47"/>
  <c r="Q95" i="47"/>
  <c r="Q96" i="47"/>
  <c r="Q97" i="47"/>
  <c r="Q98" i="47"/>
  <c r="Q99" i="47"/>
  <c r="Q100" i="47"/>
  <c r="Q101" i="47"/>
  <c r="Q102" i="47"/>
  <c r="Q103" i="47"/>
  <c r="Q104" i="47"/>
  <c r="Q105" i="47"/>
  <c r="Q106" i="47"/>
  <c r="Q107" i="47"/>
  <c r="Q108" i="47"/>
  <c r="Q109" i="47"/>
  <c r="Q110" i="47"/>
  <c r="Q111" i="47"/>
  <c r="Q112" i="47"/>
  <c r="Q113" i="47"/>
  <c r="Q114" i="47"/>
  <c r="Q115" i="47"/>
  <c r="Q116" i="47"/>
  <c r="Q117" i="47"/>
  <c r="Q118" i="47"/>
  <c r="Q119" i="47"/>
  <c r="Q120" i="47"/>
  <c r="Q121" i="47"/>
  <c r="Q122" i="47"/>
  <c r="Q123" i="47"/>
  <c r="Q124" i="47"/>
  <c r="Q125" i="47"/>
  <c r="Q126" i="47"/>
  <c r="Q127" i="47"/>
  <c r="Q128" i="47"/>
  <c r="Q129" i="47"/>
  <c r="Q130" i="47"/>
  <c r="Q131" i="47"/>
  <c r="Q132" i="47"/>
  <c r="Q133" i="47"/>
  <c r="Q134" i="47"/>
  <c r="Q135" i="47"/>
  <c r="Q136" i="47"/>
  <c r="Q137" i="47"/>
  <c r="Q138" i="47"/>
  <c r="Q139" i="47"/>
  <c r="Q140" i="47"/>
  <c r="Q141" i="47"/>
  <c r="Q142" i="47"/>
  <c r="Q143" i="47"/>
  <c r="Q144" i="47"/>
  <c r="Q145" i="47"/>
  <c r="Q146" i="47"/>
  <c r="Q147" i="47"/>
  <c r="Q148" i="47"/>
  <c r="Q149" i="47"/>
  <c r="Q150" i="47"/>
  <c r="Q151" i="47"/>
  <c r="Q152" i="47"/>
  <c r="Q153" i="47"/>
  <c r="Q154" i="47"/>
  <c r="Q155" i="47"/>
  <c r="Q156" i="47"/>
  <c r="Q157" i="47"/>
  <c r="Q158" i="47"/>
  <c r="Q159" i="47"/>
  <c r="Q160" i="47"/>
  <c r="Q161" i="47"/>
  <c r="Q162" i="47"/>
  <c r="Q163" i="47"/>
  <c r="Q164" i="47"/>
  <c r="Q165" i="47"/>
  <c r="Q166" i="47"/>
  <c r="Q167" i="47"/>
  <c r="Q168" i="47"/>
  <c r="Q169" i="47"/>
  <c r="Q170" i="47"/>
  <c r="Q171" i="47"/>
  <c r="Q172" i="47"/>
  <c r="Q173" i="47"/>
  <c r="Q174" i="47"/>
  <c r="Q175" i="47"/>
  <c r="Q176" i="47"/>
  <c r="Q177" i="47"/>
  <c r="Q178" i="47"/>
  <c r="Q179" i="47"/>
  <c r="Q180" i="47"/>
  <c r="Q181" i="47"/>
  <c r="Q182" i="47"/>
  <c r="Q183" i="47"/>
  <c r="Q184" i="47"/>
  <c r="Q185" i="47"/>
  <c r="Q186" i="47"/>
  <c r="Q187" i="47"/>
  <c r="Q188" i="47"/>
  <c r="Q189" i="47"/>
  <c r="Q190" i="47"/>
  <c r="Q191" i="47"/>
  <c r="Q192" i="47"/>
  <c r="Q193" i="47"/>
  <c r="Q194" i="47"/>
  <c r="Q195" i="47"/>
  <c r="Q196" i="47"/>
  <c r="Q197" i="47"/>
  <c r="Q198" i="47"/>
  <c r="Q199" i="47"/>
  <c r="Q200" i="47"/>
  <c r="Q201" i="47"/>
  <c r="Q202" i="47"/>
  <c r="Q203" i="47"/>
  <c r="Q204" i="47"/>
  <c r="Q205" i="47"/>
  <c r="Q206" i="47"/>
  <c r="Q207" i="47"/>
  <c r="Q208" i="47"/>
  <c r="Q209" i="47"/>
  <c r="Q210" i="47"/>
  <c r="Q211" i="47"/>
  <c r="Q212" i="47"/>
  <c r="Q213" i="47"/>
  <c r="Q214" i="47"/>
  <c r="Q215" i="47"/>
  <c r="Q216" i="47"/>
  <c r="Q217" i="47"/>
  <c r="Q218" i="47"/>
  <c r="Q219" i="47"/>
  <c r="Q220" i="47"/>
  <c r="Q221" i="47"/>
  <c r="Q222" i="47"/>
  <c r="Q223" i="47"/>
  <c r="Q224" i="47"/>
  <c r="Q225" i="47"/>
  <c r="Q226" i="47"/>
  <c r="Q227" i="47"/>
  <c r="Q228" i="47"/>
  <c r="Q229" i="47"/>
  <c r="Q230" i="47"/>
  <c r="Q231" i="47"/>
  <c r="Q232" i="47"/>
  <c r="Q233" i="47"/>
  <c r="Q234" i="47"/>
  <c r="Q235" i="47"/>
  <c r="Q236" i="47"/>
  <c r="Q237" i="47"/>
  <c r="Q238" i="47"/>
  <c r="Q239" i="47"/>
  <c r="Q240" i="47"/>
  <c r="Q241" i="47"/>
  <c r="Q242" i="47"/>
  <c r="Q243" i="47"/>
  <c r="Q244" i="47"/>
  <c r="Q245" i="47"/>
  <c r="Q246" i="47"/>
  <c r="Q247" i="47"/>
  <c r="Q248" i="47"/>
  <c r="Q249" i="47"/>
  <c r="Q250" i="47"/>
  <c r="Q251" i="47"/>
  <c r="Q252" i="47"/>
  <c r="Q253" i="47"/>
  <c r="Q254" i="47"/>
  <c r="Q255" i="47"/>
  <c r="Q256" i="47"/>
  <c r="Q257" i="47"/>
  <c r="Q258" i="47"/>
  <c r="Q259" i="47"/>
  <c r="Q260" i="47"/>
  <c r="Q261" i="47"/>
  <c r="Q262" i="47"/>
  <c r="Q263" i="47"/>
  <c r="Q264" i="47"/>
  <c r="Q265" i="47"/>
  <c r="Q266" i="47"/>
  <c r="Q267" i="47"/>
  <c r="Q268" i="47"/>
  <c r="Q269" i="47"/>
  <c r="Q270" i="47"/>
  <c r="Q271" i="47"/>
  <c r="Q272" i="47"/>
  <c r="Q273" i="47"/>
  <c r="Q274" i="47"/>
  <c r="Q275" i="47"/>
  <c r="Q276" i="47"/>
  <c r="Q277" i="47"/>
  <c r="Q278" i="47"/>
  <c r="Q279" i="47"/>
  <c r="Q280" i="47"/>
  <c r="Q281" i="47"/>
  <c r="Q282" i="47"/>
  <c r="Q283" i="47"/>
  <c r="Q284" i="47"/>
  <c r="Q285" i="47"/>
  <c r="Q286" i="47"/>
  <c r="Q287" i="47"/>
  <c r="Q288" i="47"/>
  <c r="Q289" i="47"/>
  <c r="Q290" i="47"/>
  <c r="Q291" i="47"/>
  <c r="Q292" i="47"/>
  <c r="Q293" i="47"/>
  <c r="Q294" i="47"/>
  <c r="Q295" i="47"/>
  <c r="Q296" i="47"/>
  <c r="Q297" i="47"/>
  <c r="Q298" i="47"/>
  <c r="Q299" i="47"/>
  <c r="Q300" i="47"/>
  <c r="Q301" i="47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319" i="47"/>
  <c r="Q320" i="47"/>
  <c r="Q321" i="47"/>
  <c r="Q322" i="47"/>
  <c r="Q323" i="47"/>
  <c r="Q324" i="47"/>
  <c r="Q325" i="47"/>
  <c r="Q326" i="47"/>
  <c r="Q327" i="47"/>
  <c r="Q328" i="47"/>
  <c r="Q329" i="47"/>
  <c r="Q330" i="47"/>
  <c r="Q331" i="47"/>
  <c r="Q332" i="47"/>
  <c r="Q333" i="47"/>
  <c r="Q334" i="47"/>
  <c r="Q335" i="47"/>
  <c r="Q336" i="47"/>
  <c r="Q337" i="47"/>
  <c r="Q338" i="47"/>
  <c r="Q339" i="47"/>
  <c r="Q340" i="47"/>
  <c r="Q341" i="47"/>
  <c r="Q342" i="47"/>
  <c r="Q343" i="47"/>
  <c r="Q344" i="47"/>
  <c r="Q345" i="47"/>
  <c r="Q346" i="47"/>
  <c r="Q347" i="47"/>
  <c r="Q348" i="47"/>
  <c r="Q349" i="47"/>
  <c r="Q350" i="47"/>
  <c r="Q351" i="47"/>
  <c r="Q352" i="47"/>
  <c r="Q353" i="47"/>
  <c r="Q354" i="47"/>
  <c r="Q355" i="47"/>
  <c r="Q356" i="47"/>
  <c r="Q357" i="47"/>
  <c r="Q358" i="47"/>
  <c r="Q359" i="47"/>
  <c r="Q360" i="47"/>
  <c r="Q361" i="47"/>
  <c r="Q362" i="47"/>
  <c r="Q363" i="47"/>
  <c r="Q364" i="47"/>
  <c r="Q365" i="47"/>
  <c r="Q366" i="47"/>
  <c r="Q367" i="47"/>
  <c r="Q368" i="47"/>
  <c r="Q369" i="47"/>
  <c r="Q370" i="47"/>
  <c r="Q371" i="47"/>
  <c r="Q372" i="47"/>
  <c r="Q373" i="47"/>
  <c r="Q374" i="47"/>
  <c r="Q375" i="47"/>
  <c r="Q376" i="47"/>
  <c r="Q377" i="47"/>
  <c r="Q378" i="47"/>
  <c r="Q379" i="47"/>
  <c r="Q380" i="47"/>
  <c r="Q381" i="47"/>
  <c r="Q382" i="47"/>
  <c r="Q383" i="47"/>
  <c r="Q384" i="47"/>
  <c r="Q385" i="47"/>
  <c r="Q386" i="47"/>
  <c r="Q387" i="47"/>
  <c r="Q388" i="47"/>
  <c r="Q389" i="47"/>
  <c r="Q390" i="47"/>
  <c r="Q391" i="47"/>
  <c r="Q392" i="47"/>
  <c r="Q393" i="47"/>
  <c r="Q394" i="47"/>
  <c r="Q395" i="47"/>
  <c r="Q396" i="47"/>
  <c r="Q397" i="47"/>
  <c r="Q398" i="47"/>
  <c r="Q399" i="47"/>
  <c r="Q400" i="47"/>
  <c r="Q401" i="47"/>
  <c r="Q402" i="47"/>
  <c r="Q403" i="47"/>
  <c r="Q404" i="47"/>
  <c r="Q405" i="47"/>
  <c r="Q406" i="47"/>
  <c r="Q407" i="47"/>
  <c r="Q408" i="47"/>
  <c r="Q409" i="47"/>
  <c r="Q410" i="47"/>
  <c r="Q411" i="47"/>
  <c r="Q412" i="47"/>
  <c r="Q413" i="47"/>
  <c r="Q414" i="47"/>
  <c r="Q415" i="47"/>
  <c r="Q416" i="47"/>
  <c r="Q417" i="47"/>
  <c r="Q418" i="47"/>
  <c r="Q419" i="47"/>
  <c r="Q420" i="47"/>
  <c r="Q421" i="47"/>
  <c r="Q422" i="47"/>
  <c r="Q423" i="47"/>
  <c r="Q424" i="47"/>
  <c r="Q425" i="47"/>
  <c r="Q426" i="47"/>
  <c r="Q427" i="47"/>
  <c r="Q428" i="47"/>
  <c r="Q429" i="47"/>
  <c r="Q430" i="47"/>
  <c r="Q431" i="47"/>
  <c r="Q432" i="47"/>
  <c r="Q433" i="47"/>
  <c r="Q434" i="47"/>
  <c r="Q435" i="47"/>
  <c r="Q436" i="47"/>
  <c r="Q437" i="47"/>
  <c r="Q438" i="47"/>
  <c r="Q439" i="47"/>
  <c r="Q440" i="47"/>
  <c r="Q441" i="47"/>
  <c r="Q442" i="47"/>
  <c r="Q443" i="47"/>
  <c r="Q444" i="47"/>
  <c r="Q445" i="47"/>
  <c r="Q446" i="47"/>
  <c r="Q447" i="47"/>
  <c r="Q448" i="47"/>
  <c r="Q449" i="47"/>
  <c r="Q450" i="47"/>
  <c r="Q451" i="47"/>
  <c r="Q452" i="47"/>
  <c r="Q453" i="47"/>
  <c r="Q454" i="47"/>
  <c r="Q455" i="47"/>
  <c r="Q456" i="47"/>
  <c r="Q457" i="47"/>
  <c r="Q458" i="47"/>
  <c r="Q459" i="47"/>
  <c r="Q460" i="47"/>
  <c r="Q461" i="47"/>
  <c r="Q462" i="47"/>
  <c r="Q463" i="47"/>
  <c r="Q464" i="47"/>
  <c r="Q465" i="47"/>
  <c r="Q466" i="47"/>
  <c r="Q467" i="47"/>
  <c r="Q468" i="47"/>
  <c r="Q469" i="47"/>
  <c r="Q470" i="47"/>
  <c r="Q471" i="47"/>
  <c r="Q472" i="47"/>
  <c r="Q473" i="47"/>
  <c r="Q474" i="47"/>
  <c r="Q475" i="47"/>
  <c r="Q476" i="47"/>
  <c r="Q477" i="47"/>
  <c r="Q478" i="47"/>
  <c r="Q479" i="47"/>
  <c r="Q480" i="47"/>
  <c r="Q481" i="47"/>
  <c r="Q482" i="47"/>
  <c r="Q483" i="47"/>
  <c r="Q484" i="47"/>
  <c r="Q485" i="47"/>
  <c r="Q486" i="47"/>
  <c r="Q487" i="47"/>
  <c r="Q488" i="47"/>
  <c r="Q489" i="47"/>
  <c r="Q490" i="47"/>
  <c r="Q491" i="47"/>
  <c r="Q492" i="47"/>
  <c r="Q493" i="47"/>
  <c r="Q494" i="47"/>
  <c r="Q495" i="47"/>
  <c r="Q496" i="47"/>
  <c r="Q497" i="47"/>
  <c r="Q498" i="47"/>
  <c r="Q499" i="47"/>
  <c r="Q500" i="47"/>
  <c r="Q501" i="47"/>
  <c r="Q502" i="47"/>
  <c r="Q503" i="47"/>
  <c r="Q504" i="47"/>
  <c r="Q505" i="47"/>
  <c r="Q506" i="47"/>
  <c r="Q507" i="47"/>
  <c r="Q508" i="47"/>
  <c r="Q509" i="47"/>
  <c r="Q510" i="47"/>
  <c r="Q511" i="47"/>
  <c r="Q512" i="47"/>
  <c r="Q513" i="47"/>
  <c r="Q514" i="47"/>
  <c r="Q515" i="47"/>
  <c r="Q516" i="47"/>
  <c r="Q517" i="47"/>
  <c r="Q518" i="47"/>
  <c r="Q519" i="47"/>
  <c r="Q520" i="47"/>
  <c r="Q521" i="47"/>
  <c r="Q522" i="47"/>
  <c r="Q523" i="47"/>
  <c r="Q524" i="47"/>
  <c r="Q525" i="47"/>
  <c r="Q526" i="47"/>
  <c r="Q527" i="47"/>
  <c r="Q528" i="47"/>
  <c r="Q529" i="47"/>
  <c r="Q530" i="47"/>
  <c r="Q531" i="47"/>
  <c r="Q532" i="47"/>
  <c r="Q533" i="47"/>
  <c r="Q534" i="47"/>
  <c r="Q535" i="47"/>
  <c r="Q536" i="47"/>
  <c r="Q537" i="47"/>
  <c r="Q538" i="47"/>
  <c r="Q539" i="47"/>
  <c r="Q540" i="47"/>
  <c r="Q541" i="47"/>
  <c r="Q542" i="47"/>
  <c r="Q543" i="47"/>
  <c r="Q544" i="47"/>
  <c r="Q545" i="47"/>
  <c r="Q546" i="47"/>
  <c r="Q547" i="47"/>
  <c r="Q548" i="47"/>
  <c r="Q549" i="47"/>
  <c r="Q550" i="47"/>
  <c r="Q551" i="47"/>
  <c r="Q552" i="47"/>
  <c r="Q553" i="47"/>
  <c r="Q554" i="47"/>
  <c r="Q555" i="47"/>
  <c r="Q556" i="47"/>
  <c r="Q557" i="47"/>
  <c r="Q558" i="47"/>
  <c r="Q559" i="47"/>
  <c r="Q560" i="47"/>
  <c r="Q561" i="47"/>
  <c r="Q562" i="47"/>
  <c r="Q563" i="47"/>
  <c r="Q564" i="47"/>
  <c r="Q565" i="47"/>
  <c r="Q566" i="47"/>
  <c r="Q567" i="47"/>
  <c r="Q568" i="47"/>
  <c r="Q569" i="47"/>
  <c r="Q570" i="47"/>
  <c r="Q571" i="47"/>
  <c r="Q572" i="47"/>
  <c r="Q573" i="47"/>
  <c r="Q574" i="47"/>
  <c r="Q575" i="47"/>
  <c r="Q576" i="47"/>
  <c r="Q577" i="47"/>
  <c r="Q578" i="47"/>
  <c r="Q579" i="47"/>
  <c r="Q580" i="47"/>
  <c r="Q581" i="47"/>
  <c r="Q582" i="47"/>
  <c r="Q583" i="47"/>
  <c r="Q584" i="47"/>
  <c r="Q585" i="47"/>
  <c r="Q586" i="47"/>
  <c r="Q587" i="47"/>
  <c r="Q588" i="47"/>
  <c r="Q589" i="47"/>
  <c r="Q590" i="47"/>
  <c r="Q591" i="47"/>
  <c r="Q592" i="47"/>
  <c r="Q593" i="47"/>
  <c r="Q594" i="47"/>
  <c r="Q595" i="47"/>
  <c r="Q596" i="47"/>
  <c r="Q597" i="47"/>
  <c r="Q598" i="47"/>
  <c r="Q599" i="47"/>
  <c r="R4" i="1"/>
  <c r="S4" i="1" s="1"/>
  <c r="R5" i="1"/>
  <c r="S5" i="1" s="1"/>
  <c r="R6" i="1"/>
  <c r="S6" i="1" s="1"/>
  <c r="R7" i="1"/>
  <c r="S7" i="1" s="1"/>
  <c r="R8" i="1"/>
  <c r="S8" i="1" s="1"/>
  <c r="R9" i="1"/>
  <c r="S9" i="1" s="1"/>
  <c r="R10" i="1"/>
  <c r="S10" i="1" s="1"/>
  <c r="R11" i="1"/>
  <c r="S11" i="1" s="1"/>
  <c r="R12" i="1"/>
  <c r="R13" i="1"/>
  <c r="S13" i="1" s="1"/>
  <c r="R14" i="1"/>
  <c r="S14" i="1" s="1"/>
  <c r="R15" i="1"/>
  <c r="S15" i="1" s="1"/>
  <c r="R16" i="1"/>
  <c r="S16" i="1"/>
  <c r="R17" i="1"/>
  <c r="R18" i="1"/>
  <c r="S18" i="1" s="1"/>
  <c r="R19" i="1"/>
  <c r="S19" i="1" s="1"/>
  <c r="R20" i="1"/>
  <c r="S20" i="1" s="1"/>
  <c r="R21" i="1"/>
  <c r="P21" i="1" s="1"/>
  <c r="R22" i="1"/>
  <c r="S22" i="1" s="1"/>
  <c r="R23" i="1"/>
  <c r="P23" i="1" s="1"/>
  <c r="R24" i="1"/>
  <c r="S24" i="1" s="1"/>
  <c r="R25" i="1"/>
  <c r="P25" i="1" s="1"/>
  <c r="R26" i="1"/>
  <c r="P26" i="1" s="1"/>
  <c r="R27" i="1"/>
  <c r="P27" i="1" s="1"/>
  <c r="R3" i="1"/>
  <c r="S3" i="1"/>
  <c r="O4" i="47"/>
  <c r="P4" i="47"/>
  <c r="O5" i="47"/>
  <c r="P5" i="47"/>
  <c r="O6" i="47"/>
  <c r="P6" i="47"/>
  <c r="O7" i="47"/>
  <c r="P7" i="47"/>
  <c r="O8" i="47"/>
  <c r="P8" i="47"/>
  <c r="O9" i="47"/>
  <c r="P9" i="47"/>
  <c r="O10" i="47"/>
  <c r="P10" i="47"/>
  <c r="O11" i="47"/>
  <c r="P11" i="47"/>
  <c r="O12" i="47"/>
  <c r="P12" i="47"/>
  <c r="O13" i="47"/>
  <c r="P13" i="47"/>
  <c r="O14" i="47"/>
  <c r="P14" i="47"/>
  <c r="O15" i="47"/>
  <c r="P15" i="47"/>
  <c r="O16" i="47"/>
  <c r="P16" i="47"/>
  <c r="I101" i="57" s="1"/>
  <c r="O17" i="47"/>
  <c r="P17" i="47"/>
  <c r="O18" i="47"/>
  <c r="P18" i="47"/>
  <c r="O19" i="47"/>
  <c r="P19" i="47"/>
  <c r="O20" i="47"/>
  <c r="P20" i="47"/>
  <c r="O21" i="47"/>
  <c r="P21" i="47"/>
  <c r="O22" i="47"/>
  <c r="P22" i="47"/>
  <c r="O23" i="47"/>
  <c r="P23" i="47"/>
  <c r="O24" i="47"/>
  <c r="P24" i="47"/>
  <c r="O25" i="47"/>
  <c r="P25" i="47"/>
  <c r="O26" i="47"/>
  <c r="P26" i="47"/>
  <c r="O27" i="47"/>
  <c r="P27" i="47"/>
  <c r="O28" i="47"/>
  <c r="P28" i="47"/>
  <c r="O29" i="47"/>
  <c r="P29" i="47"/>
  <c r="O30" i="47"/>
  <c r="P30" i="47"/>
  <c r="O31" i="47"/>
  <c r="P31" i="47"/>
  <c r="O32" i="47"/>
  <c r="P32" i="47"/>
  <c r="O33" i="47"/>
  <c r="P33" i="47"/>
  <c r="O34" i="47"/>
  <c r="P34" i="47"/>
  <c r="O35" i="47"/>
  <c r="P35" i="47"/>
  <c r="O36" i="47"/>
  <c r="P36" i="47"/>
  <c r="O37" i="47"/>
  <c r="P37" i="47"/>
  <c r="O38" i="47"/>
  <c r="P38" i="47"/>
  <c r="O39" i="47"/>
  <c r="P39" i="47"/>
  <c r="O40" i="47"/>
  <c r="P40" i="47"/>
  <c r="O41" i="47"/>
  <c r="P41" i="47"/>
  <c r="O42" i="47"/>
  <c r="P42" i="47"/>
  <c r="O43" i="47"/>
  <c r="P43" i="47"/>
  <c r="O44" i="47"/>
  <c r="P44" i="47"/>
  <c r="O45" i="47"/>
  <c r="P45" i="47"/>
  <c r="O46" i="47"/>
  <c r="P46" i="47"/>
  <c r="O47" i="47"/>
  <c r="P47" i="47"/>
  <c r="O48" i="47"/>
  <c r="P48" i="47"/>
  <c r="O49" i="47"/>
  <c r="P49" i="47"/>
  <c r="O50" i="47"/>
  <c r="P50" i="47"/>
  <c r="O51" i="47"/>
  <c r="P51" i="47"/>
  <c r="O52" i="47"/>
  <c r="P52" i="47"/>
  <c r="O53" i="47"/>
  <c r="P53" i="47"/>
  <c r="O54" i="47"/>
  <c r="P54" i="47"/>
  <c r="O55" i="47"/>
  <c r="P55" i="47"/>
  <c r="O56" i="47"/>
  <c r="P56" i="47"/>
  <c r="O57" i="47"/>
  <c r="P57" i="47"/>
  <c r="O58" i="47"/>
  <c r="P58" i="47"/>
  <c r="O59" i="47"/>
  <c r="P59" i="47"/>
  <c r="O60" i="47"/>
  <c r="P60" i="47"/>
  <c r="O61" i="47"/>
  <c r="P61" i="47"/>
  <c r="O62" i="47"/>
  <c r="P62" i="47"/>
  <c r="O63" i="47"/>
  <c r="P63" i="47"/>
  <c r="O64" i="47"/>
  <c r="P64" i="47"/>
  <c r="O65" i="47"/>
  <c r="P65" i="47"/>
  <c r="O66" i="47"/>
  <c r="P66" i="47"/>
  <c r="O67" i="47"/>
  <c r="P67" i="47"/>
  <c r="O68" i="47"/>
  <c r="P68" i="47"/>
  <c r="O69" i="47"/>
  <c r="P69" i="47"/>
  <c r="O70" i="47"/>
  <c r="P70" i="47"/>
  <c r="O71" i="47"/>
  <c r="P71" i="47"/>
  <c r="O72" i="47"/>
  <c r="P72" i="47"/>
  <c r="O73" i="47"/>
  <c r="P73" i="47"/>
  <c r="O74" i="47"/>
  <c r="P74" i="47"/>
  <c r="O75" i="47"/>
  <c r="P75" i="47"/>
  <c r="O76" i="47"/>
  <c r="P76" i="47"/>
  <c r="O77" i="47"/>
  <c r="P77" i="47"/>
  <c r="O78" i="47"/>
  <c r="P78" i="47"/>
  <c r="O79" i="47"/>
  <c r="P79" i="47"/>
  <c r="O80" i="47"/>
  <c r="P80" i="47"/>
  <c r="O81" i="47"/>
  <c r="P81" i="47"/>
  <c r="O82" i="47"/>
  <c r="P82" i="47"/>
  <c r="O83" i="47"/>
  <c r="P83" i="47"/>
  <c r="O84" i="47"/>
  <c r="P84" i="47"/>
  <c r="O85" i="47"/>
  <c r="P85" i="47"/>
  <c r="O86" i="47"/>
  <c r="P86" i="47"/>
  <c r="O87" i="47"/>
  <c r="P87" i="47"/>
  <c r="O88" i="47"/>
  <c r="P88" i="47"/>
  <c r="O89" i="47"/>
  <c r="P89" i="47"/>
  <c r="O90" i="47"/>
  <c r="P90" i="47"/>
  <c r="O91" i="47"/>
  <c r="P91" i="47"/>
  <c r="O92" i="47"/>
  <c r="P92" i="47"/>
  <c r="O93" i="47"/>
  <c r="P93" i="47"/>
  <c r="O94" i="47"/>
  <c r="P94" i="47"/>
  <c r="O95" i="47"/>
  <c r="P95" i="47"/>
  <c r="O96" i="47"/>
  <c r="P96" i="47"/>
  <c r="O97" i="47"/>
  <c r="P97" i="47"/>
  <c r="O98" i="47"/>
  <c r="P98" i="47"/>
  <c r="O99" i="47"/>
  <c r="P99" i="47"/>
  <c r="O100" i="47"/>
  <c r="P100" i="47"/>
  <c r="O101" i="47"/>
  <c r="P101" i="47"/>
  <c r="O102" i="47"/>
  <c r="P102" i="47"/>
  <c r="O103" i="47"/>
  <c r="P103" i="47"/>
  <c r="O104" i="47"/>
  <c r="P104" i="47"/>
  <c r="O105" i="47"/>
  <c r="P105" i="47"/>
  <c r="O106" i="47"/>
  <c r="P106" i="47"/>
  <c r="O107" i="47"/>
  <c r="P107" i="47"/>
  <c r="O108" i="47"/>
  <c r="P108" i="47"/>
  <c r="O109" i="47"/>
  <c r="P109" i="47"/>
  <c r="O110" i="47"/>
  <c r="P110" i="47"/>
  <c r="O111" i="47"/>
  <c r="P111" i="47"/>
  <c r="O112" i="47"/>
  <c r="P112" i="47"/>
  <c r="O113" i="47"/>
  <c r="P113" i="47"/>
  <c r="O114" i="47"/>
  <c r="P114" i="47"/>
  <c r="O115" i="47"/>
  <c r="P115" i="47"/>
  <c r="O116" i="47"/>
  <c r="P116" i="47"/>
  <c r="O117" i="47"/>
  <c r="P117" i="47"/>
  <c r="O118" i="47"/>
  <c r="P118" i="47"/>
  <c r="O119" i="47"/>
  <c r="P119" i="47"/>
  <c r="O120" i="47"/>
  <c r="P120" i="47"/>
  <c r="O121" i="47"/>
  <c r="P121" i="47"/>
  <c r="O122" i="47"/>
  <c r="P122" i="47"/>
  <c r="O123" i="47"/>
  <c r="P123" i="47"/>
  <c r="O124" i="47"/>
  <c r="P124" i="47"/>
  <c r="O125" i="47"/>
  <c r="P125" i="47"/>
  <c r="O126" i="47"/>
  <c r="P126" i="47"/>
  <c r="O127" i="47"/>
  <c r="P127" i="47"/>
  <c r="O128" i="47"/>
  <c r="P128" i="47"/>
  <c r="O129" i="47"/>
  <c r="P129" i="47"/>
  <c r="O130" i="47"/>
  <c r="P130" i="47"/>
  <c r="O131" i="47"/>
  <c r="P131" i="47"/>
  <c r="O132" i="47"/>
  <c r="P132" i="47"/>
  <c r="O133" i="47"/>
  <c r="P133" i="47"/>
  <c r="O134" i="47"/>
  <c r="P134" i="47"/>
  <c r="O135" i="47"/>
  <c r="P135" i="47"/>
  <c r="O136" i="47"/>
  <c r="P136" i="47"/>
  <c r="O137" i="47"/>
  <c r="P137" i="47"/>
  <c r="O138" i="47"/>
  <c r="P138" i="47"/>
  <c r="O139" i="47"/>
  <c r="P139" i="47"/>
  <c r="O140" i="47"/>
  <c r="P140" i="47"/>
  <c r="O141" i="47"/>
  <c r="P141" i="47"/>
  <c r="O142" i="47"/>
  <c r="P142" i="47"/>
  <c r="O143" i="47"/>
  <c r="P143" i="47"/>
  <c r="O144" i="47"/>
  <c r="P144" i="47"/>
  <c r="O145" i="47"/>
  <c r="P145" i="47"/>
  <c r="O146" i="47"/>
  <c r="P146" i="47"/>
  <c r="O147" i="47"/>
  <c r="P147" i="47"/>
  <c r="O148" i="47"/>
  <c r="P148" i="47"/>
  <c r="O149" i="47"/>
  <c r="P149" i="47"/>
  <c r="O150" i="47"/>
  <c r="P150" i="47"/>
  <c r="O151" i="47"/>
  <c r="P151" i="47"/>
  <c r="O152" i="47"/>
  <c r="P152" i="47"/>
  <c r="O153" i="47"/>
  <c r="P153" i="47"/>
  <c r="O154" i="47"/>
  <c r="P154" i="47"/>
  <c r="O155" i="47"/>
  <c r="P155" i="47"/>
  <c r="O156" i="47"/>
  <c r="P156" i="47"/>
  <c r="O157" i="47"/>
  <c r="P157" i="47"/>
  <c r="O158" i="47"/>
  <c r="P158" i="47"/>
  <c r="O159" i="47"/>
  <c r="P159" i="47"/>
  <c r="O160" i="47"/>
  <c r="P160" i="47"/>
  <c r="O161" i="47"/>
  <c r="P161" i="47"/>
  <c r="O162" i="47"/>
  <c r="P162" i="47"/>
  <c r="O163" i="47"/>
  <c r="P163" i="47"/>
  <c r="O164" i="47"/>
  <c r="P164" i="47"/>
  <c r="O165" i="47"/>
  <c r="P165" i="47"/>
  <c r="O166" i="47"/>
  <c r="P166" i="47"/>
  <c r="O167" i="47"/>
  <c r="P167" i="47"/>
  <c r="O168" i="47"/>
  <c r="P168" i="47"/>
  <c r="O169" i="47"/>
  <c r="P169" i="47"/>
  <c r="O170" i="47"/>
  <c r="P170" i="47"/>
  <c r="O171" i="47"/>
  <c r="P171" i="47"/>
  <c r="O172" i="47"/>
  <c r="P172" i="47"/>
  <c r="O173" i="47"/>
  <c r="P173" i="47"/>
  <c r="O174" i="47"/>
  <c r="P174" i="47"/>
  <c r="O175" i="47"/>
  <c r="P175" i="47"/>
  <c r="O176" i="47"/>
  <c r="P176" i="47"/>
  <c r="O177" i="47"/>
  <c r="P177" i="47"/>
  <c r="O178" i="47"/>
  <c r="P178" i="47"/>
  <c r="O179" i="47"/>
  <c r="P179" i="47"/>
  <c r="O180" i="47"/>
  <c r="P180" i="47"/>
  <c r="O181" i="47"/>
  <c r="P181" i="47"/>
  <c r="O182" i="47"/>
  <c r="P182" i="47"/>
  <c r="O183" i="47"/>
  <c r="P183" i="47"/>
  <c r="O184" i="47"/>
  <c r="P184" i="47"/>
  <c r="O185" i="47"/>
  <c r="P185" i="47"/>
  <c r="O186" i="47"/>
  <c r="P186" i="47"/>
  <c r="O187" i="47"/>
  <c r="P187" i="47"/>
  <c r="O188" i="47"/>
  <c r="P188" i="47"/>
  <c r="O189" i="47"/>
  <c r="P189" i="47"/>
  <c r="O190" i="47"/>
  <c r="P190" i="47"/>
  <c r="O191" i="47"/>
  <c r="P191" i="47"/>
  <c r="O192" i="47"/>
  <c r="P192" i="47"/>
  <c r="O193" i="47"/>
  <c r="P193" i="47"/>
  <c r="O194" i="47"/>
  <c r="P194" i="47"/>
  <c r="O195" i="47"/>
  <c r="P195" i="47"/>
  <c r="O196" i="47"/>
  <c r="P196" i="47"/>
  <c r="O197" i="47"/>
  <c r="P197" i="47"/>
  <c r="O198" i="47"/>
  <c r="P198" i="47"/>
  <c r="O199" i="47"/>
  <c r="P199" i="47"/>
  <c r="O200" i="47"/>
  <c r="P200" i="47"/>
  <c r="O201" i="47"/>
  <c r="P201" i="47"/>
  <c r="O202" i="47"/>
  <c r="P202" i="47"/>
  <c r="O203" i="47"/>
  <c r="P203" i="47"/>
  <c r="O204" i="47"/>
  <c r="P204" i="47"/>
  <c r="O205" i="47"/>
  <c r="P205" i="47"/>
  <c r="O206" i="47"/>
  <c r="P206" i="47"/>
  <c r="O207" i="47"/>
  <c r="P207" i="47"/>
  <c r="O208" i="47"/>
  <c r="P208" i="47"/>
  <c r="O209" i="47"/>
  <c r="P209" i="47"/>
  <c r="O210" i="47"/>
  <c r="P210" i="47"/>
  <c r="O211" i="47"/>
  <c r="P211" i="47"/>
  <c r="O212" i="47"/>
  <c r="P212" i="47"/>
  <c r="O213" i="47"/>
  <c r="P213" i="47"/>
  <c r="O214" i="47"/>
  <c r="P214" i="47"/>
  <c r="O215" i="47"/>
  <c r="P215" i="47"/>
  <c r="O216" i="47"/>
  <c r="P216" i="47"/>
  <c r="O217" i="47"/>
  <c r="P217" i="47"/>
  <c r="O218" i="47"/>
  <c r="P218" i="47"/>
  <c r="O219" i="47"/>
  <c r="P219" i="47"/>
  <c r="O220" i="47"/>
  <c r="P220" i="47"/>
  <c r="O221" i="47"/>
  <c r="P221" i="47"/>
  <c r="O222" i="47"/>
  <c r="P222" i="47"/>
  <c r="O223" i="47"/>
  <c r="P223" i="47"/>
  <c r="O224" i="47"/>
  <c r="P224" i="47"/>
  <c r="O225" i="47"/>
  <c r="P225" i="47"/>
  <c r="O226" i="47"/>
  <c r="P226" i="47"/>
  <c r="O227" i="47"/>
  <c r="P227" i="47"/>
  <c r="O228" i="47"/>
  <c r="P228" i="47"/>
  <c r="O229" i="47"/>
  <c r="P229" i="47"/>
  <c r="O230" i="47"/>
  <c r="P230" i="47"/>
  <c r="O231" i="47"/>
  <c r="P231" i="47"/>
  <c r="O232" i="47"/>
  <c r="P232" i="47"/>
  <c r="O233" i="47"/>
  <c r="P233" i="47"/>
  <c r="O234" i="47"/>
  <c r="P234" i="47"/>
  <c r="O235" i="47"/>
  <c r="P235" i="47"/>
  <c r="O236" i="47"/>
  <c r="P236" i="47"/>
  <c r="O237" i="47"/>
  <c r="P237" i="47"/>
  <c r="O238" i="47"/>
  <c r="P238" i="47"/>
  <c r="O239" i="47"/>
  <c r="P239" i="47"/>
  <c r="O240" i="47"/>
  <c r="P240" i="47"/>
  <c r="O241" i="47"/>
  <c r="P241" i="47"/>
  <c r="O242" i="47"/>
  <c r="P242" i="47"/>
  <c r="O243" i="47"/>
  <c r="P243" i="47"/>
  <c r="O244" i="47"/>
  <c r="P244" i="47"/>
  <c r="O245" i="47"/>
  <c r="P245" i="47"/>
  <c r="O246" i="47"/>
  <c r="P246" i="47"/>
  <c r="O247" i="47"/>
  <c r="P247" i="47"/>
  <c r="O248" i="47"/>
  <c r="P248" i="47"/>
  <c r="O249" i="47"/>
  <c r="P249" i="47"/>
  <c r="O250" i="47"/>
  <c r="P250" i="47"/>
  <c r="O251" i="47"/>
  <c r="P251" i="47"/>
  <c r="O252" i="47"/>
  <c r="P252" i="47"/>
  <c r="O253" i="47"/>
  <c r="P253" i="47"/>
  <c r="O254" i="47"/>
  <c r="P254" i="47"/>
  <c r="O255" i="47"/>
  <c r="P255" i="47"/>
  <c r="O256" i="47"/>
  <c r="P256" i="47"/>
  <c r="O257" i="47"/>
  <c r="P257" i="47"/>
  <c r="O258" i="47"/>
  <c r="P258" i="47"/>
  <c r="O259" i="47"/>
  <c r="P259" i="47"/>
  <c r="O260" i="47"/>
  <c r="P260" i="47"/>
  <c r="O261" i="47"/>
  <c r="P261" i="47"/>
  <c r="O262" i="47"/>
  <c r="P262" i="47"/>
  <c r="O263" i="47"/>
  <c r="P263" i="47"/>
  <c r="O264" i="47"/>
  <c r="P264" i="47"/>
  <c r="O265" i="47"/>
  <c r="P265" i="47"/>
  <c r="O266" i="47"/>
  <c r="P266" i="47"/>
  <c r="O267" i="47"/>
  <c r="P267" i="47"/>
  <c r="O268" i="47"/>
  <c r="P268" i="47"/>
  <c r="O269" i="47"/>
  <c r="P269" i="47"/>
  <c r="O270" i="47"/>
  <c r="P270" i="47"/>
  <c r="O271" i="47"/>
  <c r="P271" i="47"/>
  <c r="O272" i="47"/>
  <c r="P272" i="47"/>
  <c r="O273" i="47"/>
  <c r="P273" i="47"/>
  <c r="O274" i="47"/>
  <c r="P274" i="47"/>
  <c r="O275" i="47"/>
  <c r="P275" i="47"/>
  <c r="O276" i="47"/>
  <c r="P276" i="47"/>
  <c r="O277" i="47"/>
  <c r="P277" i="47"/>
  <c r="O278" i="47"/>
  <c r="P278" i="47"/>
  <c r="O279" i="47"/>
  <c r="P279" i="47"/>
  <c r="O280" i="47"/>
  <c r="P280" i="47"/>
  <c r="O281" i="47"/>
  <c r="P281" i="47"/>
  <c r="O282" i="47"/>
  <c r="P282" i="47"/>
  <c r="O283" i="47"/>
  <c r="P283" i="47"/>
  <c r="O284" i="47"/>
  <c r="P284" i="47"/>
  <c r="O285" i="47"/>
  <c r="P285" i="47"/>
  <c r="O286" i="47"/>
  <c r="P286" i="47"/>
  <c r="O287" i="47"/>
  <c r="P287" i="47"/>
  <c r="O288" i="47"/>
  <c r="P288" i="47"/>
  <c r="O289" i="47"/>
  <c r="P289" i="47"/>
  <c r="O290" i="47"/>
  <c r="P290" i="47"/>
  <c r="O291" i="47"/>
  <c r="P291" i="47"/>
  <c r="O292" i="47"/>
  <c r="P292" i="47"/>
  <c r="O293" i="47"/>
  <c r="P293" i="47"/>
  <c r="O294" i="47"/>
  <c r="P294" i="47"/>
  <c r="O295" i="47"/>
  <c r="P295" i="47"/>
  <c r="O296" i="47"/>
  <c r="P296" i="47"/>
  <c r="O297" i="47"/>
  <c r="P297" i="47"/>
  <c r="O298" i="47"/>
  <c r="P298" i="47"/>
  <c r="O299" i="47"/>
  <c r="P299" i="47"/>
  <c r="O300" i="47"/>
  <c r="P300" i="47"/>
  <c r="O301" i="47"/>
  <c r="P301" i="47"/>
  <c r="O302" i="47"/>
  <c r="P302" i="47"/>
  <c r="O303" i="47"/>
  <c r="P303" i="47"/>
  <c r="O304" i="47"/>
  <c r="P304" i="47"/>
  <c r="O305" i="47"/>
  <c r="P305" i="47"/>
  <c r="O306" i="47"/>
  <c r="P306" i="47"/>
  <c r="O307" i="47"/>
  <c r="P307" i="47"/>
  <c r="O308" i="47"/>
  <c r="P308" i="47"/>
  <c r="O309" i="47"/>
  <c r="P309" i="47"/>
  <c r="O310" i="47"/>
  <c r="P310" i="47"/>
  <c r="O311" i="47"/>
  <c r="P311" i="47"/>
  <c r="O312" i="47"/>
  <c r="P312" i="47"/>
  <c r="O313" i="47"/>
  <c r="P313" i="47"/>
  <c r="O314" i="47"/>
  <c r="P314" i="47"/>
  <c r="O315" i="47"/>
  <c r="P315" i="47"/>
  <c r="O316" i="47"/>
  <c r="P316" i="47"/>
  <c r="O317" i="47"/>
  <c r="P317" i="47"/>
  <c r="O318" i="47"/>
  <c r="P318" i="47"/>
  <c r="O319" i="47"/>
  <c r="P319" i="47"/>
  <c r="O320" i="47"/>
  <c r="P320" i="47"/>
  <c r="O321" i="47"/>
  <c r="P321" i="47"/>
  <c r="O322" i="47"/>
  <c r="P322" i="47"/>
  <c r="O323" i="47"/>
  <c r="P323" i="47"/>
  <c r="O324" i="47"/>
  <c r="P324" i="47"/>
  <c r="O325" i="47"/>
  <c r="P325" i="47"/>
  <c r="O326" i="47"/>
  <c r="P326" i="47"/>
  <c r="O327" i="47"/>
  <c r="P327" i="47"/>
  <c r="O328" i="47"/>
  <c r="P328" i="47"/>
  <c r="O329" i="47"/>
  <c r="P329" i="47"/>
  <c r="O330" i="47"/>
  <c r="P330" i="47"/>
  <c r="O331" i="47"/>
  <c r="P331" i="47"/>
  <c r="O332" i="47"/>
  <c r="P332" i="47"/>
  <c r="O333" i="47"/>
  <c r="P333" i="47"/>
  <c r="O334" i="47"/>
  <c r="P334" i="47"/>
  <c r="O335" i="47"/>
  <c r="P335" i="47"/>
  <c r="O336" i="47"/>
  <c r="P336" i="47"/>
  <c r="O337" i="47"/>
  <c r="P337" i="47"/>
  <c r="O338" i="47"/>
  <c r="P338" i="47"/>
  <c r="O339" i="47"/>
  <c r="P339" i="47"/>
  <c r="O340" i="47"/>
  <c r="P340" i="47"/>
  <c r="O341" i="47"/>
  <c r="P341" i="47"/>
  <c r="O342" i="47"/>
  <c r="P342" i="47"/>
  <c r="O343" i="47"/>
  <c r="P343" i="47"/>
  <c r="O344" i="47"/>
  <c r="P344" i="47"/>
  <c r="O345" i="47"/>
  <c r="P345" i="47"/>
  <c r="O346" i="47"/>
  <c r="P346" i="47"/>
  <c r="O347" i="47"/>
  <c r="P347" i="47"/>
  <c r="O348" i="47"/>
  <c r="P348" i="47"/>
  <c r="O349" i="47"/>
  <c r="P349" i="47"/>
  <c r="O350" i="47"/>
  <c r="P350" i="47"/>
  <c r="O351" i="47"/>
  <c r="P351" i="47"/>
  <c r="O352" i="47"/>
  <c r="P352" i="47"/>
  <c r="O353" i="47"/>
  <c r="P353" i="47"/>
  <c r="O354" i="47"/>
  <c r="P354" i="47"/>
  <c r="O355" i="47"/>
  <c r="P355" i="47"/>
  <c r="O356" i="47"/>
  <c r="P356" i="47"/>
  <c r="O357" i="47"/>
  <c r="P357" i="47"/>
  <c r="O358" i="47"/>
  <c r="P358" i="47"/>
  <c r="O359" i="47"/>
  <c r="P359" i="47"/>
  <c r="O360" i="47"/>
  <c r="P360" i="47"/>
  <c r="O361" i="47"/>
  <c r="P361" i="47"/>
  <c r="O362" i="47"/>
  <c r="P362" i="47"/>
  <c r="O363" i="47"/>
  <c r="P363" i="47"/>
  <c r="O364" i="47"/>
  <c r="P364" i="47"/>
  <c r="O365" i="47"/>
  <c r="P365" i="47"/>
  <c r="O366" i="47"/>
  <c r="P366" i="47"/>
  <c r="O367" i="47"/>
  <c r="P367" i="47"/>
  <c r="O368" i="47"/>
  <c r="P368" i="47"/>
  <c r="O369" i="47"/>
  <c r="P369" i="47"/>
  <c r="O370" i="47"/>
  <c r="P370" i="47"/>
  <c r="O371" i="47"/>
  <c r="P371" i="47"/>
  <c r="O372" i="47"/>
  <c r="P372" i="47"/>
  <c r="O373" i="47"/>
  <c r="P373" i="47"/>
  <c r="O374" i="47"/>
  <c r="P374" i="47"/>
  <c r="O375" i="47"/>
  <c r="P375" i="47"/>
  <c r="O376" i="47"/>
  <c r="P376" i="47"/>
  <c r="O377" i="47"/>
  <c r="P377" i="47"/>
  <c r="O378" i="47"/>
  <c r="P378" i="47"/>
  <c r="O379" i="47"/>
  <c r="P379" i="47"/>
  <c r="O380" i="47"/>
  <c r="P380" i="47"/>
  <c r="O381" i="47"/>
  <c r="P381" i="47"/>
  <c r="O382" i="47"/>
  <c r="P382" i="47"/>
  <c r="O383" i="47"/>
  <c r="P383" i="47"/>
  <c r="O384" i="47"/>
  <c r="P384" i="47"/>
  <c r="O385" i="47"/>
  <c r="P385" i="47"/>
  <c r="O386" i="47"/>
  <c r="P386" i="47"/>
  <c r="O387" i="47"/>
  <c r="P387" i="47"/>
  <c r="O388" i="47"/>
  <c r="P388" i="47"/>
  <c r="O389" i="47"/>
  <c r="P389" i="47"/>
  <c r="O390" i="47"/>
  <c r="P390" i="47"/>
  <c r="O391" i="47"/>
  <c r="P391" i="47"/>
  <c r="O392" i="47"/>
  <c r="P392" i="47"/>
  <c r="O393" i="47"/>
  <c r="P393" i="47"/>
  <c r="O394" i="47"/>
  <c r="P394" i="47"/>
  <c r="O395" i="47"/>
  <c r="P395" i="47"/>
  <c r="O396" i="47"/>
  <c r="P396" i="47"/>
  <c r="O397" i="47"/>
  <c r="P397" i="47"/>
  <c r="O398" i="47"/>
  <c r="P398" i="47"/>
  <c r="O399" i="47"/>
  <c r="P399" i="47"/>
  <c r="O400" i="47"/>
  <c r="P400" i="47"/>
  <c r="O401" i="47"/>
  <c r="P401" i="47"/>
  <c r="O402" i="47"/>
  <c r="P402" i="47"/>
  <c r="O403" i="47"/>
  <c r="P403" i="47"/>
  <c r="O404" i="47"/>
  <c r="P404" i="47"/>
  <c r="O405" i="47"/>
  <c r="P405" i="47"/>
  <c r="O406" i="47"/>
  <c r="P406" i="47"/>
  <c r="O407" i="47"/>
  <c r="P407" i="47"/>
  <c r="O408" i="47"/>
  <c r="P408" i="47"/>
  <c r="O409" i="47"/>
  <c r="P409" i="47"/>
  <c r="O410" i="47"/>
  <c r="P410" i="47"/>
  <c r="O411" i="47"/>
  <c r="P411" i="47"/>
  <c r="O412" i="47"/>
  <c r="P412" i="47"/>
  <c r="O413" i="47"/>
  <c r="P413" i="47"/>
  <c r="O414" i="47"/>
  <c r="P414" i="47"/>
  <c r="O415" i="47"/>
  <c r="P415" i="47"/>
  <c r="O416" i="47"/>
  <c r="P416" i="47"/>
  <c r="O417" i="47"/>
  <c r="P417" i="47"/>
  <c r="O418" i="47"/>
  <c r="P418" i="47"/>
  <c r="O419" i="47"/>
  <c r="P419" i="47"/>
  <c r="O420" i="47"/>
  <c r="P420" i="47"/>
  <c r="O421" i="47"/>
  <c r="P421" i="47"/>
  <c r="O422" i="47"/>
  <c r="P422" i="47"/>
  <c r="O423" i="47"/>
  <c r="P423" i="47"/>
  <c r="O424" i="47"/>
  <c r="P424" i="47"/>
  <c r="O425" i="47"/>
  <c r="P425" i="47"/>
  <c r="O426" i="47"/>
  <c r="P426" i="47"/>
  <c r="O427" i="47"/>
  <c r="P427" i="47"/>
  <c r="O428" i="47"/>
  <c r="P428" i="47"/>
  <c r="O429" i="47"/>
  <c r="P429" i="47"/>
  <c r="O430" i="47"/>
  <c r="P430" i="47"/>
  <c r="O431" i="47"/>
  <c r="P431" i="47"/>
  <c r="O432" i="47"/>
  <c r="P432" i="47"/>
  <c r="O433" i="47"/>
  <c r="P433" i="47"/>
  <c r="O434" i="47"/>
  <c r="P434" i="47"/>
  <c r="O435" i="47"/>
  <c r="P435" i="47"/>
  <c r="O436" i="47"/>
  <c r="P436" i="47"/>
  <c r="O437" i="47"/>
  <c r="P437" i="47"/>
  <c r="O438" i="47"/>
  <c r="P438" i="47"/>
  <c r="O439" i="47"/>
  <c r="P439" i="47"/>
  <c r="O440" i="47"/>
  <c r="P440" i="47"/>
  <c r="O441" i="47"/>
  <c r="P441" i="47"/>
  <c r="O442" i="47"/>
  <c r="P442" i="47"/>
  <c r="O443" i="47"/>
  <c r="P443" i="47"/>
  <c r="O444" i="47"/>
  <c r="P444" i="47"/>
  <c r="O445" i="47"/>
  <c r="P445" i="47"/>
  <c r="O446" i="47"/>
  <c r="P446" i="47"/>
  <c r="O447" i="47"/>
  <c r="P447" i="47"/>
  <c r="O448" i="47"/>
  <c r="P448" i="47"/>
  <c r="O449" i="47"/>
  <c r="P449" i="47"/>
  <c r="O450" i="47"/>
  <c r="P450" i="47"/>
  <c r="O451" i="47"/>
  <c r="P451" i="47"/>
  <c r="O452" i="47"/>
  <c r="P452" i="47"/>
  <c r="O453" i="47"/>
  <c r="P453" i="47"/>
  <c r="O454" i="47"/>
  <c r="P454" i="47"/>
  <c r="O455" i="47"/>
  <c r="P455" i="47"/>
  <c r="O456" i="47"/>
  <c r="P456" i="47"/>
  <c r="O457" i="47"/>
  <c r="P457" i="47"/>
  <c r="O458" i="47"/>
  <c r="P458" i="47"/>
  <c r="O459" i="47"/>
  <c r="P459" i="47"/>
  <c r="O460" i="47"/>
  <c r="P460" i="47"/>
  <c r="O461" i="47"/>
  <c r="P461" i="47"/>
  <c r="O462" i="47"/>
  <c r="P462" i="47"/>
  <c r="O463" i="47"/>
  <c r="P463" i="47"/>
  <c r="O464" i="47"/>
  <c r="P464" i="47"/>
  <c r="O465" i="47"/>
  <c r="P465" i="47"/>
  <c r="O466" i="47"/>
  <c r="P466" i="47"/>
  <c r="O467" i="47"/>
  <c r="P467" i="47"/>
  <c r="O468" i="47"/>
  <c r="P468" i="47"/>
  <c r="O469" i="47"/>
  <c r="P469" i="47"/>
  <c r="O470" i="47"/>
  <c r="P470" i="47"/>
  <c r="O471" i="47"/>
  <c r="P471" i="47"/>
  <c r="O472" i="47"/>
  <c r="P472" i="47"/>
  <c r="O473" i="47"/>
  <c r="P473" i="47"/>
  <c r="O474" i="47"/>
  <c r="P474" i="47"/>
  <c r="O475" i="47"/>
  <c r="P475" i="47"/>
  <c r="O476" i="47"/>
  <c r="P476" i="47"/>
  <c r="O477" i="47"/>
  <c r="P477" i="47"/>
  <c r="O478" i="47"/>
  <c r="P478" i="47"/>
  <c r="O479" i="47"/>
  <c r="P479" i="47"/>
  <c r="O480" i="47"/>
  <c r="P480" i="47"/>
  <c r="O481" i="47"/>
  <c r="P481" i="47"/>
  <c r="O482" i="47"/>
  <c r="P482" i="47"/>
  <c r="O483" i="47"/>
  <c r="P483" i="47"/>
  <c r="O484" i="47"/>
  <c r="P484" i="47"/>
  <c r="O485" i="47"/>
  <c r="P485" i="47"/>
  <c r="O486" i="47"/>
  <c r="P486" i="47"/>
  <c r="O487" i="47"/>
  <c r="P487" i="47"/>
  <c r="O488" i="47"/>
  <c r="P488" i="47"/>
  <c r="O489" i="47"/>
  <c r="P489" i="47"/>
  <c r="O490" i="47"/>
  <c r="P490" i="47"/>
  <c r="O491" i="47"/>
  <c r="P491" i="47"/>
  <c r="O492" i="47"/>
  <c r="P492" i="47"/>
  <c r="O493" i="47"/>
  <c r="P493" i="47"/>
  <c r="O494" i="47"/>
  <c r="P494" i="47"/>
  <c r="O495" i="47"/>
  <c r="P495" i="47"/>
  <c r="O496" i="47"/>
  <c r="P496" i="47"/>
  <c r="O497" i="47"/>
  <c r="P497" i="47"/>
  <c r="O498" i="47"/>
  <c r="P498" i="47"/>
  <c r="O499" i="47"/>
  <c r="P499" i="47"/>
  <c r="O500" i="47"/>
  <c r="P500" i="47"/>
  <c r="O501" i="47"/>
  <c r="P501" i="47"/>
  <c r="O502" i="47"/>
  <c r="P502" i="47"/>
  <c r="O503" i="47"/>
  <c r="P503" i="47"/>
  <c r="O504" i="47"/>
  <c r="P504" i="47"/>
  <c r="O505" i="47"/>
  <c r="P505" i="47"/>
  <c r="O506" i="47"/>
  <c r="P506" i="47"/>
  <c r="O507" i="47"/>
  <c r="P507" i="47"/>
  <c r="O508" i="47"/>
  <c r="P508" i="47"/>
  <c r="O509" i="47"/>
  <c r="P509" i="47"/>
  <c r="O510" i="47"/>
  <c r="P510" i="47"/>
  <c r="O511" i="47"/>
  <c r="P511" i="47"/>
  <c r="O512" i="47"/>
  <c r="P512" i="47"/>
  <c r="O513" i="47"/>
  <c r="P513" i="47"/>
  <c r="O514" i="47"/>
  <c r="P514" i="47"/>
  <c r="O515" i="47"/>
  <c r="P515" i="47"/>
  <c r="O516" i="47"/>
  <c r="P516" i="47"/>
  <c r="O517" i="47"/>
  <c r="P517" i="47"/>
  <c r="O518" i="47"/>
  <c r="P518" i="47"/>
  <c r="O519" i="47"/>
  <c r="P519" i="47"/>
  <c r="O520" i="47"/>
  <c r="P520" i="47"/>
  <c r="O521" i="47"/>
  <c r="P521" i="47"/>
  <c r="O522" i="47"/>
  <c r="P522" i="47"/>
  <c r="O523" i="47"/>
  <c r="P523" i="47"/>
  <c r="O524" i="47"/>
  <c r="P524" i="47"/>
  <c r="O525" i="47"/>
  <c r="P525" i="47"/>
  <c r="O526" i="47"/>
  <c r="P526" i="47"/>
  <c r="O527" i="47"/>
  <c r="P527" i="47"/>
  <c r="O528" i="47"/>
  <c r="P528" i="47"/>
  <c r="O529" i="47"/>
  <c r="P529" i="47"/>
  <c r="O530" i="47"/>
  <c r="P530" i="47"/>
  <c r="O531" i="47"/>
  <c r="P531" i="47"/>
  <c r="O532" i="47"/>
  <c r="P532" i="47"/>
  <c r="O533" i="47"/>
  <c r="P533" i="47"/>
  <c r="O534" i="47"/>
  <c r="P534" i="47"/>
  <c r="O535" i="47"/>
  <c r="P535" i="47"/>
  <c r="O536" i="47"/>
  <c r="P536" i="47"/>
  <c r="O537" i="47"/>
  <c r="P537" i="47"/>
  <c r="O538" i="47"/>
  <c r="P538" i="47"/>
  <c r="O539" i="47"/>
  <c r="P539" i="47"/>
  <c r="O540" i="47"/>
  <c r="P540" i="47"/>
  <c r="O541" i="47"/>
  <c r="P541" i="47"/>
  <c r="O542" i="47"/>
  <c r="P542" i="47"/>
  <c r="O543" i="47"/>
  <c r="P543" i="47"/>
  <c r="O544" i="47"/>
  <c r="P544" i="47"/>
  <c r="O545" i="47"/>
  <c r="P545" i="47"/>
  <c r="O546" i="47"/>
  <c r="P546" i="47"/>
  <c r="O547" i="47"/>
  <c r="P547" i="47"/>
  <c r="O548" i="47"/>
  <c r="P548" i="47"/>
  <c r="O549" i="47"/>
  <c r="P549" i="47"/>
  <c r="O550" i="47"/>
  <c r="P550" i="47"/>
  <c r="O551" i="47"/>
  <c r="P551" i="47"/>
  <c r="O552" i="47"/>
  <c r="P552" i="47"/>
  <c r="O553" i="47"/>
  <c r="P553" i="47"/>
  <c r="O554" i="47"/>
  <c r="P554" i="47"/>
  <c r="O555" i="47"/>
  <c r="P555" i="47"/>
  <c r="O556" i="47"/>
  <c r="P556" i="47"/>
  <c r="O557" i="47"/>
  <c r="P557" i="47"/>
  <c r="O558" i="47"/>
  <c r="P558" i="47"/>
  <c r="O559" i="47"/>
  <c r="P559" i="47"/>
  <c r="O560" i="47"/>
  <c r="P560" i="47"/>
  <c r="O561" i="47"/>
  <c r="P561" i="47"/>
  <c r="O562" i="47"/>
  <c r="P562" i="47"/>
  <c r="O563" i="47"/>
  <c r="P563" i="47"/>
  <c r="O564" i="47"/>
  <c r="P564" i="47"/>
  <c r="O565" i="47"/>
  <c r="P565" i="47"/>
  <c r="O566" i="47"/>
  <c r="P566" i="47"/>
  <c r="O567" i="47"/>
  <c r="P567" i="47"/>
  <c r="O568" i="47"/>
  <c r="P568" i="47"/>
  <c r="O569" i="47"/>
  <c r="P569" i="47"/>
  <c r="O570" i="47"/>
  <c r="P570" i="47"/>
  <c r="O571" i="47"/>
  <c r="P571" i="47"/>
  <c r="O572" i="47"/>
  <c r="P572" i="47"/>
  <c r="O573" i="47"/>
  <c r="P573" i="47"/>
  <c r="O574" i="47"/>
  <c r="P574" i="47"/>
  <c r="O575" i="47"/>
  <c r="P575" i="47"/>
  <c r="O576" i="47"/>
  <c r="P576" i="47"/>
  <c r="O577" i="47"/>
  <c r="P577" i="47"/>
  <c r="O578" i="47"/>
  <c r="P578" i="47"/>
  <c r="O579" i="47"/>
  <c r="P579" i="47"/>
  <c r="O580" i="47"/>
  <c r="P580" i="47"/>
  <c r="O581" i="47"/>
  <c r="P581" i="47"/>
  <c r="O582" i="47"/>
  <c r="P582" i="47"/>
  <c r="O583" i="47"/>
  <c r="P583" i="47"/>
  <c r="O584" i="47"/>
  <c r="P584" i="47"/>
  <c r="O585" i="47"/>
  <c r="P585" i="47"/>
  <c r="O586" i="47"/>
  <c r="P586" i="47"/>
  <c r="O587" i="47"/>
  <c r="P587" i="47"/>
  <c r="O588" i="47"/>
  <c r="P588" i="47"/>
  <c r="O589" i="47"/>
  <c r="P589" i="47"/>
  <c r="O590" i="47"/>
  <c r="P590" i="47"/>
  <c r="O591" i="47"/>
  <c r="P591" i="47"/>
  <c r="O592" i="47"/>
  <c r="P592" i="47"/>
  <c r="O593" i="47"/>
  <c r="P593" i="47"/>
  <c r="O594" i="47"/>
  <c r="P594" i="47"/>
  <c r="O595" i="47"/>
  <c r="P595" i="47"/>
  <c r="O596" i="47"/>
  <c r="P596" i="47"/>
  <c r="O597" i="47"/>
  <c r="P597" i="47"/>
  <c r="O598" i="47"/>
  <c r="P598" i="47"/>
  <c r="O599" i="47"/>
  <c r="P599" i="47"/>
  <c r="P3" i="47"/>
  <c r="O3" i="47"/>
  <c r="L398" i="53"/>
  <c r="L396" i="58"/>
  <c r="L389" i="59"/>
  <c r="L397" i="59"/>
  <c r="L379" i="54"/>
  <c r="L376" i="55"/>
  <c r="L384" i="55"/>
  <c r="L376" i="58"/>
  <c r="L380" i="58"/>
  <c r="L373" i="59"/>
  <c r="L377" i="59"/>
  <c r="L381" i="59"/>
  <c r="L384" i="66"/>
  <c r="L385" i="67"/>
  <c r="L372" i="65"/>
  <c r="L358" i="53"/>
  <c r="L366" i="53"/>
  <c r="L364" i="58"/>
  <c r="L368" i="58"/>
  <c r="L357" i="59"/>
  <c r="L365" i="59"/>
  <c r="L344" i="58"/>
  <c r="L341" i="59"/>
  <c r="L349" i="59"/>
  <c r="L334" i="53"/>
  <c r="L332" i="58"/>
  <c r="L325" i="59"/>
  <c r="L333" i="59"/>
  <c r="L310" i="53"/>
  <c r="L318" i="53"/>
  <c r="L312" i="55"/>
  <c r="L320" i="55"/>
  <c r="L316" i="58"/>
  <c r="L309" i="59"/>
  <c r="L317" i="59"/>
  <c r="L294" i="53"/>
  <c r="L302" i="53"/>
  <c r="L296" i="55"/>
  <c r="L300" i="58"/>
  <c r="L304" i="58"/>
  <c r="L301" i="59"/>
  <c r="L278" i="53"/>
  <c r="L286" i="53"/>
  <c r="L280" i="55"/>
  <c r="L288" i="55"/>
  <c r="L284" i="58"/>
  <c r="L277" i="59"/>
  <c r="L285" i="59"/>
  <c r="L278" i="60"/>
  <c r="L262" i="53"/>
  <c r="L270" i="53"/>
  <c r="L264" i="55"/>
  <c r="L265" i="56"/>
  <c r="L273" i="56"/>
  <c r="L268" i="58"/>
  <c r="L261" i="59"/>
  <c r="L269" i="59"/>
  <c r="L267" i="65"/>
  <c r="L260" i="54"/>
  <c r="L260" i="61"/>
  <c r="L246" i="53"/>
  <c r="L254" i="53"/>
  <c r="L247" i="54"/>
  <c r="L255" i="54"/>
  <c r="L256" i="55"/>
  <c r="L249" i="56"/>
  <c r="L257" i="56"/>
  <c r="L252" i="58"/>
  <c r="L245" i="59"/>
  <c r="L253" i="59"/>
  <c r="L247" i="61"/>
  <c r="L255" i="61"/>
  <c r="L244" i="54"/>
  <c r="L244" i="61"/>
  <c r="L230" i="53"/>
  <c r="L238" i="53"/>
  <c r="L231" i="54"/>
  <c r="L239" i="54"/>
  <c r="L232" i="55"/>
  <c r="L240" i="55"/>
  <c r="L233" i="56"/>
  <c r="L241" i="56"/>
  <c r="L232" i="58"/>
  <c r="L236" i="58"/>
  <c r="L240" i="58"/>
  <c r="L229" i="59"/>
  <c r="L237" i="59"/>
  <c r="L231" i="61"/>
  <c r="L239" i="61"/>
  <c r="L228" i="54"/>
  <c r="L228" i="61"/>
  <c r="L214" i="53"/>
  <c r="L222" i="53"/>
  <c r="L215" i="54"/>
  <c r="L223" i="54"/>
  <c r="L216" i="55"/>
  <c r="L224" i="55"/>
  <c r="L217" i="56"/>
  <c r="L225" i="56"/>
  <c r="L220" i="58"/>
  <c r="L224" i="58"/>
  <c r="L213" i="59"/>
  <c r="L215" i="61"/>
  <c r="L223" i="61"/>
  <c r="L220" i="70"/>
  <c r="L212" i="54"/>
  <c r="L212" i="61"/>
  <c r="L212" i="69"/>
  <c r="L198" i="53"/>
  <c r="L206" i="53"/>
  <c r="L199" i="54"/>
  <c r="L207" i="54"/>
  <c r="L200" i="55"/>
  <c r="L208" i="55"/>
  <c r="L201" i="56"/>
  <c r="L209" i="56"/>
  <c r="L204" i="58"/>
  <c r="L197" i="59"/>
  <c r="L205" i="59"/>
  <c r="L199" i="61"/>
  <c r="L194" i="71"/>
  <c r="L182" i="53"/>
  <c r="L190" i="53"/>
  <c r="L183" i="54"/>
  <c r="L191" i="54"/>
  <c r="L191" i="55"/>
  <c r="L185" i="56"/>
  <c r="L193" i="56"/>
  <c r="L188" i="58"/>
  <c r="L195" i="58"/>
  <c r="L181" i="59"/>
  <c r="L189" i="59"/>
  <c r="L182" i="61"/>
  <c r="L183" i="61"/>
  <c r="L190" i="61"/>
  <c r="L183" i="70"/>
  <c r="D36" i="22"/>
  <c r="L36" i="22"/>
  <c r="D37" i="22"/>
  <c r="L37" i="22"/>
  <c r="D38" i="22"/>
  <c r="D39" i="22"/>
  <c r="D40" i="22"/>
  <c r="D41" i="22"/>
  <c r="L41" i="22"/>
  <c r="D42" i="22"/>
  <c r="D43" i="22"/>
  <c r="L43" i="22"/>
  <c r="D44" i="22"/>
  <c r="L44" i="22"/>
  <c r="D45" i="22"/>
  <c r="D46" i="22"/>
  <c r="L46" i="22"/>
  <c r="D47" i="22"/>
  <c r="D48" i="22"/>
  <c r="L48" i="22"/>
  <c r="D49" i="22"/>
  <c r="D50" i="22"/>
  <c r="L50" i="22"/>
  <c r="D51" i="22"/>
  <c r="L51" i="22"/>
  <c r="D52" i="22"/>
  <c r="L52" i="22"/>
  <c r="D53" i="22"/>
  <c r="L53" i="22"/>
  <c r="D54" i="22"/>
  <c r="L54" i="22"/>
  <c r="D55" i="22"/>
  <c r="D56" i="22"/>
  <c r="D57" i="22"/>
  <c r="D58" i="22"/>
  <c r="L58" i="22"/>
  <c r="D59" i="22"/>
  <c r="L59" i="22"/>
  <c r="D60" i="22"/>
  <c r="L60" i="22"/>
  <c r="D61" i="22"/>
  <c r="D62" i="22"/>
  <c r="L62" i="22"/>
  <c r="D63" i="22"/>
  <c r="D64" i="22"/>
  <c r="L64" i="22"/>
  <c r="D65" i="22"/>
  <c r="D66" i="22"/>
  <c r="L66" i="22"/>
  <c r="D67" i="22"/>
  <c r="L67" i="22"/>
  <c r="D36" i="70"/>
  <c r="L36" i="70"/>
  <c r="D37" i="70"/>
  <c r="D38" i="70"/>
  <c r="L38" i="70"/>
  <c r="D39" i="70"/>
  <c r="D40" i="70"/>
  <c r="L40" i="70"/>
  <c r="D41" i="70"/>
  <c r="L41" i="70"/>
  <c r="D42" i="70"/>
  <c r="L42" i="70"/>
  <c r="D43" i="70"/>
  <c r="L43" i="70"/>
  <c r="D44" i="70"/>
  <c r="L44" i="70"/>
  <c r="D45" i="70"/>
  <c r="L45" i="70"/>
  <c r="D46" i="70"/>
  <c r="D47" i="70"/>
  <c r="D48" i="70"/>
  <c r="D49" i="70"/>
  <c r="L49" i="70"/>
  <c r="D50" i="70"/>
  <c r="L50" i="70"/>
  <c r="D51" i="70"/>
  <c r="D52" i="70"/>
  <c r="L52" i="70"/>
  <c r="D53" i="70"/>
  <c r="L53" i="70"/>
  <c r="D54" i="70"/>
  <c r="D55" i="70"/>
  <c r="D56" i="70"/>
  <c r="D57" i="70"/>
  <c r="L57" i="70"/>
  <c r="D58" i="70"/>
  <c r="L58" i="70"/>
  <c r="D59" i="70"/>
  <c r="D60" i="70"/>
  <c r="L60" i="70"/>
  <c r="D61" i="70"/>
  <c r="D62" i="70"/>
  <c r="D63" i="70"/>
  <c r="L63" i="70"/>
  <c r="D64" i="70"/>
  <c r="L64" i="70"/>
  <c r="D65" i="70"/>
  <c r="L65" i="70"/>
  <c r="D66" i="70"/>
  <c r="D67" i="70"/>
  <c r="L150" i="70"/>
  <c r="L158" i="70"/>
  <c r="D36" i="69"/>
  <c r="D37" i="69"/>
  <c r="D38" i="69"/>
  <c r="L38" i="69"/>
  <c r="D39" i="69"/>
  <c r="L39" i="69"/>
  <c r="D40" i="69"/>
  <c r="D41" i="69"/>
  <c r="L41" i="69"/>
  <c r="D42" i="69"/>
  <c r="L42" i="69"/>
  <c r="D43" i="69"/>
  <c r="L43" i="69"/>
  <c r="D44" i="69"/>
  <c r="D45" i="69"/>
  <c r="L45" i="69"/>
  <c r="D46" i="69"/>
  <c r="L46" i="69"/>
  <c r="D47" i="69"/>
  <c r="D48" i="69"/>
  <c r="D49" i="69"/>
  <c r="L49" i="69"/>
  <c r="D50" i="69"/>
  <c r="D51" i="69"/>
  <c r="L51" i="69"/>
  <c r="D52" i="69"/>
  <c r="D53" i="69"/>
  <c r="L53" i="69"/>
  <c r="D54" i="69"/>
  <c r="L54" i="69"/>
  <c r="D55" i="69"/>
  <c r="D56" i="69"/>
  <c r="D57" i="69"/>
  <c r="L57" i="69"/>
  <c r="D58" i="69"/>
  <c r="L58" i="69"/>
  <c r="D59" i="69"/>
  <c r="L59" i="69"/>
  <c r="D60" i="69"/>
  <c r="D61" i="69"/>
  <c r="L61" i="69"/>
  <c r="D62" i="69"/>
  <c r="L62" i="69"/>
  <c r="D63" i="69"/>
  <c r="L63" i="69"/>
  <c r="D64" i="69"/>
  <c r="D65" i="69"/>
  <c r="L65" i="69"/>
  <c r="D66" i="69"/>
  <c r="D67" i="69"/>
  <c r="L67" i="69"/>
  <c r="L73" i="69"/>
  <c r="L81" i="69"/>
  <c r="L113" i="69"/>
  <c r="L121" i="69"/>
  <c r="L129" i="69"/>
  <c r="L137" i="69"/>
  <c r="L145" i="69"/>
  <c r="D36" i="68"/>
  <c r="L36" i="68"/>
  <c r="D37" i="68"/>
  <c r="D38" i="68"/>
  <c r="D39" i="68"/>
  <c r="L39" i="68"/>
  <c r="D40" i="68"/>
  <c r="D41" i="68"/>
  <c r="L41" i="68"/>
  <c r="D42" i="68"/>
  <c r="D43" i="68"/>
  <c r="L43" i="68"/>
  <c r="D44" i="68"/>
  <c r="L44" i="68"/>
  <c r="D45" i="68"/>
  <c r="D46" i="68"/>
  <c r="D47" i="68"/>
  <c r="L47" i="68"/>
  <c r="D48" i="68"/>
  <c r="D49" i="68"/>
  <c r="L49" i="68"/>
  <c r="D50" i="68"/>
  <c r="L50" i="68"/>
  <c r="D51" i="68"/>
  <c r="D52" i="68"/>
  <c r="D53" i="68"/>
  <c r="D54" i="68"/>
  <c r="L54" i="68"/>
  <c r="D55" i="68"/>
  <c r="L55" i="68"/>
  <c r="D56" i="68"/>
  <c r="D57" i="68"/>
  <c r="L57" i="68"/>
  <c r="D58" i="68"/>
  <c r="L58" i="68"/>
  <c r="D59" i="68"/>
  <c r="D60" i="68"/>
  <c r="L60" i="68"/>
  <c r="D61" i="68"/>
  <c r="D62" i="68"/>
  <c r="L62" i="68"/>
  <c r="D63" i="68"/>
  <c r="L63" i="68"/>
  <c r="D64" i="68"/>
  <c r="D65" i="68"/>
  <c r="L65" i="68"/>
  <c r="D66" i="68"/>
  <c r="L66" i="68"/>
  <c r="D67" i="68"/>
  <c r="L81" i="68"/>
  <c r="L121" i="68"/>
  <c r="L129" i="68"/>
  <c r="L137" i="68"/>
  <c r="L145" i="68"/>
  <c r="L153" i="68"/>
  <c r="L161" i="68"/>
  <c r="D36" i="67"/>
  <c r="D37" i="67"/>
  <c r="D38" i="67"/>
  <c r="D39" i="67"/>
  <c r="L39" i="67"/>
  <c r="D40" i="67"/>
  <c r="L40" i="67"/>
  <c r="D41" i="67"/>
  <c r="L41" i="67"/>
  <c r="D42" i="67"/>
  <c r="D43" i="67"/>
  <c r="L43" i="67"/>
  <c r="D44" i="67"/>
  <c r="L44" i="67"/>
  <c r="D45" i="67"/>
  <c r="D46" i="67"/>
  <c r="D47" i="67"/>
  <c r="L47" i="67"/>
  <c r="D48" i="67"/>
  <c r="D49" i="67"/>
  <c r="L49" i="67"/>
  <c r="D50" i="67"/>
  <c r="D51" i="67"/>
  <c r="L51" i="67"/>
  <c r="D52" i="67"/>
  <c r="D53" i="67"/>
  <c r="L53" i="67"/>
  <c r="D54" i="67"/>
  <c r="L54" i="67"/>
  <c r="D55" i="67"/>
  <c r="L55" i="67"/>
  <c r="D56" i="67"/>
  <c r="D57" i="67"/>
  <c r="L57" i="67"/>
  <c r="D58" i="67"/>
  <c r="L58" i="67"/>
  <c r="D59" i="67"/>
  <c r="L59" i="67"/>
  <c r="D60" i="67"/>
  <c r="D61" i="67"/>
  <c r="D62" i="67"/>
  <c r="L62" i="67"/>
  <c r="D63" i="67"/>
  <c r="L63" i="67"/>
  <c r="D64" i="67"/>
  <c r="D65" i="67"/>
  <c r="L65" i="67"/>
  <c r="D66" i="67"/>
  <c r="D67" i="67"/>
  <c r="L67" i="67"/>
  <c r="L73" i="67"/>
  <c r="L153" i="67"/>
  <c r="L161" i="67"/>
  <c r="L169" i="67"/>
  <c r="D36" i="66"/>
  <c r="D37" i="66"/>
  <c r="D38" i="66"/>
  <c r="D39" i="66"/>
  <c r="L39" i="66"/>
  <c r="D40" i="66"/>
  <c r="D41" i="66"/>
  <c r="L41" i="66"/>
  <c r="D42" i="66"/>
  <c r="L42" i="66"/>
  <c r="D43" i="66"/>
  <c r="L43" i="66"/>
  <c r="D44" i="66"/>
  <c r="D45" i="66"/>
  <c r="D46" i="66"/>
  <c r="D47" i="66"/>
  <c r="D48" i="66"/>
  <c r="D49" i="66"/>
  <c r="L49" i="66"/>
  <c r="D50" i="66"/>
  <c r="L50" i="66"/>
  <c r="D51" i="66"/>
  <c r="L51" i="66"/>
  <c r="D52" i="66"/>
  <c r="L52" i="66"/>
  <c r="D53" i="66"/>
  <c r="L53" i="66"/>
  <c r="D54" i="66"/>
  <c r="L54" i="66"/>
  <c r="D55" i="66"/>
  <c r="D56" i="66"/>
  <c r="D57" i="66"/>
  <c r="L57" i="66"/>
  <c r="D58" i="66"/>
  <c r="D59" i="66"/>
  <c r="L59" i="66"/>
  <c r="D60" i="66"/>
  <c r="D61" i="66"/>
  <c r="D62" i="66"/>
  <c r="L62" i="66"/>
  <c r="D63" i="66"/>
  <c r="D64" i="66"/>
  <c r="L64" i="66"/>
  <c r="D65" i="66"/>
  <c r="L65" i="66"/>
  <c r="D66" i="66"/>
  <c r="D67" i="66"/>
  <c r="L67" i="66"/>
  <c r="L73" i="66"/>
  <c r="L81" i="66"/>
  <c r="L129" i="66"/>
  <c r="L137" i="66"/>
  <c r="L145" i="66"/>
  <c r="L152" i="66"/>
  <c r="L160" i="66"/>
  <c r="L161" i="66"/>
  <c r="L168" i="66"/>
  <c r="L169" i="66"/>
  <c r="D36" i="65"/>
  <c r="D37" i="65"/>
  <c r="D38" i="65"/>
  <c r="D39" i="65"/>
  <c r="L39" i="65"/>
  <c r="D40" i="65"/>
  <c r="D41" i="65"/>
  <c r="L41" i="65"/>
  <c r="D42" i="65"/>
  <c r="D43" i="65"/>
  <c r="L43" i="65"/>
  <c r="D44" i="65"/>
  <c r="L44" i="65"/>
  <c r="D45" i="65"/>
  <c r="D46" i="65"/>
  <c r="D47" i="65"/>
  <c r="L47" i="65"/>
  <c r="D48" i="65"/>
  <c r="D49" i="65"/>
  <c r="L49" i="65"/>
  <c r="D50" i="65"/>
  <c r="D51" i="65"/>
  <c r="L51" i="65"/>
  <c r="D52" i="65"/>
  <c r="D53" i="65"/>
  <c r="D54" i="65"/>
  <c r="D55" i="65"/>
  <c r="L55" i="65"/>
  <c r="D56" i="65"/>
  <c r="D57" i="65"/>
  <c r="L57" i="65"/>
  <c r="D58" i="65"/>
  <c r="D59" i="65"/>
  <c r="L59" i="65"/>
  <c r="D60" i="65"/>
  <c r="L60" i="65"/>
  <c r="D61" i="65"/>
  <c r="L61" i="65"/>
  <c r="D62" i="65"/>
  <c r="L62" i="65"/>
  <c r="D63" i="65"/>
  <c r="L63" i="65"/>
  <c r="D64" i="65"/>
  <c r="D65" i="65"/>
  <c r="L65" i="65"/>
  <c r="D66" i="65"/>
  <c r="D67" i="65"/>
  <c r="L67" i="65"/>
  <c r="L73" i="65"/>
  <c r="L81" i="65"/>
  <c r="L121" i="65"/>
  <c r="L129" i="65"/>
  <c r="L137" i="65"/>
  <c r="L145" i="65"/>
  <c r="L152" i="65"/>
  <c r="L153" i="65"/>
  <c r="L158" i="65"/>
  <c r="L160" i="65"/>
  <c r="L161" i="65"/>
  <c r="L165" i="65"/>
  <c r="L176" i="65"/>
  <c r="D36" i="64"/>
  <c r="D37" i="64"/>
  <c r="D38" i="64"/>
  <c r="D39" i="64"/>
  <c r="L39" i="64"/>
  <c r="D40" i="64"/>
  <c r="D41" i="64"/>
  <c r="L41" i="64"/>
  <c r="D42" i="64"/>
  <c r="L42" i="64"/>
  <c r="D43" i="64"/>
  <c r="D44" i="64"/>
  <c r="L44" i="64"/>
  <c r="D45" i="64"/>
  <c r="L45" i="64"/>
  <c r="D46" i="64"/>
  <c r="D47" i="64"/>
  <c r="D48" i="64"/>
  <c r="L48" i="64"/>
  <c r="D49" i="64"/>
  <c r="L49" i="64"/>
  <c r="D50" i="64"/>
  <c r="D51" i="64"/>
  <c r="D52" i="64"/>
  <c r="L52" i="64"/>
  <c r="D53" i="64"/>
  <c r="L53" i="64"/>
  <c r="D54" i="64"/>
  <c r="L54" i="64"/>
  <c r="D55" i="64"/>
  <c r="L55" i="64"/>
  <c r="D56" i="64"/>
  <c r="L56" i="64"/>
  <c r="D57" i="64"/>
  <c r="D58" i="64"/>
  <c r="D59" i="64"/>
  <c r="L59" i="64"/>
  <c r="D60" i="64"/>
  <c r="D61" i="64"/>
  <c r="L61" i="64"/>
  <c r="D62" i="64"/>
  <c r="L62" i="64"/>
  <c r="D63" i="64"/>
  <c r="D64" i="64"/>
  <c r="L64" i="64"/>
  <c r="D65" i="64"/>
  <c r="D66" i="64"/>
  <c r="D67" i="64"/>
  <c r="L67" i="64"/>
  <c r="D36" i="61"/>
  <c r="D37" i="61"/>
  <c r="L37" i="61"/>
  <c r="D38" i="61"/>
  <c r="L38" i="61"/>
  <c r="D39" i="61"/>
  <c r="L39" i="61"/>
  <c r="D40" i="61"/>
  <c r="D41" i="61"/>
  <c r="L41" i="61"/>
  <c r="D42" i="61"/>
  <c r="D43" i="61"/>
  <c r="L43" i="61"/>
  <c r="D44" i="61"/>
  <c r="L44" i="61"/>
  <c r="D45" i="61"/>
  <c r="L45" i="61"/>
  <c r="D46" i="61"/>
  <c r="D47" i="61"/>
  <c r="L47" i="61"/>
  <c r="D48" i="61"/>
  <c r="D49" i="61"/>
  <c r="L49" i="61"/>
  <c r="D50" i="61"/>
  <c r="L50" i="61"/>
  <c r="D51" i="61"/>
  <c r="D52" i="61"/>
  <c r="L52" i="61"/>
  <c r="D53" i="61"/>
  <c r="L53" i="61"/>
  <c r="D54" i="61"/>
  <c r="D55" i="61"/>
  <c r="L55" i="61"/>
  <c r="D56" i="61"/>
  <c r="L56" i="61"/>
  <c r="D57" i="61"/>
  <c r="L57" i="61"/>
  <c r="D58" i="61"/>
  <c r="L58" i="61"/>
  <c r="D59" i="61"/>
  <c r="L59" i="61"/>
  <c r="D60" i="61"/>
  <c r="D61" i="61"/>
  <c r="D62" i="61"/>
  <c r="L62" i="61"/>
  <c r="D63" i="61"/>
  <c r="L63" i="61"/>
  <c r="D64" i="61"/>
  <c r="D65" i="61"/>
  <c r="L65" i="61"/>
  <c r="D66" i="61"/>
  <c r="D67" i="61"/>
  <c r="L67" i="61"/>
  <c r="L150" i="61"/>
  <c r="D36" i="60"/>
  <c r="D37" i="60"/>
  <c r="D38" i="60"/>
  <c r="D39" i="60"/>
  <c r="D40" i="60"/>
  <c r="D41" i="60"/>
  <c r="L41" i="60"/>
  <c r="D42" i="60"/>
  <c r="L42" i="60"/>
  <c r="D43" i="60"/>
  <c r="D44" i="60"/>
  <c r="D45" i="60"/>
  <c r="D46" i="60"/>
  <c r="D47" i="60"/>
  <c r="D48" i="60"/>
  <c r="D49" i="60"/>
  <c r="D50" i="60"/>
  <c r="L50" i="60"/>
  <c r="D51" i="60"/>
  <c r="D52" i="60"/>
  <c r="L52" i="60"/>
  <c r="D53" i="60"/>
  <c r="L53" i="60"/>
  <c r="D54" i="60"/>
  <c r="L54" i="60"/>
  <c r="D55" i="60"/>
  <c r="D56" i="60"/>
  <c r="D57" i="60"/>
  <c r="L57" i="60"/>
  <c r="D58" i="60"/>
  <c r="L58" i="60"/>
  <c r="D59" i="60"/>
  <c r="D60" i="60"/>
  <c r="D61" i="60"/>
  <c r="D62" i="60"/>
  <c r="D63" i="60"/>
  <c r="D64" i="60"/>
  <c r="D65" i="60"/>
  <c r="L65" i="60"/>
  <c r="D66" i="60"/>
  <c r="L66" i="60"/>
  <c r="D67" i="60"/>
  <c r="L145" i="60"/>
  <c r="D36" i="59"/>
  <c r="D37" i="59"/>
  <c r="L37" i="59"/>
  <c r="D38" i="59"/>
  <c r="L38" i="59"/>
  <c r="D39" i="59"/>
  <c r="D40" i="59"/>
  <c r="L40" i="59"/>
  <c r="D41" i="59"/>
  <c r="L41" i="59"/>
  <c r="D42" i="59"/>
  <c r="D43" i="59"/>
  <c r="L43" i="59"/>
  <c r="D44" i="59"/>
  <c r="D45" i="59"/>
  <c r="L45" i="59"/>
  <c r="D46" i="59"/>
  <c r="L46" i="59"/>
  <c r="D47" i="59"/>
  <c r="D48" i="59"/>
  <c r="L48" i="59"/>
  <c r="D49" i="59"/>
  <c r="L49" i="59"/>
  <c r="D50" i="59"/>
  <c r="D51" i="59"/>
  <c r="L51" i="59"/>
  <c r="D52" i="59"/>
  <c r="L52" i="59"/>
  <c r="D53" i="59"/>
  <c r="L53" i="59"/>
  <c r="D54" i="59"/>
  <c r="D55" i="59"/>
  <c r="D56" i="59"/>
  <c r="L56" i="59"/>
  <c r="D57" i="59"/>
  <c r="L57" i="59"/>
  <c r="D58" i="59"/>
  <c r="D59" i="59"/>
  <c r="L59" i="59"/>
  <c r="D60" i="59"/>
  <c r="D61" i="59"/>
  <c r="L61" i="59"/>
  <c r="D62" i="59"/>
  <c r="D63" i="59"/>
  <c r="L63" i="59"/>
  <c r="D64" i="59"/>
  <c r="L64" i="59"/>
  <c r="D65" i="59"/>
  <c r="L65" i="59"/>
  <c r="D66" i="59"/>
  <c r="D67" i="59"/>
  <c r="L67" i="59"/>
  <c r="L73" i="59"/>
  <c r="L81" i="59"/>
  <c r="L105" i="59"/>
  <c r="L121" i="59"/>
  <c r="L129" i="59"/>
  <c r="L153" i="59"/>
  <c r="L160" i="59"/>
  <c r="L161" i="59"/>
  <c r="L169" i="59"/>
  <c r="L176" i="59"/>
  <c r="L177" i="59"/>
  <c r="D36" i="58"/>
  <c r="L36" i="58"/>
  <c r="D37" i="58"/>
  <c r="L37" i="58"/>
  <c r="D38" i="58"/>
  <c r="D39" i="58"/>
  <c r="D40" i="58"/>
  <c r="D41" i="58"/>
  <c r="L41" i="58"/>
  <c r="D42" i="58"/>
  <c r="D43" i="58"/>
  <c r="D44" i="58"/>
  <c r="L44" i="58"/>
  <c r="D45" i="58"/>
  <c r="L45" i="58"/>
  <c r="D46" i="58"/>
  <c r="D47" i="58"/>
  <c r="D48" i="58"/>
  <c r="D49" i="58"/>
  <c r="L49" i="58"/>
  <c r="D50" i="58"/>
  <c r="L50" i="58"/>
  <c r="D51" i="58"/>
  <c r="L51" i="58"/>
  <c r="D52" i="58"/>
  <c r="L52" i="58"/>
  <c r="D53" i="58"/>
  <c r="L53" i="58"/>
  <c r="D54" i="58"/>
  <c r="L54" i="58"/>
  <c r="D55" i="58"/>
  <c r="D56" i="58"/>
  <c r="D57" i="58"/>
  <c r="L57" i="58"/>
  <c r="D58" i="58"/>
  <c r="L58" i="58"/>
  <c r="D59" i="58"/>
  <c r="D60" i="58"/>
  <c r="L60" i="58"/>
  <c r="D61" i="58"/>
  <c r="D62" i="58"/>
  <c r="D63" i="58"/>
  <c r="D64" i="58"/>
  <c r="L64" i="58"/>
  <c r="D65" i="58"/>
  <c r="L65" i="58"/>
  <c r="D66" i="58"/>
  <c r="L66" i="58"/>
  <c r="D67" i="58"/>
  <c r="L67" i="58"/>
  <c r="L73" i="58"/>
  <c r="L81" i="58"/>
  <c r="L121" i="58"/>
  <c r="L129" i="58"/>
  <c r="L153" i="58"/>
  <c r="L160" i="58"/>
  <c r="L161" i="58"/>
  <c r="L168" i="58"/>
  <c r="L169" i="58"/>
  <c r="L176" i="58"/>
  <c r="L177" i="58"/>
  <c r="D36" i="57"/>
  <c r="L36" i="57"/>
  <c r="D37" i="57"/>
  <c r="D38" i="57"/>
  <c r="D39" i="57"/>
  <c r="L39" i="57"/>
  <c r="D40" i="57"/>
  <c r="D41" i="57"/>
  <c r="D42" i="57"/>
  <c r="D43" i="57"/>
  <c r="D44" i="57"/>
  <c r="D45" i="57"/>
  <c r="D46" i="57"/>
  <c r="L46" i="57"/>
  <c r="D47" i="57"/>
  <c r="L47" i="57"/>
  <c r="D48" i="57"/>
  <c r="D49" i="57"/>
  <c r="D50" i="57"/>
  <c r="D51" i="57"/>
  <c r="D52" i="57"/>
  <c r="L52" i="57"/>
  <c r="D53" i="57"/>
  <c r="D54" i="57"/>
  <c r="L54" i="57"/>
  <c r="D55" i="57"/>
  <c r="L55" i="57"/>
  <c r="D56" i="57"/>
  <c r="D57" i="57"/>
  <c r="D58" i="57"/>
  <c r="D59" i="57"/>
  <c r="D60" i="57"/>
  <c r="L60" i="57"/>
  <c r="D61" i="57"/>
  <c r="D62" i="57"/>
  <c r="D63" i="57"/>
  <c r="L63" i="57"/>
  <c r="D64" i="57"/>
  <c r="D65" i="57"/>
  <c r="D66" i="57"/>
  <c r="D67" i="57"/>
  <c r="L67" i="57"/>
  <c r="D36" i="56"/>
  <c r="L36" i="56"/>
  <c r="D37" i="56"/>
  <c r="L37" i="56"/>
  <c r="D38" i="56"/>
  <c r="L38" i="56"/>
  <c r="D39" i="56"/>
  <c r="D40" i="56"/>
  <c r="D41" i="56"/>
  <c r="L41" i="56"/>
  <c r="D42" i="56"/>
  <c r="D43" i="56"/>
  <c r="L43" i="56"/>
  <c r="D44" i="56"/>
  <c r="D45" i="56"/>
  <c r="L45" i="56"/>
  <c r="D46" i="56"/>
  <c r="L46" i="56"/>
  <c r="D47" i="56"/>
  <c r="D48" i="56"/>
  <c r="D49" i="56"/>
  <c r="L49" i="56"/>
  <c r="D50" i="56"/>
  <c r="D51" i="56"/>
  <c r="L51" i="56"/>
  <c r="D52" i="56"/>
  <c r="D53" i="56"/>
  <c r="L53" i="56"/>
  <c r="D54" i="56"/>
  <c r="L54" i="56"/>
  <c r="D55" i="56"/>
  <c r="L55" i="56"/>
  <c r="D56" i="56"/>
  <c r="D57" i="56"/>
  <c r="L57" i="56"/>
  <c r="D58" i="56"/>
  <c r="D59" i="56"/>
  <c r="D60" i="56"/>
  <c r="D61" i="56"/>
  <c r="D62" i="56"/>
  <c r="L62" i="56"/>
  <c r="D63" i="56"/>
  <c r="D64" i="56"/>
  <c r="D65" i="56"/>
  <c r="L65" i="56"/>
  <c r="D66" i="56"/>
  <c r="D67" i="56"/>
  <c r="L73" i="56"/>
  <c r="L81" i="56"/>
  <c r="L105" i="56"/>
  <c r="L113" i="56"/>
  <c r="L121" i="56"/>
  <c r="L129" i="56"/>
  <c r="L137" i="56"/>
  <c r="L145" i="56"/>
  <c r="L153" i="56"/>
  <c r="L160" i="56"/>
  <c r="L161" i="56"/>
  <c r="L169" i="56"/>
  <c r="L176" i="56"/>
  <c r="L177" i="56"/>
  <c r="D36" i="55"/>
  <c r="D37" i="55"/>
  <c r="D38" i="55"/>
  <c r="D39" i="55"/>
  <c r="L39" i="55"/>
  <c r="D40" i="55"/>
  <c r="L40" i="55"/>
  <c r="D41" i="55"/>
  <c r="L41" i="55"/>
  <c r="D42" i="55"/>
  <c r="D43" i="55"/>
  <c r="D44" i="55"/>
  <c r="D45" i="55"/>
  <c r="L45" i="55"/>
  <c r="D46" i="55"/>
  <c r="D47" i="55"/>
  <c r="D48" i="55"/>
  <c r="D49" i="55"/>
  <c r="L49" i="55"/>
  <c r="D50" i="55"/>
  <c r="D51" i="55"/>
  <c r="D52" i="55"/>
  <c r="L52" i="55"/>
  <c r="D53" i="55"/>
  <c r="L53" i="55"/>
  <c r="D54" i="55"/>
  <c r="D55" i="55"/>
  <c r="L55" i="55"/>
  <c r="D56" i="55"/>
  <c r="L56" i="55"/>
  <c r="D57" i="55"/>
  <c r="L57" i="55"/>
  <c r="D58" i="55"/>
  <c r="L58" i="55"/>
  <c r="D59" i="55"/>
  <c r="D60" i="55"/>
  <c r="L60" i="55"/>
  <c r="D61" i="55"/>
  <c r="D62" i="55"/>
  <c r="D63" i="55"/>
  <c r="L63" i="55"/>
  <c r="D64" i="55"/>
  <c r="D65" i="55"/>
  <c r="L65" i="55"/>
  <c r="D66" i="55"/>
  <c r="D67" i="55"/>
  <c r="L73" i="55"/>
  <c r="L105" i="55"/>
  <c r="L113" i="55"/>
  <c r="L121" i="55"/>
  <c r="L129" i="55"/>
  <c r="L137" i="55"/>
  <c r="L145" i="55"/>
  <c r="L153" i="55"/>
  <c r="L158" i="55"/>
  <c r="L160" i="55"/>
  <c r="L161" i="55"/>
  <c r="L169" i="55"/>
  <c r="L176" i="55"/>
  <c r="L177" i="55"/>
  <c r="D36" i="54"/>
  <c r="D37" i="54"/>
  <c r="D38" i="54"/>
  <c r="D39" i="54"/>
  <c r="D40" i="54"/>
  <c r="D41" i="54"/>
  <c r="L41" i="54"/>
  <c r="D42" i="54"/>
  <c r="L42" i="54"/>
  <c r="D43" i="54"/>
  <c r="D44" i="54"/>
  <c r="D45" i="54"/>
  <c r="D46" i="54"/>
  <c r="D47" i="54"/>
  <c r="L47" i="54"/>
  <c r="D48" i="54"/>
  <c r="D49" i="54"/>
  <c r="L49" i="54"/>
  <c r="D50" i="54"/>
  <c r="L50" i="54"/>
  <c r="D51" i="54"/>
  <c r="D52" i="54"/>
  <c r="L52" i="54"/>
  <c r="D53" i="54"/>
  <c r="D54" i="54"/>
  <c r="D55" i="54"/>
  <c r="L55" i="54"/>
  <c r="D56" i="54"/>
  <c r="L56" i="54"/>
  <c r="D57" i="54"/>
  <c r="L57" i="54"/>
  <c r="D58" i="54"/>
  <c r="L58" i="54"/>
  <c r="D59" i="54"/>
  <c r="L59" i="54"/>
  <c r="D60" i="54"/>
  <c r="D61" i="54"/>
  <c r="L61" i="54"/>
  <c r="D62" i="54"/>
  <c r="D63" i="54"/>
  <c r="D64" i="54"/>
  <c r="D65" i="54"/>
  <c r="L65" i="54"/>
  <c r="D66" i="54"/>
  <c r="D67" i="54"/>
  <c r="L67" i="54"/>
  <c r="L152" i="54"/>
  <c r="L160" i="54"/>
  <c r="L165" i="54"/>
  <c r="L168" i="54"/>
  <c r="D36" i="53"/>
  <c r="L36" i="53"/>
  <c r="D37" i="53"/>
  <c r="D38" i="53"/>
  <c r="D39" i="53"/>
  <c r="D40" i="53"/>
  <c r="D41" i="53"/>
  <c r="L41" i="53"/>
  <c r="D42" i="53"/>
  <c r="L42" i="53"/>
  <c r="D43" i="53"/>
  <c r="L43" i="53"/>
  <c r="D44" i="53"/>
  <c r="D45" i="53"/>
  <c r="D46" i="53"/>
  <c r="D47" i="53"/>
  <c r="D48" i="53"/>
  <c r="L48" i="53"/>
  <c r="D49" i="53"/>
  <c r="L49" i="53"/>
  <c r="D50" i="53"/>
  <c r="L50" i="53"/>
  <c r="D51" i="53"/>
  <c r="D52" i="53"/>
  <c r="D53" i="53"/>
  <c r="D54" i="53"/>
  <c r="L54" i="53"/>
  <c r="D55" i="53"/>
  <c r="L55" i="53"/>
  <c r="D56" i="53"/>
  <c r="D57" i="53"/>
  <c r="L57" i="53"/>
  <c r="D58" i="53"/>
  <c r="L58" i="53"/>
  <c r="D59" i="53"/>
  <c r="D60" i="53"/>
  <c r="D61" i="53"/>
  <c r="D62" i="53"/>
  <c r="D63" i="53"/>
  <c r="L63" i="53"/>
  <c r="D64" i="53"/>
  <c r="D65" i="53"/>
  <c r="L65" i="53"/>
  <c r="D66" i="53"/>
  <c r="L66" i="53"/>
  <c r="D67" i="53"/>
  <c r="D36" i="51"/>
  <c r="D37" i="51"/>
  <c r="L37" i="51"/>
  <c r="D38" i="51"/>
  <c r="L38" i="51"/>
  <c r="D39" i="51"/>
  <c r="D40" i="51"/>
  <c r="D41" i="51"/>
  <c r="D42" i="51"/>
  <c r="L42" i="51"/>
  <c r="D43" i="51"/>
  <c r="D44" i="51"/>
  <c r="D45" i="51"/>
  <c r="L45" i="51"/>
  <c r="D46" i="51"/>
  <c r="D47" i="51"/>
  <c r="L47" i="51"/>
  <c r="D48" i="51"/>
  <c r="D49" i="51"/>
  <c r="L49" i="51"/>
  <c r="D50" i="51"/>
  <c r="L50" i="51"/>
  <c r="D51" i="51"/>
  <c r="D52" i="51"/>
  <c r="D53" i="51"/>
  <c r="L53" i="51"/>
  <c r="D54" i="51"/>
  <c r="L54" i="51"/>
  <c r="D55" i="51"/>
  <c r="D56" i="51"/>
  <c r="D57" i="51"/>
  <c r="D58" i="51"/>
  <c r="L58" i="51"/>
  <c r="D59" i="51"/>
  <c r="D60" i="51"/>
  <c r="D61" i="51"/>
  <c r="L61" i="51"/>
  <c r="D62" i="51"/>
  <c r="D63" i="51"/>
  <c r="D64" i="51"/>
  <c r="D65" i="51"/>
  <c r="L65" i="51"/>
  <c r="D66" i="51"/>
  <c r="L66" i="51"/>
  <c r="D67" i="51"/>
  <c r="D36" i="50"/>
  <c r="D37" i="50"/>
  <c r="L37" i="50"/>
  <c r="D38" i="50"/>
  <c r="D39" i="50"/>
  <c r="L39" i="50"/>
  <c r="D40" i="50"/>
  <c r="D41" i="50"/>
  <c r="L41" i="50"/>
  <c r="D42" i="50"/>
  <c r="L42" i="50"/>
  <c r="D43" i="50"/>
  <c r="D44" i="50"/>
  <c r="D45" i="50"/>
  <c r="L45" i="50"/>
  <c r="D46" i="50"/>
  <c r="D47" i="50"/>
  <c r="L47" i="50"/>
  <c r="D48" i="50"/>
  <c r="D49" i="50"/>
  <c r="L49" i="50"/>
  <c r="D50" i="50"/>
  <c r="L50" i="50"/>
  <c r="D51" i="50"/>
  <c r="D52" i="50"/>
  <c r="L52" i="50"/>
  <c r="D53" i="50"/>
  <c r="L53" i="50"/>
  <c r="D54" i="50"/>
  <c r="D55" i="50"/>
  <c r="L55" i="50"/>
  <c r="D56" i="50"/>
  <c r="D57" i="50"/>
  <c r="L57" i="50"/>
  <c r="D58" i="50"/>
  <c r="L58" i="50"/>
  <c r="D59" i="50"/>
  <c r="D60" i="50"/>
  <c r="D61" i="50"/>
  <c r="L61" i="50"/>
  <c r="D62" i="50"/>
  <c r="D63" i="50"/>
  <c r="L63" i="50"/>
  <c r="D64" i="50"/>
  <c r="D65" i="50"/>
  <c r="L65" i="50"/>
  <c r="D66" i="50"/>
  <c r="L66" i="50"/>
  <c r="D67" i="50"/>
  <c r="D36" i="71"/>
  <c r="L36" i="71"/>
  <c r="D37" i="71"/>
  <c r="L37" i="71"/>
  <c r="D38" i="71"/>
  <c r="D39" i="71"/>
  <c r="D40" i="71"/>
  <c r="L40" i="71"/>
  <c r="D41" i="71"/>
  <c r="D42" i="71"/>
  <c r="L42" i="71"/>
  <c r="D43" i="71"/>
  <c r="D44" i="71"/>
  <c r="D45" i="71"/>
  <c r="L45" i="71"/>
  <c r="D46" i="71"/>
  <c r="L46" i="71"/>
  <c r="D47" i="71"/>
  <c r="D48" i="71"/>
  <c r="D49" i="71"/>
  <c r="L49" i="71"/>
  <c r="D50" i="71"/>
  <c r="L50" i="71"/>
  <c r="D51" i="71"/>
  <c r="D52" i="71"/>
  <c r="D53" i="71"/>
  <c r="L53" i="71"/>
  <c r="D54" i="71"/>
  <c r="D55" i="71"/>
  <c r="L55" i="71"/>
  <c r="D56" i="71"/>
  <c r="L56" i="71"/>
  <c r="D57" i="71"/>
  <c r="L57" i="71"/>
  <c r="D58" i="71"/>
  <c r="D59" i="71"/>
  <c r="D60" i="71"/>
  <c r="D61" i="71"/>
  <c r="L61" i="71"/>
  <c r="D62" i="71"/>
  <c r="D63" i="71"/>
  <c r="L63" i="71"/>
  <c r="D64" i="71"/>
  <c r="L64" i="71"/>
  <c r="D65" i="71"/>
  <c r="L65" i="71"/>
  <c r="D66" i="71"/>
  <c r="L66" i="71"/>
  <c r="D67" i="71"/>
  <c r="G4" i="47"/>
  <c r="N4" i="47" s="1"/>
  <c r="D21" i="70"/>
  <c r="L21" i="70"/>
  <c r="B3" i="47"/>
  <c r="B4" i="47"/>
  <c r="G5" i="47"/>
  <c r="N5" i="47"/>
  <c r="G6" i="47"/>
  <c r="N6" i="47" s="1"/>
  <c r="G7" i="47"/>
  <c r="N7" i="47" s="1"/>
  <c r="G8" i="47"/>
  <c r="N8" i="47" s="1"/>
  <c r="L213" i="71"/>
  <c r="B5" i="47"/>
  <c r="B6" i="47"/>
  <c r="B7" i="47"/>
  <c r="E3" i="47"/>
  <c r="M3" i="47"/>
  <c r="G3" i="47"/>
  <c r="N3" i="47" s="1"/>
  <c r="E4" i="47"/>
  <c r="M4" i="47" s="1"/>
  <c r="H164" i="57" s="1"/>
  <c r="E5" i="47"/>
  <c r="M5" i="47" s="1"/>
  <c r="E6" i="47"/>
  <c r="M6" i="47" s="1"/>
  <c r="E7" i="47"/>
  <c r="M7" i="47" s="1"/>
  <c r="B8" i="47"/>
  <c r="E8" i="47"/>
  <c r="M8" i="47" s="1"/>
  <c r="B9" i="47"/>
  <c r="E9" i="47"/>
  <c r="M9" i="47" s="1"/>
  <c r="G9" i="47"/>
  <c r="N9" i="47" s="1"/>
  <c r="B10" i="47"/>
  <c r="E10" i="47"/>
  <c r="M10" i="47" s="1"/>
  <c r="G10" i="47"/>
  <c r="N10" i="47" s="1"/>
  <c r="B11" i="47"/>
  <c r="E11" i="47"/>
  <c r="M11" i="47" s="1"/>
  <c r="G11" i="47"/>
  <c r="N11" i="47" s="1"/>
  <c r="B12" i="47"/>
  <c r="E12" i="47"/>
  <c r="M12" i="47" s="1"/>
  <c r="G12" i="47"/>
  <c r="N12" i="47" s="1"/>
  <c r="B13" i="47"/>
  <c r="E13" i="47"/>
  <c r="M13" i="47"/>
  <c r="G13" i="47"/>
  <c r="N13" i="47" s="1"/>
  <c r="B14" i="47"/>
  <c r="E14" i="47"/>
  <c r="M14" i="47" s="1"/>
  <c r="G14" i="47"/>
  <c r="N14" i="47" s="1"/>
  <c r="B15" i="47"/>
  <c r="E15" i="47"/>
  <c r="M15" i="47" s="1"/>
  <c r="G15" i="47"/>
  <c r="N15" i="47" s="1"/>
  <c r="B16" i="47"/>
  <c r="E16" i="47"/>
  <c r="M16" i="47"/>
  <c r="G16" i="47"/>
  <c r="N16" i="47" s="1"/>
  <c r="B17" i="47"/>
  <c r="E17" i="47"/>
  <c r="M17" i="47" s="1"/>
  <c r="G17" i="47"/>
  <c r="N17" i="47"/>
  <c r="H53" i="56" s="1"/>
  <c r="B18" i="47"/>
  <c r="E18" i="47"/>
  <c r="M18" i="47" s="1"/>
  <c r="G18" i="47"/>
  <c r="N18" i="47" s="1"/>
  <c r="B19" i="47"/>
  <c r="E19" i="47"/>
  <c r="M19" i="47" s="1"/>
  <c r="G19" i="47"/>
  <c r="N19" i="47" s="1"/>
  <c r="B20" i="47"/>
  <c r="E20" i="47"/>
  <c r="M20" i="47" s="1"/>
  <c r="G20" i="47"/>
  <c r="N20" i="47" s="1"/>
  <c r="B21" i="47"/>
  <c r="E21" i="47"/>
  <c r="M21" i="47"/>
  <c r="G21" i="47"/>
  <c r="N21" i="47" s="1"/>
  <c r="B22" i="47"/>
  <c r="E22" i="47"/>
  <c r="M22" i="47" s="1"/>
  <c r="G22" i="47"/>
  <c r="N22" i="47" s="1"/>
  <c r="B23" i="47"/>
  <c r="E23" i="47"/>
  <c r="M23" i="47" s="1"/>
  <c r="G23" i="47"/>
  <c r="N23" i="47" s="1"/>
  <c r="B24" i="47"/>
  <c r="E24" i="47"/>
  <c r="M24" i="47"/>
  <c r="G24" i="47"/>
  <c r="N24" i="47" s="1"/>
  <c r="B25" i="47"/>
  <c r="E25" i="47"/>
  <c r="M25" i="47" s="1"/>
  <c r="G25" i="47"/>
  <c r="N25" i="47"/>
  <c r="B26" i="47"/>
  <c r="E26" i="47"/>
  <c r="M26" i="47" s="1"/>
  <c r="G26" i="47"/>
  <c r="N26" i="47" s="1"/>
  <c r="B27" i="47"/>
  <c r="E27" i="47"/>
  <c r="M27" i="47" s="1"/>
  <c r="G27" i="47"/>
  <c r="N27" i="47" s="1"/>
  <c r="B28" i="47"/>
  <c r="E28" i="47"/>
  <c r="M28" i="47" s="1"/>
  <c r="G28" i="47"/>
  <c r="N28" i="47"/>
  <c r="B29" i="47"/>
  <c r="E29" i="47"/>
  <c r="M29" i="47" s="1"/>
  <c r="G29" i="47"/>
  <c r="N29" i="47" s="1"/>
  <c r="B30" i="47"/>
  <c r="E30" i="47"/>
  <c r="M30" i="47" s="1"/>
  <c r="G30" i="47"/>
  <c r="N30" i="47" s="1"/>
  <c r="B31" i="47"/>
  <c r="E31" i="47"/>
  <c r="M31" i="47" s="1"/>
  <c r="G31" i="47"/>
  <c r="N31" i="47" s="1"/>
  <c r="B32" i="47"/>
  <c r="E32" i="47"/>
  <c r="M32" i="47"/>
  <c r="G32" i="47"/>
  <c r="N32" i="47" s="1"/>
  <c r="B33" i="47"/>
  <c r="E33" i="47"/>
  <c r="M33" i="47" s="1"/>
  <c r="G33" i="47"/>
  <c r="N33" i="47"/>
  <c r="B34" i="47"/>
  <c r="E34" i="47"/>
  <c r="M34" i="47" s="1"/>
  <c r="G34" i="47"/>
  <c r="N34" i="47" s="1"/>
  <c r="B35" i="47"/>
  <c r="E35" i="47"/>
  <c r="M35" i="47" s="1"/>
  <c r="G35" i="47"/>
  <c r="N35" i="47"/>
  <c r="B36" i="47"/>
  <c r="E36" i="47"/>
  <c r="M36" i="47" s="1"/>
  <c r="G36" i="47"/>
  <c r="N36" i="47" s="1"/>
  <c r="B37" i="47"/>
  <c r="E37" i="47"/>
  <c r="M37" i="47" s="1"/>
  <c r="G37" i="47"/>
  <c r="N37" i="47" s="1"/>
  <c r="B38" i="47"/>
  <c r="E38" i="47"/>
  <c r="M38" i="47" s="1"/>
  <c r="G38" i="47"/>
  <c r="N38" i="47" s="1"/>
  <c r="B39" i="47"/>
  <c r="E39" i="47"/>
  <c r="M39" i="47" s="1"/>
  <c r="G39" i="47"/>
  <c r="N39" i="47" s="1"/>
  <c r="B40" i="47"/>
  <c r="E40" i="47"/>
  <c r="M40" i="47"/>
  <c r="G40" i="47"/>
  <c r="N40" i="47" s="1"/>
  <c r="B41" i="47"/>
  <c r="E41" i="47"/>
  <c r="M41" i="47" s="1"/>
  <c r="G41" i="47"/>
  <c r="N41" i="47" s="1"/>
  <c r="B42" i="47"/>
  <c r="E42" i="47"/>
  <c r="M42" i="47" s="1"/>
  <c r="G42" i="47"/>
  <c r="N42" i="47" s="1"/>
  <c r="B43" i="47"/>
  <c r="E43" i="47"/>
  <c r="M43" i="47"/>
  <c r="G43" i="47"/>
  <c r="N43" i="47" s="1"/>
  <c r="B44" i="47"/>
  <c r="E44" i="47"/>
  <c r="M44" i="47" s="1"/>
  <c r="G44" i="47"/>
  <c r="N44" i="47"/>
  <c r="B45" i="47"/>
  <c r="E45" i="47"/>
  <c r="M45" i="47" s="1"/>
  <c r="G45" i="47"/>
  <c r="N45" i="47" s="1"/>
  <c r="B46" i="47"/>
  <c r="E46" i="47"/>
  <c r="M46" i="47" s="1"/>
  <c r="G46" i="47"/>
  <c r="N46" i="47" s="1"/>
  <c r="B47" i="47"/>
  <c r="E47" i="47"/>
  <c r="M47" i="47" s="1"/>
  <c r="G47" i="47"/>
  <c r="N47" i="47" s="1"/>
  <c r="B48" i="47"/>
  <c r="E48" i="47"/>
  <c r="M48" i="47"/>
  <c r="G48" i="47"/>
  <c r="N48" i="47" s="1"/>
  <c r="B49" i="47"/>
  <c r="E49" i="47"/>
  <c r="M49" i="47" s="1"/>
  <c r="G49" i="47"/>
  <c r="N49" i="47" s="1"/>
  <c r="B50" i="47"/>
  <c r="E50" i="47"/>
  <c r="M50" i="47" s="1"/>
  <c r="G50" i="47"/>
  <c r="N50" i="47" s="1"/>
  <c r="B51" i="47"/>
  <c r="E51" i="47"/>
  <c r="M51" i="47"/>
  <c r="G51" i="47"/>
  <c r="N51" i="47" s="1"/>
  <c r="B52" i="47"/>
  <c r="E52" i="47"/>
  <c r="M52" i="47" s="1"/>
  <c r="G52" i="47"/>
  <c r="N52" i="47" s="1"/>
  <c r="B53" i="47"/>
  <c r="E53" i="47"/>
  <c r="M53" i="47" s="1"/>
  <c r="G53" i="47"/>
  <c r="N53" i="47"/>
  <c r="B54" i="47"/>
  <c r="E54" i="47"/>
  <c r="M54" i="47" s="1"/>
  <c r="G54" i="47"/>
  <c r="N54" i="47"/>
  <c r="B55" i="47"/>
  <c r="E55" i="47"/>
  <c r="M55" i="47"/>
  <c r="G55" i="47"/>
  <c r="N55" i="47" s="1"/>
  <c r="B56" i="47"/>
  <c r="E56" i="47"/>
  <c r="M56" i="47" s="1"/>
  <c r="G56" i="47"/>
  <c r="N56" i="47" s="1"/>
  <c r="B57" i="47"/>
  <c r="E57" i="47"/>
  <c r="M57" i="47" s="1"/>
  <c r="G57" i="47"/>
  <c r="N57" i="47" s="1"/>
  <c r="B58" i="47"/>
  <c r="E58" i="47"/>
  <c r="M58" i="47" s="1"/>
  <c r="G58" i="47"/>
  <c r="N58" i="47" s="1"/>
  <c r="B59" i="47"/>
  <c r="E59" i="47"/>
  <c r="M59" i="47"/>
  <c r="G59" i="47"/>
  <c r="N59" i="47" s="1"/>
  <c r="B60" i="47"/>
  <c r="E60" i="47"/>
  <c r="M60" i="47" s="1"/>
  <c r="G60" i="47"/>
  <c r="N60" i="47" s="1"/>
  <c r="B61" i="47"/>
  <c r="E61" i="47"/>
  <c r="M61" i="47" s="1"/>
  <c r="G61" i="47"/>
  <c r="N61" i="47"/>
  <c r="B62" i="47"/>
  <c r="E62" i="47"/>
  <c r="M62" i="47" s="1"/>
  <c r="G62" i="47"/>
  <c r="N62" i="47"/>
  <c r="B63" i="47"/>
  <c r="E63" i="47"/>
  <c r="M63" i="47"/>
  <c r="G63" i="47"/>
  <c r="N63" i="47" s="1"/>
  <c r="B64" i="47"/>
  <c r="E64" i="47"/>
  <c r="M64" i="47" s="1"/>
  <c r="G64" i="47"/>
  <c r="N64" i="47" s="1"/>
  <c r="B65" i="47"/>
  <c r="E65" i="47"/>
  <c r="M65" i="47" s="1"/>
  <c r="G65" i="47"/>
  <c r="N65" i="47" s="1"/>
  <c r="B66" i="47"/>
  <c r="E66" i="47"/>
  <c r="M66" i="47" s="1"/>
  <c r="G66" i="47"/>
  <c r="N66" i="47" s="1"/>
  <c r="B67" i="47"/>
  <c r="E67" i="47"/>
  <c r="M67" i="47" s="1"/>
  <c r="G67" i="47"/>
  <c r="N67" i="47" s="1"/>
  <c r="B68" i="47"/>
  <c r="E68" i="47"/>
  <c r="M68" i="47" s="1"/>
  <c r="G68" i="47"/>
  <c r="N68" i="47"/>
  <c r="B69" i="47"/>
  <c r="E69" i="47"/>
  <c r="M69" i="47"/>
  <c r="G69" i="47"/>
  <c r="N69" i="47"/>
  <c r="B70" i="47"/>
  <c r="E70" i="47"/>
  <c r="M70" i="47"/>
  <c r="G70" i="47"/>
  <c r="N70" i="47" s="1"/>
  <c r="B71" i="47"/>
  <c r="E71" i="47"/>
  <c r="M71" i="47"/>
  <c r="G71" i="47"/>
  <c r="N71" i="47" s="1"/>
  <c r="B72" i="47"/>
  <c r="E72" i="47"/>
  <c r="M72" i="47" s="1"/>
  <c r="G72" i="47"/>
  <c r="N72" i="47" s="1"/>
  <c r="B73" i="47"/>
  <c r="E73" i="47"/>
  <c r="M73" i="47" s="1"/>
  <c r="G73" i="47"/>
  <c r="N73" i="47" s="1"/>
  <c r="B74" i="47"/>
  <c r="E74" i="47"/>
  <c r="M74" i="47" s="1"/>
  <c r="G74" i="47"/>
  <c r="N74" i="47" s="1"/>
  <c r="B75" i="47"/>
  <c r="E75" i="47"/>
  <c r="M75" i="47" s="1"/>
  <c r="G75" i="47"/>
  <c r="N75" i="47" s="1"/>
  <c r="B76" i="47"/>
  <c r="E76" i="47"/>
  <c r="M76" i="47" s="1"/>
  <c r="G76" i="47"/>
  <c r="N76" i="47" s="1"/>
  <c r="B77" i="47"/>
  <c r="E77" i="47"/>
  <c r="M77" i="47" s="1"/>
  <c r="G77" i="47"/>
  <c r="N77" i="47"/>
  <c r="B78" i="47"/>
  <c r="E78" i="47"/>
  <c r="M78" i="47"/>
  <c r="G78" i="47"/>
  <c r="N78" i="47" s="1"/>
  <c r="B79" i="47"/>
  <c r="E79" i="47"/>
  <c r="M79" i="47"/>
  <c r="G79" i="47"/>
  <c r="N79" i="47" s="1"/>
  <c r="B80" i="47"/>
  <c r="E80" i="47"/>
  <c r="M80" i="47" s="1"/>
  <c r="G80" i="47"/>
  <c r="N80" i="47" s="1"/>
  <c r="B81" i="47"/>
  <c r="E81" i="47"/>
  <c r="M81" i="47" s="1"/>
  <c r="G81" i="47"/>
  <c r="N81" i="47" s="1"/>
  <c r="B82" i="47"/>
  <c r="E82" i="47"/>
  <c r="M82" i="47" s="1"/>
  <c r="G82" i="47"/>
  <c r="N82" i="47" s="1"/>
  <c r="B83" i="47"/>
  <c r="E83" i="47"/>
  <c r="M83" i="47" s="1"/>
  <c r="G83" i="47"/>
  <c r="N83" i="47" s="1"/>
  <c r="B84" i="47"/>
  <c r="E84" i="47"/>
  <c r="M84" i="47" s="1"/>
  <c r="G84" i="47"/>
  <c r="N84" i="47" s="1"/>
  <c r="B85" i="47"/>
  <c r="E85" i="47"/>
  <c r="M85" i="47"/>
  <c r="G85" i="47"/>
  <c r="N85" i="47" s="1"/>
  <c r="B86" i="47"/>
  <c r="E86" i="47"/>
  <c r="M86" i="47" s="1"/>
  <c r="G86" i="47"/>
  <c r="N86" i="47" s="1"/>
  <c r="B87" i="47"/>
  <c r="E87" i="47"/>
  <c r="M87" i="47" s="1"/>
  <c r="G87" i="47"/>
  <c r="N87" i="47" s="1"/>
  <c r="B88" i="47"/>
  <c r="E88" i="47"/>
  <c r="M88" i="47"/>
  <c r="G88" i="47"/>
  <c r="N88" i="47" s="1"/>
  <c r="B89" i="47"/>
  <c r="E89" i="47"/>
  <c r="M89" i="47" s="1"/>
  <c r="G89" i="47"/>
  <c r="N89" i="47"/>
  <c r="B90" i="47"/>
  <c r="E90" i="47"/>
  <c r="M90" i="47" s="1"/>
  <c r="G90" i="47"/>
  <c r="N90" i="47" s="1"/>
  <c r="B91" i="47"/>
  <c r="E91" i="47"/>
  <c r="M91" i="47" s="1"/>
  <c r="G91" i="47"/>
  <c r="N91" i="47" s="1"/>
  <c r="B92" i="47"/>
  <c r="E92" i="47"/>
  <c r="M92" i="47" s="1"/>
  <c r="G92" i="47"/>
  <c r="N92" i="47"/>
  <c r="B93" i="47"/>
  <c r="E93" i="47"/>
  <c r="M93" i="47" s="1"/>
  <c r="G93" i="47"/>
  <c r="N93" i="47" s="1"/>
  <c r="B94" i="47"/>
  <c r="E94" i="47"/>
  <c r="M94" i="47" s="1"/>
  <c r="G94" i="47"/>
  <c r="N94" i="47" s="1"/>
  <c r="B95" i="47"/>
  <c r="E95" i="47"/>
  <c r="M95" i="47" s="1"/>
  <c r="G95" i="47"/>
  <c r="N95" i="47" s="1"/>
  <c r="B96" i="47"/>
  <c r="E96" i="47"/>
  <c r="M96" i="47"/>
  <c r="G96" i="47"/>
  <c r="N96" i="47" s="1"/>
  <c r="B97" i="47"/>
  <c r="E97" i="47"/>
  <c r="M97" i="47" s="1"/>
  <c r="G97" i="47"/>
  <c r="N97" i="47"/>
  <c r="B98" i="47"/>
  <c r="E98" i="47"/>
  <c r="M98" i="47" s="1"/>
  <c r="G98" i="47"/>
  <c r="N98" i="47" s="1"/>
  <c r="B99" i="47"/>
  <c r="E99" i="47"/>
  <c r="M99" i="47" s="1"/>
  <c r="G99" i="47"/>
  <c r="N99" i="47"/>
  <c r="B100" i="47"/>
  <c r="E100" i="47"/>
  <c r="M100" i="47" s="1"/>
  <c r="G100" i="47"/>
  <c r="N100" i="47" s="1"/>
  <c r="B101" i="47"/>
  <c r="E101" i="47"/>
  <c r="M101" i="47" s="1"/>
  <c r="G101" i="47"/>
  <c r="N101" i="47" s="1"/>
  <c r="B102" i="47"/>
  <c r="E102" i="47"/>
  <c r="M102" i="47" s="1"/>
  <c r="G102" i="47"/>
  <c r="N102" i="47" s="1"/>
  <c r="B103" i="47"/>
  <c r="E103" i="47"/>
  <c r="M103" i="47" s="1"/>
  <c r="G103" i="47"/>
  <c r="N103" i="47" s="1"/>
  <c r="B104" i="47"/>
  <c r="E104" i="47"/>
  <c r="M104" i="47"/>
  <c r="G104" i="47"/>
  <c r="N104" i="47" s="1"/>
  <c r="B105" i="47"/>
  <c r="E105" i="47"/>
  <c r="M105" i="47" s="1"/>
  <c r="G105" i="47"/>
  <c r="N105" i="47" s="1"/>
  <c r="B106" i="47"/>
  <c r="E106" i="47"/>
  <c r="M106" i="47" s="1"/>
  <c r="G106" i="47"/>
  <c r="N106" i="47" s="1"/>
  <c r="B107" i="47"/>
  <c r="E107" i="47"/>
  <c r="M107" i="47"/>
  <c r="G107" i="47"/>
  <c r="N107" i="47" s="1"/>
  <c r="B108" i="47"/>
  <c r="E108" i="47"/>
  <c r="M108" i="47" s="1"/>
  <c r="G108" i="47"/>
  <c r="N108" i="47"/>
  <c r="L181" i="56"/>
  <c r="B109" i="47"/>
  <c r="E109" i="47"/>
  <c r="M109" i="47" s="1"/>
  <c r="G109" i="47"/>
  <c r="N109" i="47" s="1"/>
  <c r="B110" i="47"/>
  <c r="E110" i="47"/>
  <c r="M110" i="47" s="1"/>
  <c r="G110" i="47"/>
  <c r="N110" i="47" s="1"/>
  <c r="L277" i="69"/>
  <c r="B111" i="47"/>
  <c r="E111" i="47"/>
  <c r="M111" i="47" s="1"/>
  <c r="G111" i="47"/>
  <c r="N111" i="47" s="1"/>
  <c r="B112" i="47"/>
  <c r="E112" i="47"/>
  <c r="M112" i="47" s="1"/>
  <c r="G112" i="47"/>
  <c r="N112" i="47" s="1"/>
  <c r="L215" i="66"/>
  <c r="B113" i="47"/>
  <c r="E113" i="47"/>
  <c r="M113" i="47" s="1"/>
  <c r="G113" i="47"/>
  <c r="N113" i="47" s="1"/>
  <c r="B114" i="47"/>
  <c r="E114" i="47"/>
  <c r="M114" i="47" s="1"/>
  <c r="G114" i="47"/>
  <c r="N114" i="47" s="1"/>
  <c r="L309" i="71"/>
  <c r="B115" i="47"/>
  <c r="E115" i="47"/>
  <c r="M115" i="47" s="1"/>
  <c r="G115" i="47"/>
  <c r="N115" i="47" s="1"/>
  <c r="B116" i="47"/>
  <c r="E116" i="47"/>
  <c r="M116" i="47" s="1"/>
  <c r="G116" i="47"/>
  <c r="N116" i="47" s="1"/>
  <c r="L133" i="66"/>
  <c r="B117" i="47"/>
  <c r="E117" i="47"/>
  <c r="M117" i="47"/>
  <c r="G117" i="47"/>
  <c r="N117" i="47"/>
  <c r="B118" i="47"/>
  <c r="E118" i="47"/>
  <c r="M118" i="47"/>
  <c r="G118" i="47"/>
  <c r="N118" i="47" s="1"/>
  <c r="L279" i="71"/>
  <c r="B119" i="47"/>
  <c r="E119" i="47"/>
  <c r="M119" i="47" s="1"/>
  <c r="G119" i="47"/>
  <c r="N119" i="47" s="1"/>
  <c r="B120" i="47"/>
  <c r="E120" i="47"/>
  <c r="M120" i="47" s="1"/>
  <c r="G120" i="47"/>
  <c r="N120" i="47"/>
  <c r="B121" i="47"/>
  <c r="E121" i="47"/>
  <c r="M121" i="47" s="1"/>
  <c r="G121" i="47"/>
  <c r="N121" i="47" s="1"/>
  <c r="B122" i="47"/>
  <c r="E122" i="47"/>
  <c r="M122" i="47" s="1"/>
  <c r="G122" i="47"/>
  <c r="N122" i="47" s="1"/>
  <c r="B123" i="47"/>
  <c r="E123" i="47"/>
  <c r="M123" i="47" s="1"/>
  <c r="G123" i="47"/>
  <c r="N123" i="47" s="1"/>
  <c r="B124" i="47"/>
  <c r="E124" i="47"/>
  <c r="M124" i="47" s="1"/>
  <c r="G124" i="47"/>
  <c r="N124" i="47"/>
  <c r="B125" i="47"/>
  <c r="E125" i="47"/>
  <c r="M125" i="47" s="1"/>
  <c r="G125" i="47"/>
  <c r="N125" i="47"/>
  <c r="B126" i="47"/>
  <c r="E126" i="47"/>
  <c r="M126" i="47"/>
  <c r="G126" i="47"/>
  <c r="N126" i="47"/>
  <c r="B127" i="47"/>
  <c r="E127" i="47"/>
  <c r="M127" i="47"/>
  <c r="G127" i="47"/>
  <c r="N127" i="47" s="1"/>
  <c r="B128" i="47"/>
  <c r="E128" i="47"/>
  <c r="M128" i="47"/>
  <c r="G128" i="47"/>
  <c r="N128" i="47" s="1"/>
  <c r="B129" i="47"/>
  <c r="E129" i="47"/>
  <c r="M129" i="47" s="1"/>
  <c r="G129" i="47"/>
  <c r="N129" i="47" s="1"/>
  <c r="B130" i="47"/>
  <c r="E130" i="47"/>
  <c r="M130" i="47" s="1"/>
  <c r="G130" i="47"/>
  <c r="N130" i="47" s="1"/>
  <c r="B131" i="47"/>
  <c r="E131" i="47"/>
  <c r="M131" i="47" s="1"/>
  <c r="G131" i="47"/>
  <c r="N131" i="47"/>
  <c r="B132" i="47"/>
  <c r="E132" i="47"/>
  <c r="M132" i="47" s="1"/>
  <c r="G132" i="47"/>
  <c r="N132" i="47" s="1"/>
  <c r="B133" i="47"/>
  <c r="E133" i="47"/>
  <c r="M133" i="47" s="1"/>
  <c r="G133" i="47"/>
  <c r="N133" i="47" s="1"/>
  <c r="L263" i="57"/>
  <c r="B134" i="47"/>
  <c r="E134" i="47"/>
  <c r="M134" i="47" s="1"/>
  <c r="G134" i="47"/>
  <c r="N134" i="47" s="1"/>
  <c r="L197" i="56"/>
  <c r="B135" i="47"/>
  <c r="E135" i="47"/>
  <c r="M135" i="47"/>
  <c r="G135" i="47"/>
  <c r="N135" i="47" s="1"/>
  <c r="L215" i="59"/>
  <c r="B136" i="47"/>
  <c r="E136" i="47"/>
  <c r="M136" i="47"/>
  <c r="G136" i="47"/>
  <c r="N136" i="47" s="1"/>
  <c r="B137" i="47"/>
  <c r="E137" i="47"/>
  <c r="M137" i="47"/>
  <c r="G137" i="47"/>
  <c r="N137" i="47" s="1"/>
  <c r="L279" i="66"/>
  <c r="B138" i="47"/>
  <c r="E138" i="47"/>
  <c r="M138" i="47"/>
  <c r="G138" i="47"/>
  <c r="N138" i="47"/>
  <c r="B139" i="47"/>
  <c r="E139" i="47"/>
  <c r="M139" i="47"/>
  <c r="G139" i="47"/>
  <c r="N139" i="47" s="1"/>
  <c r="L279" i="57"/>
  <c r="B140" i="47"/>
  <c r="E140" i="47"/>
  <c r="M140" i="47" s="1"/>
  <c r="G140" i="47"/>
  <c r="N140" i="47"/>
  <c r="L213" i="60"/>
  <c r="B141" i="47"/>
  <c r="E141" i="47"/>
  <c r="M141" i="47" s="1"/>
  <c r="G141" i="47"/>
  <c r="N141" i="47"/>
  <c r="B142" i="47"/>
  <c r="E142" i="47"/>
  <c r="M142" i="47" s="1"/>
  <c r="G142" i="47"/>
  <c r="N142" i="47" s="1"/>
  <c r="L135" i="67"/>
  <c r="B143" i="47"/>
  <c r="E143" i="47"/>
  <c r="M143" i="47"/>
  <c r="G143" i="47"/>
  <c r="N143" i="47" s="1"/>
  <c r="L103" i="71"/>
  <c r="B144" i="47"/>
  <c r="E144" i="47"/>
  <c r="M144" i="47" s="1"/>
  <c r="G144" i="47"/>
  <c r="N144" i="47" s="1"/>
  <c r="L325" i="55"/>
  <c r="B145" i="47"/>
  <c r="E145" i="47"/>
  <c r="M145" i="47"/>
  <c r="G145" i="47"/>
  <c r="N145" i="47" s="1"/>
  <c r="L293" i="69"/>
  <c r="B146" i="47"/>
  <c r="E146" i="47"/>
  <c r="M146" i="47" s="1"/>
  <c r="G146" i="47"/>
  <c r="N146" i="47" s="1"/>
  <c r="L213" i="65"/>
  <c r="B147" i="47"/>
  <c r="E147" i="47"/>
  <c r="M147" i="47" s="1"/>
  <c r="G147" i="47"/>
  <c r="N147" i="47" s="1"/>
  <c r="B148" i="47"/>
  <c r="E148" i="47"/>
  <c r="M148" i="47" s="1"/>
  <c r="G148" i="47"/>
  <c r="N148" i="47" s="1"/>
  <c r="L327" i="54"/>
  <c r="B149" i="47"/>
  <c r="E149" i="47"/>
  <c r="M149" i="47"/>
  <c r="G149" i="47"/>
  <c r="N149" i="47" s="1"/>
  <c r="D21" i="55"/>
  <c r="L21" i="55"/>
  <c r="B150" i="47"/>
  <c r="E150" i="47"/>
  <c r="M150" i="47" s="1"/>
  <c r="G150" i="47"/>
  <c r="N150" i="47" s="1"/>
  <c r="L245" i="68"/>
  <c r="B151" i="47"/>
  <c r="E151" i="47"/>
  <c r="M151" i="47" s="1"/>
  <c r="G151" i="47"/>
  <c r="N151" i="47" s="1"/>
  <c r="L311" i="66"/>
  <c r="B152" i="47"/>
  <c r="E152" i="47"/>
  <c r="M152" i="47"/>
  <c r="G152" i="47"/>
  <c r="N152" i="47"/>
  <c r="L217" i="70"/>
  <c r="B153" i="47"/>
  <c r="E153" i="47"/>
  <c r="M153" i="47" s="1"/>
  <c r="G153" i="47"/>
  <c r="N153" i="47" s="1"/>
  <c r="L117" i="71"/>
  <c r="B154" i="47"/>
  <c r="E154" i="47"/>
  <c r="M154" i="47" s="1"/>
  <c r="G154" i="47"/>
  <c r="N154" i="47" s="1"/>
  <c r="L229" i="54"/>
  <c r="B155" i="47"/>
  <c r="E155" i="47"/>
  <c r="M155" i="47" s="1"/>
  <c r="G155" i="47"/>
  <c r="N155" i="47" s="1"/>
  <c r="B156" i="47"/>
  <c r="E156" i="47"/>
  <c r="M156" i="47" s="1"/>
  <c r="G156" i="47"/>
  <c r="N156" i="47" s="1"/>
  <c r="B157" i="47"/>
  <c r="E157" i="47"/>
  <c r="M157" i="47" s="1"/>
  <c r="G157" i="47"/>
  <c r="N157" i="47"/>
  <c r="B158" i="47"/>
  <c r="E158" i="47"/>
  <c r="M158" i="47" s="1"/>
  <c r="G158" i="47"/>
  <c r="N158" i="47"/>
  <c r="B159" i="47"/>
  <c r="E159" i="47"/>
  <c r="M159" i="47"/>
  <c r="G159" i="47"/>
  <c r="N159" i="47"/>
  <c r="B160" i="47"/>
  <c r="E160" i="47"/>
  <c r="M160" i="47"/>
  <c r="G160" i="47"/>
  <c r="N160" i="47" s="1"/>
  <c r="B161" i="47"/>
  <c r="E161" i="47"/>
  <c r="M161" i="47"/>
  <c r="G161" i="47"/>
  <c r="N161" i="47" s="1"/>
  <c r="B162" i="47"/>
  <c r="E162" i="47"/>
  <c r="M162" i="47" s="1"/>
  <c r="G162" i="47"/>
  <c r="N162" i="47" s="1"/>
  <c r="B163" i="47"/>
  <c r="E163" i="47"/>
  <c r="M163" i="47" s="1"/>
  <c r="G163" i="47"/>
  <c r="N163" i="47" s="1"/>
  <c r="B164" i="47"/>
  <c r="E164" i="47"/>
  <c r="M164" i="47" s="1"/>
  <c r="G164" i="47"/>
  <c r="N164" i="47"/>
  <c r="B165" i="47"/>
  <c r="E165" i="47"/>
  <c r="M165" i="47" s="1"/>
  <c r="G165" i="47"/>
  <c r="N165" i="47" s="1"/>
  <c r="B166" i="47"/>
  <c r="E166" i="47"/>
  <c r="M166" i="47" s="1"/>
  <c r="G166" i="47"/>
  <c r="N166" i="47" s="1"/>
  <c r="B167" i="47"/>
  <c r="E167" i="47"/>
  <c r="M167" i="47" s="1"/>
  <c r="G167" i="47"/>
  <c r="N167" i="47" s="1"/>
  <c r="B168" i="47"/>
  <c r="E168" i="47"/>
  <c r="M168" i="47" s="1"/>
  <c r="G168" i="47"/>
  <c r="N168" i="47" s="1"/>
  <c r="B169" i="47"/>
  <c r="E169" i="47"/>
  <c r="M169" i="47"/>
  <c r="G169" i="47"/>
  <c r="N169" i="47" s="1"/>
  <c r="B170" i="47"/>
  <c r="E170" i="47"/>
  <c r="M170" i="47" s="1"/>
  <c r="G170" i="47"/>
  <c r="N170" i="47" s="1"/>
  <c r="B171" i="47"/>
  <c r="E171" i="47"/>
  <c r="M171" i="47" s="1"/>
  <c r="G171" i="47"/>
  <c r="N171" i="47" s="1"/>
  <c r="B172" i="47"/>
  <c r="E172" i="47"/>
  <c r="M172" i="47" s="1"/>
  <c r="G172" i="47"/>
  <c r="N172" i="47"/>
  <c r="B173" i="47"/>
  <c r="E173" i="47"/>
  <c r="M173" i="47" s="1"/>
  <c r="G173" i="47"/>
  <c r="N173" i="47" s="1"/>
  <c r="B174" i="47"/>
  <c r="E174" i="47"/>
  <c r="M174" i="47" s="1"/>
  <c r="G174" i="47"/>
  <c r="N174" i="47" s="1"/>
  <c r="B175" i="47"/>
  <c r="E175" i="47"/>
  <c r="M175" i="47" s="1"/>
  <c r="G175" i="47"/>
  <c r="N175" i="47" s="1"/>
  <c r="B176" i="47"/>
  <c r="E176" i="47"/>
  <c r="M176" i="47" s="1"/>
  <c r="G176" i="47"/>
  <c r="N176" i="47" s="1"/>
  <c r="B177" i="47"/>
  <c r="E177" i="47"/>
  <c r="M177" i="47" s="1"/>
  <c r="G177" i="47"/>
  <c r="N177" i="47"/>
  <c r="B178" i="47"/>
  <c r="E178" i="47"/>
  <c r="M178" i="47" s="1"/>
  <c r="G178" i="47"/>
  <c r="N178" i="47" s="1"/>
  <c r="B179" i="47"/>
  <c r="E179" i="47"/>
  <c r="M179" i="47" s="1"/>
  <c r="G179" i="47"/>
  <c r="N179" i="47" s="1"/>
  <c r="B180" i="47"/>
  <c r="E180" i="47"/>
  <c r="M180" i="47" s="1"/>
  <c r="G180" i="47"/>
  <c r="N180" i="47" s="1"/>
  <c r="B181" i="47"/>
  <c r="E181" i="47"/>
  <c r="M181" i="47" s="1"/>
  <c r="G181" i="47"/>
  <c r="N181" i="47" s="1"/>
  <c r="B182" i="47"/>
  <c r="E182" i="47"/>
  <c r="M182" i="47"/>
  <c r="G182" i="47"/>
  <c r="N182" i="47" s="1"/>
  <c r="B183" i="47"/>
  <c r="E183" i="47"/>
  <c r="M183" i="47" s="1"/>
  <c r="G183" i="47"/>
  <c r="N183" i="47" s="1"/>
  <c r="B184" i="47"/>
  <c r="E184" i="47"/>
  <c r="M184" i="47" s="1"/>
  <c r="G184" i="47"/>
  <c r="N184" i="47" s="1"/>
  <c r="B185" i="47"/>
  <c r="E185" i="47"/>
  <c r="M185" i="47" s="1"/>
  <c r="G185" i="47"/>
  <c r="N185" i="47"/>
  <c r="B186" i="47"/>
  <c r="E186" i="47"/>
  <c r="M186" i="47" s="1"/>
  <c r="G186" i="47"/>
  <c r="N186" i="47" s="1"/>
  <c r="B187" i="47"/>
  <c r="E187" i="47"/>
  <c r="M187" i="47" s="1"/>
  <c r="G187" i="47"/>
  <c r="N187" i="47" s="1"/>
  <c r="B188" i="47"/>
  <c r="E188" i="47"/>
  <c r="M188" i="47" s="1"/>
  <c r="G188" i="47"/>
  <c r="N188" i="47" s="1"/>
  <c r="B189" i="47"/>
  <c r="E189" i="47"/>
  <c r="M189" i="47" s="1"/>
  <c r="G189" i="47"/>
  <c r="N189" i="47"/>
  <c r="B190" i="47"/>
  <c r="E190" i="47"/>
  <c r="M190" i="47" s="1"/>
  <c r="G190" i="47"/>
  <c r="N190" i="47"/>
  <c r="B191" i="47"/>
  <c r="E191" i="47"/>
  <c r="M191" i="47"/>
  <c r="G191" i="47"/>
  <c r="N191" i="47"/>
  <c r="B192" i="47"/>
  <c r="E192" i="47"/>
  <c r="M192" i="47"/>
  <c r="G192" i="47"/>
  <c r="N192" i="47" s="1"/>
  <c r="B193" i="47"/>
  <c r="E193" i="47"/>
  <c r="M193" i="47"/>
  <c r="G193" i="47"/>
  <c r="N193" i="47" s="1"/>
  <c r="B194" i="47"/>
  <c r="E194" i="47"/>
  <c r="M194" i="47" s="1"/>
  <c r="G194" i="47"/>
  <c r="N194" i="47" s="1"/>
  <c r="B195" i="47"/>
  <c r="E195" i="47"/>
  <c r="M195" i="47" s="1"/>
  <c r="G195" i="47"/>
  <c r="N195" i="47" s="1"/>
  <c r="B196" i="47"/>
  <c r="E196" i="47"/>
  <c r="M196" i="47" s="1"/>
  <c r="G196" i="47"/>
  <c r="N196" i="47"/>
  <c r="B197" i="47"/>
  <c r="E197" i="47"/>
  <c r="M197" i="47" s="1"/>
  <c r="G197" i="47"/>
  <c r="N197" i="47" s="1"/>
  <c r="B198" i="47"/>
  <c r="E198" i="47"/>
  <c r="M198" i="47" s="1"/>
  <c r="G198" i="47"/>
  <c r="N198" i="47" s="1"/>
  <c r="B199" i="47"/>
  <c r="E199" i="47"/>
  <c r="M199" i="47" s="1"/>
  <c r="G199" i="47"/>
  <c r="N199" i="47" s="1"/>
  <c r="B200" i="47"/>
  <c r="E200" i="47"/>
  <c r="M200" i="47" s="1"/>
  <c r="G200" i="47"/>
  <c r="N200" i="47" s="1"/>
  <c r="B201" i="47"/>
  <c r="E201" i="47"/>
  <c r="M201" i="47" s="1"/>
  <c r="G201" i="47"/>
  <c r="N201" i="47" s="1"/>
  <c r="B202" i="47"/>
  <c r="E202" i="47"/>
  <c r="M202" i="47" s="1"/>
  <c r="G202" i="47"/>
  <c r="N202" i="47" s="1"/>
  <c r="B203" i="47"/>
  <c r="E203" i="47"/>
  <c r="M203" i="47" s="1"/>
  <c r="G203" i="47"/>
  <c r="N203" i="47" s="1"/>
  <c r="B204" i="47"/>
  <c r="E204" i="47"/>
  <c r="M204" i="47" s="1"/>
  <c r="G204" i="47"/>
  <c r="N204" i="47" s="1"/>
  <c r="B205" i="47"/>
  <c r="E205" i="47"/>
  <c r="M205" i="47" s="1"/>
  <c r="G205" i="47"/>
  <c r="N205" i="47" s="1"/>
  <c r="B206" i="47"/>
  <c r="E206" i="47"/>
  <c r="M206" i="47" s="1"/>
  <c r="G206" i="47"/>
  <c r="N206" i="47" s="1"/>
  <c r="B207" i="47"/>
  <c r="E207" i="47"/>
  <c r="M207" i="47" s="1"/>
  <c r="G207" i="47"/>
  <c r="N207" i="47" s="1"/>
  <c r="B208" i="47"/>
  <c r="E208" i="47"/>
  <c r="M208" i="47" s="1"/>
  <c r="G208" i="47"/>
  <c r="N208" i="47" s="1"/>
  <c r="B209" i="47"/>
  <c r="E209" i="47"/>
  <c r="M209" i="47" s="1"/>
  <c r="G209" i="47"/>
  <c r="N209" i="47"/>
  <c r="B210" i="47"/>
  <c r="E210" i="47"/>
  <c r="M210" i="47" s="1"/>
  <c r="G210" i="47"/>
  <c r="N210" i="47" s="1"/>
  <c r="B211" i="47"/>
  <c r="E211" i="47"/>
  <c r="M211" i="47" s="1"/>
  <c r="G211" i="47"/>
  <c r="N211" i="47" s="1"/>
  <c r="B212" i="47"/>
  <c r="E212" i="47"/>
  <c r="M212" i="47" s="1"/>
  <c r="G212" i="47"/>
  <c r="N212" i="47" s="1"/>
  <c r="B213" i="47"/>
  <c r="E213" i="47"/>
  <c r="M213" i="47" s="1"/>
  <c r="G213" i="47"/>
  <c r="N213" i="47" s="1"/>
  <c r="B214" i="47"/>
  <c r="E214" i="47"/>
  <c r="M214" i="47"/>
  <c r="G214" i="47"/>
  <c r="N214" i="47" s="1"/>
  <c r="B215" i="47"/>
  <c r="E215" i="47"/>
  <c r="M215" i="47" s="1"/>
  <c r="G215" i="47"/>
  <c r="N215" i="47" s="1"/>
  <c r="B216" i="47"/>
  <c r="E216" i="47"/>
  <c r="M216" i="47" s="1"/>
  <c r="G216" i="47"/>
  <c r="N216" i="47" s="1"/>
  <c r="B217" i="47"/>
  <c r="E217" i="47"/>
  <c r="M217" i="47" s="1"/>
  <c r="G217" i="47"/>
  <c r="N217" i="47"/>
  <c r="B218" i="47"/>
  <c r="E218" i="47"/>
  <c r="M218" i="47" s="1"/>
  <c r="G218" i="47"/>
  <c r="N218" i="47" s="1"/>
  <c r="B219" i="47"/>
  <c r="E219" i="47"/>
  <c r="M219" i="47" s="1"/>
  <c r="G219" i="47"/>
  <c r="N219" i="47" s="1"/>
  <c r="B220" i="47"/>
  <c r="E220" i="47"/>
  <c r="M220" i="47" s="1"/>
  <c r="G220" i="47"/>
  <c r="N220" i="47" s="1"/>
  <c r="B221" i="47"/>
  <c r="E221" i="47"/>
  <c r="M221" i="47" s="1"/>
  <c r="G221" i="47"/>
  <c r="N221" i="47"/>
  <c r="B222" i="47"/>
  <c r="E222" i="47"/>
  <c r="M222" i="47" s="1"/>
  <c r="G222" i="47"/>
  <c r="N222" i="47"/>
  <c r="B223" i="47"/>
  <c r="E223" i="47"/>
  <c r="M223" i="47"/>
  <c r="G223" i="47"/>
  <c r="N223" i="47"/>
  <c r="B224" i="47"/>
  <c r="E224" i="47"/>
  <c r="M224" i="47"/>
  <c r="G224" i="47"/>
  <c r="N224" i="47" s="1"/>
  <c r="B225" i="47"/>
  <c r="E225" i="47"/>
  <c r="M225" i="47"/>
  <c r="G225" i="47"/>
  <c r="N225" i="47" s="1"/>
  <c r="B226" i="47"/>
  <c r="E226" i="47"/>
  <c r="M226" i="47" s="1"/>
  <c r="G226" i="47"/>
  <c r="N226" i="47" s="1"/>
  <c r="B227" i="47"/>
  <c r="E227" i="47"/>
  <c r="M227" i="47"/>
  <c r="G227" i="47"/>
  <c r="N227" i="47" s="1"/>
  <c r="B228" i="47"/>
  <c r="E228" i="47"/>
  <c r="M228" i="47" s="1"/>
  <c r="G228" i="47"/>
  <c r="N228" i="47" s="1"/>
  <c r="B229" i="47"/>
  <c r="E229" i="47"/>
  <c r="M229" i="47" s="1"/>
  <c r="G229" i="47"/>
  <c r="N229" i="47" s="1"/>
  <c r="B230" i="47"/>
  <c r="E230" i="47"/>
  <c r="M230" i="47"/>
  <c r="G230" i="47"/>
  <c r="N230" i="47" s="1"/>
  <c r="B231" i="47"/>
  <c r="E231" i="47"/>
  <c r="M231" i="47" s="1"/>
  <c r="G231" i="47"/>
  <c r="N231" i="47"/>
  <c r="B232" i="47"/>
  <c r="E232" i="47"/>
  <c r="M232" i="47" s="1"/>
  <c r="G232" i="47"/>
  <c r="N232" i="47" s="1"/>
  <c r="B233" i="47"/>
  <c r="E233" i="47"/>
  <c r="M233" i="47" s="1"/>
  <c r="G233" i="47"/>
  <c r="N233" i="47" s="1"/>
  <c r="B234" i="47"/>
  <c r="E234" i="47"/>
  <c r="M234" i="47" s="1"/>
  <c r="G234" i="47"/>
  <c r="N234" i="47" s="1"/>
  <c r="B235" i="47"/>
  <c r="E235" i="47"/>
  <c r="M235" i="47" s="1"/>
  <c r="G235" i="47"/>
  <c r="N235" i="47" s="1"/>
  <c r="B236" i="47"/>
  <c r="E236" i="47"/>
  <c r="M236" i="47" s="1"/>
  <c r="G236" i="47"/>
  <c r="N236" i="47" s="1"/>
  <c r="B237" i="47"/>
  <c r="E237" i="47"/>
  <c r="M237" i="47" s="1"/>
  <c r="G237" i="47"/>
  <c r="N237" i="47" s="1"/>
  <c r="B238" i="47"/>
  <c r="E238" i="47"/>
  <c r="M238" i="47" s="1"/>
  <c r="G238" i="47"/>
  <c r="N238" i="47"/>
  <c r="B239" i="47"/>
  <c r="E239" i="47"/>
  <c r="M239" i="47"/>
  <c r="G239" i="47"/>
  <c r="N239" i="47"/>
  <c r="B240" i="47"/>
  <c r="E240" i="47"/>
  <c r="M240" i="47"/>
  <c r="G240" i="47"/>
  <c r="N240" i="47" s="1"/>
  <c r="B241" i="47"/>
  <c r="E241" i="47"/>
  <c r="M241" i="47"/>
  <c r="G241" i="47"/>
  <c r="N241" i="47" s="1"/>
  <c r="B242" i="47"/>
  <c r="E242" i="47"/>
  <c r="M242" i="47" s="1"/>
  <c r="G242" i="47"/>
  <c r="N242" i="47" s="1"/>
  <c r="B243" i="47"/>
  <c r="E243" i="47"/>
  <c r="M243" i="47" s="1"/>
  <c r="G243" i="47"/>
  <c r="N243" i="47" s="1"/>
  <c r="B244" i="47"/>
  <c r="E244" i="47"/>
  <c r="M244" i="47" s="1"/>
  <c r="G244" i="47"/>
  <c r="N244" i="47" s="1"/>
  <c r="B245" i="47"/>
  <c r="E245" i="47"/>
  <c r="M245" i="47" s="1"/>
  <c r="G245" i="47"/>
  <c r="N245" i="47" s="1"/>
  <c r="B246" i="47"/>
  <c r="E246" i="47"/>
  <c r="M246" i="47" s="1"/>
  <c r="G246" i="47"/>
  <c r="N246" i="47" s="1"/>
  <c r="B247" i="47"/>
  <c r="E247" i="47"/>
  <c r="M247" i="47" s="1"/>
  <c r="G247" i="47"/>
  <c r="N247" i="47"/>
  <c r="B248" i="47"/>
  <c r="E248" i="47"/>
  <c r="M248" i="47" s="1"/>
  <c r="G248" i="47"/>
  <c r="N248" i="47" s="1"/>
  <c r="B249" i="47"/>
  <c r="E249" i="47"/>
  <c r="M249" i="47" s="1"/>
  <c r="G249" i="47"/>
  <c r="N249" i="47" s="1"/>
  <c r="B250" i="47"/>
  <c r="E250" i="47"/>
  <c r="M250" i="47" s="1"/>
  <c r="G250" i="47"/>
  <c r="N250" i="47" s="1"/>
  <c r="B251" i="47"/>
  <c r="E251" i="47"/>
  <c r="M251" i="47"/>
  <c r="G251" i="47"/>
  <c r="N251" i="47" s="1"/>
  <c r="B252" i="47"/>
  <c r="E252" i="47"/>
  <c r="M252" i="47" s="1"/>
  <c r="G252" i="47"/>
  <c r="N252" i="47"/>
  <c r="B253" i="47"/>
  <c r="E253" i="47"/>
  <c r="M253" i="47" s="1"/>
  <c r="G253" i="47"/>
  <c r="N253" i="47" s="1"/>
  <c r="B254" i="47"/>
  <c r="E254" i="47"/>
  <c r="M254" i="47" s="1"/>
  <c r="G254" i="47"/>
  <c r="N254" i="47" s="1"/>
  <c r="B255" i="47"/>
  <c r="E255" i="47"/>
  <c r="M255" i="47" s="1"/>
  <c r="G255" i="47"/>
  <c r="N255" i="47" s="1"/>
  <c r="B256" i="47"/>
  <c r="E256" i="47"/>
  <c r="M256" i="47" s="1"/>
  <c r="G256" i="47"/>
  <c r="N256" i="47"/>
  <c r="B257" i="47"/>
  <c r="E257" i="47"/>
  <c r="M257" i="47"/>
  <c r="G257" i="47"/>
  <c r="N257" i="47" s="1"/>
  <c r="B258" i="47"/>
  <c r="E258" i="47"/>
  <c r="M258" i="47" s="1"/>
  <c r="G258" i="47"/>
  <c r="N258" i="47" s="1"/>
  <c r="B259" i="47"/>
  <c r="E259" i="47"/>
  <c r="M259" i="47" s="1"/>
  <c r="G259" i="47"/>
  <c r="N259" i="47" s="1"/>
  <c r="B260" i="47"/>
  <c r="E260" i="47"/>
  <c r="M260" i="47" s="1"/>
  <c r="G260" i="47"/>
  <c r="N260" i="47" s="1"/>
  <c r="B261" i="47"/>
  <c r="E261" i="47"/>
  <c r="M261" i="47" s="1"/>
  <c r="G261" i="47"/>
  <c r="N261" i="47"/>
  <c r="B262" i="47"/>
  <c r="E262" i="47"/>
  <c r="M262" i="47"/>
  <c r="G262" i="47"/>
  <c r="N262" i="47"/>
  <c r="B263" i="47"/>
  <c r="E263" i="47"/>
  <c r="M263" i="47"/>
  <c r="G263" i="47"/>
  <c r="N263" i="47" s="1"/>
  <c r="B264" i="47"/>
  <c r="E264" i="47"/>
  <c r="M264" i="47" s="1"/>
  <c r="G264" i="47"/>
  <c r="N264" i="47"/>
  <c r="B265" i="47"/>
  <c r="E265" i="47"/>
  <c r="M265" i="47" s="1"/>
  <c r="G265" i="47"/>
  <c r="N265" i="47" s="1"/>
  <c r="B266" i="47"/>
  <c r="E266" i="47"/>
  <c r="M266" i="47"/>
  <c r="G266" i="47"/>
  <c r="N266" i="47" s="1"/>
  <c r="B267" i="47"/>
  <c r="E267" i="47"/>
  <c r="M267" i="47" s="1"/>
  <c r="G267" i="47"/>
  <c r="N267" i="47" s="1"/>
  <c r="B268" i="47"/>
  <c r="E268" i="47"/>
  <c r="M268" i="47" s="1"/>
  <c r="G268" i="47"/>
  <c r="N268" i="47" s="1"/>
  <c r="B269" i="47"/>
  <c r="E269" i="47"/>
  <c r="M269" i="47" s="1"/>
  <c r="G269" i="47"/>
  <c r="N269" i="47" s="1"/>
  <c r="B270" i="47"/>
  <c r="E270" i="47"/>
  <c r="M270" i="47" s="1"/>
  <c r="G270" i="47"/>
  <c r="N270" i="47"/>
  <c r="B271" i="47"/>
  <c r="E271" i="47"/>
  <c r="M271" i="47" s="1"/>
  <c r="G271" i="47"/>
  <c r="N271" i="47"/>
  <c r="B272" i="47"/>
  <c r="E272" i="47"/>
  <c r="M272" i="47"/>
  <c r="G272" i="47"/>
  <c r="N272" i="47"/>
  <c r="B273" i="47"/>
  <c r="E273" i="47"/>
  <c r="M273" i="47"/>
  <c r="G273" i="47"/>
  <c r="N273" i="47" s="1"/>
  <c r="B274" i="47"/>
  <c r="E274" i="47"/>
  <c r="M274" i="47" s="1"/>
  <c r="G274" i="47"/>
  <c r="N274" i="47" s="1"/>
  <c r="B275" i="47"/>
  <c r="E275" i="47"/>
  <c r="M275" i="47" s="1"/>
  <c r="G275" i="47"/>
  <c r="N275" i="47" s="1"/>
  <c r="B276" i="47"/>
  <c r="E276" i="47"/>
  <c r="M276" i="47"/>
  <c r="G276" i="47"/>
  <c r="N276" i="47"/>
  <c r="B277" i="47"/>
  <c r="E277" i="47"/>
  <c r="M277" i="47" s="1"/>
  <c r="G277" i="47"/>
  <c r="N277" i="47" s="1"/>
  <c r="B278" i="47"/>
  <c r="E278" i="47"/>
  <c r="M278" i="47" s="1"/>
  <c r="G278" i="47"/>
  <c r="N278" i="47" s="1"/>
  <c r="B279" i="47"/>
  <c r="E279" i="47"/>
  <c r="M279" i="47" s="1"/>
  <c r="G279" i="47"/>
  <c r="N279" i="47" s="1"/>
  <c r="B280" i="47"/>
  <c r="E280" i="47"/>
  <c r="M280" i="47" s="1"/>
  <c r="G280" i="47"/>
  <c r="N280" i="47"/>
  <c r="B281" i="47"/>
  <c r="E281" i="47"/>
  <c r="M281" i="47" s="1"/>
  <c r="G281" i="47"/>
  <c r="N281" i="47" s="1"/>
  <c r="B282" i="47"/>
  <c r="E282" i="47"/>
  <c r="M282" i="47" s="1"/>
  <c r="G282" i="47"/>
  <c r="N282" i="47" s="1"/>
  <c r="B283" i="47"/>
  <c r="E283" i="47"/>
  <c r="M283" i="47" s="1"/>
  <c r="G283" i="47"/>
  <c r="N283" i="47" s="1"/>
  <c r="B284" i="47"/>
  <c r="E284" i="47"/>
  <c r="M284" i="47" s="1"/>
  <c r="G284" i="47"/>
  <c r="N284" i="47" s="1"/>
  <c r="B285" i="47"/>
  <c r="E285" i="47"/>
  <c r="M285" i="47" s="1"/>
  <c r="G285" i="47"/>
  <c r="N285" i="47" s="1"/>
  <c r="B286" i="47"/>
  <c r="E286" i="47"/>
  <c r="M286" i="47" s="1"/>
  <c r="G286" i="47"/>
  <c r="N286" i="47" s="1"/>
  <c r="B287" i="47"/>
  <c r="E287" i="47"/>
  <c r="M287" i="47" s="1"/>
  <c r="G287" i="47"/>
  <c r="N287" i="47" s="1"/>
  <c r="B288" i="47"/>
  <c r="E288" i="47"/>
  <c r="M288" i="47" s="1"/>
  <c r="G288" i="47"/>
  <c r="N288" i="47" s="1"/>
  <c r="B289" i="47"/>
  <c r="E289" i="47"/>
  <c r="M289" i="47" s="1"/>
  <c r="G289" i="47"/>
  <c r="N289" i="47"/>
  <c r="B290" i="47"/>
  <c r="E290" i="47"/>
  <c r="M290" i="47"/>
  <c r="G290" i="47"/>
  <c r="N290" i="47" s="1"/>
  <c r="B291" i="47"/>
  <c r="E291" i="47"/>
  <c r="M291" i="47"/>
  <c r="G291" i="47"/>
  <c r="N291" i="47" s="1"/>
  <c r="B292" i="47"/>
  <c r="E292" i="47"/>
  <c r="M292" i="47" s="1"/>
  <c r="G292" i="47"/>
  <c r="N292" i="47" s="1"/>
  <c r="B293" i="47"/>
  <c r="E293" i="47"/>
  <c r="M293" i="47" s="1"/>
  <c r="G293" i="47"/>
  <c r="N293" i="47" s="1"/>
  <c r="B294" i="47"/>
  <c r="E294" i="47"/>
  <c r="M294" i="47" s="1"/>
  <c r="G294" i="47"/>
  <c r="N294" i="47" s="1"/>
  <c r="B295" i="47"/>
  <c r="E295" i="47"/>
  <c r="M295" i="47"/>
  <c r="G295" i="47"/>
  <c r="N295" i="47" s="1"/>
  <c r="B296" i="47"/>
  <c r="E296" i="47"/>
  <c r="M296" i="47" s="1"/>
  <c r="G296" i="47"/>
  <c r="N296" i="47"/>
  <c r="B297" i="47"/>
  <c r="E297" i="47"/>
  <c r="M297" i="47" s="1"/>
  <c r="G297" i="47"/>
  <c r="N297" i="47" s="1"/>
  <c r="B298" i="47"/>
  <c r="E298" i="47"/>
  <c r="M298" i="47" s="1"/>
  <c r="G298" i="47"/>
  <c r="N298" i="47"/>
  <c r="B299" i="47"/>
  <c r="E299" i="47"/>
  <c r="M299" i="47" s="1"/>
  <c r="G299" i="47"/>
  <c r="N299" i="47" s="1"/>
  <c r="B300" i="47"/>
  <c r="E300" i="47"/>
  <c r="M300" i="47" s="1"/>
  <c r="G300" i="47"/>
  <c r="N300" i="47" s="1"/>
  <c r="B301" i="47"/>
  <c r="E301" i="47"/>
  <c r="M301" i="47" s="1"/>
  <c r="G301" i="47"/>
  <c r="N301" i="47" s="1"/>
  <c r="B302" i="47"/>
  <c r="E302" i="47"/>
  <c r="M302" i="47" s="1"/>
  <c r="G302" i="47"/>
  <c r="N302" i="47" s="1"/>
  <c r="B303" i="47"/>
  <c r="E303" i="47"/>
  <c r="M303" i="47" s="1"/>
  <c r="G303" i="47"/>
  <c r="N303" i="47"/>
  <c r="B304" i="47"/>
  <c r="E304" i="47"/>
  <c r="M304" i="47"/>
  <c r="G304" i="47"/>
  <c r="N304" i="47" s="1"/>
  <c r="B305" i="47"/>
  <c r="E305" i="47"/>
  <c r="M305" i="47"/>
  <c r="G305" i="47"/>
  <c r="N305" i="47" s="1"/>
  <c r="B306" i="47"/>
  <c r="E306" i="47"/>
  <c r="M306" i="47" s="1"/>
  <c r="G306" i="47"/>
  <c r="N306" i="47" s="1"/>
  <c r="B307" i="47"/>
  <c r="E307" i="47"/>
  <c r="M307" i="47" s="1"/>
  <c r="G307" i="47"/>
  <c r="N307" i="47" s="1"/>
  <c r="B308" i="47"/>
  <c r="E308" i="47"/>
  <c r="M308" i="47" s="1"/>
  <c r="G308" i="47"/>
  <c r="N308" i="47" s="1"/>
  <c r="B309" i="47"/>
  <c r="E309" i="47"/>
  <c r="M309" i="47" s="1"/>
  <c r="G309" i="47"/>
  <c r="N309" i="47" s="1"/>
  <c r="B310" i="47"/>
  <c r="E310" i="47"/>
  <c r="M310" i="47" s="1"/>
  <c r="G310" i="47"/>
  <c r="N310" i="47" s="1"/>
  <c r="B311" i="47"/>
  <c r="E311" i="47"/>
  <c r="M311" i="47" s="1"/>
  <c r="G311" i="47"/>
  <c r="N311" i="47"/>
  <c r="B312" i="47"/>
  <c r="E312" i="47"/>
  <c r="M312" i="47" s="1"/>
  <c r="G312" i="47"/>
  <c r="N312" i="47" s="1"/>
  <c r="B313" i="47"/>
  <c r="E313" i="47"/>
  <c r="M313" i="47" s="1"/>
  <c r="G313" i="47"/>
  <c r="N313" i="47" s="1"/>
  <c r="B314" i="47"/>
  <c r="E314" i="47"/>
  <c r="M314" i="47" s="1"/>
  <c r="G314" i="47"/>
  <c r="N314" i="47" s="1"/>
  <c r="B315" i="47"/>
  <c r="E315" i="47"/>
  <c r="M315" i="47"/>
  <c r="G315" i="47"/>
  <c r="N315" i="47" s="1"/>
  <c r="B316" i="47"/>
  <c r="E316" i="47"/>
  <c r="M316" i="47" s="1"/>
  <c r="G316" i="47"/>
  <c r="N316" i="47"/>
  <c r="B317" i="47"/>
  <c r="E317" i="47"/>
  <c r="M317" i="47" s="1"/>
  <c r="G317" i="47"/>
  <c r="N317" i="47" s="1"/>
  <c r="B318" i="47"/>
  <c r="E318" i="47"/>
  <c r="M318" i="47" s="1"/>
  <c r="G318" i="47"/>
  <c r="N318" i="47" s="1"/>
  <c r="B319" i="47"/>
  <c r="E319" i="47"/>
  <c r="M319" i="47" s="1"/>
  <c r="G319" i="47"/>
  <c r="N319" i="47" s="1"/>
  <c r="B320" i="47"/>
  <c r="E320" i="47"/>
  <c r="M320" i="47" s="1"/>
  <c r="G320" i="47"/>
  <c r="N320" i="47"/>
  <c r="B321" i="47"/>
  <c r="E321" i="47"/>
  <c r="M321" i="47"/>
  <c r="G321" i="47"/>
  <c r="N321" i="47" s="1"/>
  <c r="B322" i="47"/>
  <c r="E322" i="47"/>
  <c r="M322" i="47" s="1"/>
  <c r="G322" i="47"/>
  <c r="N322" i="47" s="1"/>
  <c r="B323" i="47"/>
  <c r="E323" i="47"/>
  <c r="M323" i="47" s="1"/>
  <c r="G323" i="47"/>
  <c r="N323" i="47" s="1"/>
  <c r="B324" i="47"/>
  <c r="E324" i="47"/>
  <c r="M324" i="47" s="1"/>
  <c r="G324" i="47"/>
  <c r="N324" i="47" s="1"/>
  <c r="B325" i="47"/>
  <c r="E325" i="47"/>
  <c r="M325" i="47" s="1"/>
  <c r="G325" i="47"/>
  <c r="N325" i="47"/>
  <c r="B326" i="47"/>
  <c r="E326" i="47"/>
  <c r="M326" i="47"/>
  <c r="G326" i="47"/>
  <c r="N326" i="47"/>
  <c r="B327" i="47"/>
  <c r="E327" i="47"/>
  <c r="M327" i="47"/>
  <c r="G327" i="47"/>
  <c r="N327" i="47" s="1"/>
  <c r="B328" i="47"/>
  <c r="E328" i="47"/>
  <c r="M328" i="47" s="1"/>
  <c r="G328" i="47"/>
  <c r="N328" i="47" s="1"/>
  <c r="B329" i="47"/>
  <c r="E329" i="47"/>
  <c r="M329" i="47" s="1"/>
  <c r="G329" i="47"/>
  <c r="N329" i="47" s="1"/>
  <c r="B330" i="47"/>
  <c r="E330" i="47"/>
  <c r="M330" i="47" s="1"/>
  <c r="G330" i="47"/>
  <c r="N330" i="47"/>
  <c r="B331" i="47"/>
  <c r="E331" i="47"/>
  <c r="M331" i="47" s="1"/>
  <c r="G331" i="47"/>
  <c r="N331" i="47" s="1"/>
  <c r="B332" i="47"/>
  <c r="E332" i="47"/>
  <c r="M332" i="47" s="1"/>
  <c r="G332" i="47"/>
  <c r="N332" i="47" s="1"/>
  <c r="B333" i="47"/>
  <c r="E333" i="47"/>
  <c r="M333" i="47" s="1"/>
  <c r="G333" i="47"/>
  <c r="N333" i="47"/>
  <c r="B334" i="47"/>
  <c r="E334" i="47"/>
  <c r="M334" i="47"/>
  <c r="G334" i="47"/>
  <c r="N334" i="47" s="1"/>
  <c r="B335" i="47"/>
  <c r="E335" i="47"/>
  <c r="M335" i="47" s="1"/>
  <c r="G335" i="47"/>
  <c r="N335" i="47" s="1"/>
  <c r="B336" i="47"/>
  <c r="E336" i="47"/>
  <c r="M336" i="47"/>
  <c r="G336" i="47"/>
  <c r="N336" i="47" s="1"/>
  <c r="B337" i="47"/>
  <c r="E337" i="47"/>
  <c r="M337" i="47" s="1"/>
  <c r="G337" i="47"/>
  <c r="N337" i="47"/>
  <c r="B338" i="47"/>
  <c r="E338" i="47"/>
  <c r="M338" i="47" s="1"/>
  <c r="G338" i="47"/>
  <c r="N338" i="47" s="1"/>
  <c r="B339" i="47"/>
  <c r="E339" i="47"/>
  <c r="M339" i="47" s="1"/>
  <c r="G339" i="47"/>
  <c r="N339" i="47" s="1"/>
  <c r="B340" i="47"/>
  <c r="E340" i="47"/>
  <c r="M340" i="47" s="1"/>
  <c r="G340" i="47"/>
  <c r="N340" i="47" s="1"/>
  <c r="B341" i="47"/>
  <c r="E341" i="47"/>
  <c r="M341" i="47" s="1"/>
  <c r="G341" i="47"/>
  <c r="N341" i="47" s="1"/>
  <c r="B342" i="47"/>
  <c r="E342" i="47"/>
  <c r="M342" i="47" s="1"/>
  <c r="G342" i="47"/>
  <c r="N342" i="47"/>
  <c r="B343" i="47"/>
  <c r="E343" i="47"/>
  <c r="M343" i="47" s="1"/>
  <c r="G343" i="47"/>
  <c r="N343" i="47" s="1"/>
  <c r="B344" i="47"/>
  <c r="E344" i="47"/>
  <c r="M344" i="47" s="1"/>
  <c r="G344" i="47"/>
  <c r="N344" i="47" s="1"/>
  <c r="B345" i="47"/>
  <c r="E345" i="47"/>
  <c r="M345" i="47" s="1"/>
  <c r="G345" i="47"/>
  <c r="N345" i="47" s="1"/>
  <c r="B346" i="47"/>
  <c r="E346" i="47"/>
  <c r="M346" i="47" s="1"/>
  <c r="G346" i="47"/>
  <c r="N346" i="47" s="1"/>
  <c r="B347" i="47"/>
  <c r="E347" i="47"/>
  <c r="M347" i="47" s="1"/>
  <c r="G347" i="47"/>
  <c r="N347" i="47" s="1"/>
  <c r="B348" i="47"/>
  <c r="E348" i="47"/>
  <c r="M348" i="47"/>
  <c r="G348" i="47"/>
  <c r="N348" i="47" s="1"/>
  <c r="B349" i="47"/>
  <c r="E349" i="47"/>
  <c r="M349" i="47" s="1"/>
  <c r="G349" i="47"/>
  <c r="N349" i="47" s="1"/>
  <c r="B350" i="47"/>
  <c r="E350" i="47"/>
  <c r="M350" i="47" s="1"/>
  <c r="G350" i="47"/>
  <c r="N350" i="47" s="1"/>
  <c r="B351" i="47"/>
  <c r="E351" i="47"/>
  <c r="M351" i="47"/>
  <c r="G351" i="47"/>
  <c r="N351" i="47" s="1"/>
  <c r="B352" i="47"/>
  <c r="E352" i="47"/>
  <c r="M352" i="47" s="1"/>
  <c r="G352" i="47"/>
  <c r="N352" i="47" s="1"/>
  <c r="B353" i="47"/>
  <c r="E353" i="47"/>
  <c r="M353" i="47" s="1"/>
  <c r="G353" i="47"/>
  <c r="N353" i="47" s="1"/>
  <c r="B354" i="47"/>
  <c r="E354" i="47"/>
  <c r="M354" i="47" s="1"/>
  <c r="G354" i="47"/>
  <c r="N354" i="47" s="1"/>
  <c r="B355" i="47"/>
  <c r="E355" i="47"/>
  <c r="M355" i="47" s="1"/>
  <c r="G355" i="47"/>
  <c r="N355" i="47" s="1"/>
  <c r="B356" i="47"/>
  <c r="E356" i="47"/>
  <c r="M356" i="47" s="1"/>
  <c r="G356" i="47"/>
  <c r="N356" i="47"/>
  <c r="B357" i="47"/>
  <c r="E357" i="47"/>
  <c r="M357" i="47" s="1"/>
  <c r="G357" i="47"/>
  <c r="N357" i="47" s="1"/>
  <c r="B358" i="47"/>
  <c r="E358" i="47"/>
  <c r="M358" i="47" s="1"/>
  <c r="G358" i="47"/>
  <c r="N358" i="47" s="1"/>
  <c r="B359" i="47"/>
  <c r="E359" i="47"/>
  <c r="M359" i="47" s="1"/>
  <c r="G359" i="47"/>
  <c r="N359" i="47" s="1"/>
  <c r="B360" i="47"/>
  <c r="E360" i="47"/>
  <c r="M360" i="47" s="1"/>
  <c r="G360" i="47"/>
  <c r="N360" i="47" s="1"/>
  <c r="B361" i="47"/>
  <c r="E361" i="47"/>
  <c r="M361" i="47" s="1"/>
  <c r="G361" i="47"/>
  <c r="N361" i="47" s="1"/>
  <c r="B362" i="47"/>
  <c r="E362" i="47"/>
  <c r="M362" i="47" s="1"/>
  <c r="G362" i="47"/>
  <c r="N362" i="47" s="1"/>
  <c r="B363" i="47"/>
  <c r="E363" i="47"/>
  <c r="M363" i="47" s="1"/>
  <c r="G363" i="47"/>
  <c r="N363" i="47" s="1"/>
  <c r="B364" i="47"/>
  <c r="E364" i="47"/>
  <c r="M364" i="47" s="1"/>
  <c r="G364" i="47"/>
  <c r="N364" i="47"/>
  <c r="B365" i="47"/>
  <c r="E365" i="47"/>
  <c r="M365" i="47" s="1"/>
  <c r="G365" i="47"/>
  <c r="N365" i="47" s="1"/>
  <c r="B366" i="47"/>
  <c r="E366" i="47"/>
  <c r="M366" i="47" s="1"/>
  <c r="G366" i="47"/>
  <c r="N366" i="47" s="1"/>
  <c r="B367" i="47"/>
  <c r="E367" i="47"/>
  <c r="M367" i="47"/>
  <c r="G367" i="47"/>
  <c r="N367" i="47" s="1"/>
  <c r="B368" i="47"/>
  <c r="E368" i="47"/>
  <c r="M368" i="47" s="1"/>
  <c r="G368" i="47"/>
  <c r="N368" i="47" s="1"/>
  <c r="B369" i="47"/>
  <c r="E369" i="47"/>
  <c r="M369" i="47" s="1"/>
  <c r="G369" i="47"/>
  <c r="N369" i="47" s="1"/>
  <c r="B370" i="47"/>
  <c r="E370" i="47"/>
  <c r="M370" i="47" s="1"/>
  <c r="G370" i="47"/>
  <c r="N370" i="47" s="1"/>
  <c r="B371" i="47"/>
  <c r="E371" i="47"/>
  <c r="M371" i="47" s="1"/>
  <c r="G371" i="47"/>
  <c r="N371" i="47" s="1"/>
  <c r="B372" i="47"/>
  <c r="E372" i="47"/>
  <c r="M372" i="47" s="1"/>
  <c r="G372" i="47"/>
  <c r="N372" i="47" s="1"/>
  <c r="B373" i="47"/>
  <c r="E373" i="47"/>
  <c r="M373" i="47" s="1"/>
  <c r="G373" i="47"/>
  <c r="N373" i="47" s="1"/>
  <c r="B374" i="47"/>
  <c r="E374" i="47"/>
  <c r="M374" i="47"/>
  <c r="G374" i="47"/>
  <c r="N374" i="47" s="1"/>
  <c r="B375" i="47"/>
  <c r="E375" i="47"/>
  <c r="M375" i="47" s="1"/>
  <c r="G375" i="47"/>
  <c r="N375" i="47" s="1"/>
  <c r="B376" i="47"/>
  <c r="E376" i="47"/>
  <c r="M376" i="47" s="1"/>
  <c r="G376" i="47"/>
  <c r="N376" i="47" s="1"/>
  <c r="B377" i="47"/>
  <c r="E377" i="47"/>
  <c r="M377" i="47" s="1"/>
  <c r="G377" i="47"/>
  <c r="N377" i="47" s="1"/>
  <c r="B378" i="47"/>
  <c r="E378" i="47"/>
  <c r="M378" i="47" s="1"/>
  <c r="G378" i="47"/>
  <c r="N378" i="47"/>
  <c r="B379" i="47"/>
  <c r="E379" i="47"/>
  <c r="M379" i="47"/>
  <c r="G379" i="47"/>
  <c r="N379" i="47" s="1"/>
  <c r="B380" i="47"/>
  <c r="E380" i="47"/>
  <c r="M380" i="47" s="1"/>
  <c r="G380" i="47"/>
  <c r="N380" i="47" s="1"/>
  <c r="B381" i="47"/>
  <c r="E381" i="47"/>
  <c r="M381" i="47" s="1"/>
  <c r="G381" i="47"/>
  <c r="N381" i="47" s="1"/>
  <c r="B382" i="47"/>
  <c r="E382" i="47"/>
  <c r="M382" i="47"/>
  <c r="G382" i="47"/>
  <c r="N382" i="47" s="1"/>
  <c r="B383" i="47"/>
  <c r="E383" i="47"/>
  <c r="M383" i="47" s="1"/>
  <c r="G383" i="47"/>
  <c r="N383" i="47" s="1"/>
  <c r="B384" i="47"/>
  <c r="E384" i="47"/>
  <c r="M384" i="47"/>
  <c r="G384" i="47"/>
  <c r="N384" i="47" s="1"/>
  <c r="B385" i="47"/>
  <c r="E385" i="47"/>
  <c r="M385" i="47" s="1"/>
  <c r="G385" i="47"/>
  <c r="N385" i="47" s="1"/>
  <c r="B386" i="47"/>
  <c r="E386" i="47"/>
  <c r="M386" i="47" s="1"/>
  <c r="G386" i="47"/>
  <c r="N386" i="47" s="1"/>
  <c r="B387" i="47"/>
  <c r="E387" i="47"/>
  <c r="M387" i="47" s="1"/>
  <c r="G387" i="47"/>
  <c r="N387" i="47" s="1"/>
  <c r="B388" i="47"/>
  <c r="E388" i="47"/>
  <c r="M388" i="47" s="1"/>
  <c r="G388" i="47"/>
  <c r="N388" i="47" s="1"/>
  <c r="B389" i="47"/>
  <c r="E389" i="47"/>
  <c r="M389" i="47" s="1"/>
  <c r="G389" i="47"/>
  <c r="N389" i="47"/>
  <c r="B390" i="47"/>
  <c r="E390" i="47"/>
  <c r="M390" i="47"/>
  <c r="G390" i="47"/>
  <c r="N390" i="47"/>
  <c r="B391" i="47"/>
  <c r="E391" i="47"/>
  <c r="M391" i="47"/>
  <c r="G391" i="47"/>
  <c r="N391" i="47" s="1"/>
  <c r="B392" i="47"/>
  <c r="E392" i="47"/>
  <c r="M392" i="47" s="1"/>
  <c r="G392" i="47"/>
  <c r="N392" i="47" s="1"/>
  <c r="B393" i="47"/>
  <c r="E393" i="47"/>
  <c r="M393" i="47" s="1"/>
  <c r="G393" i="47"/>
  <c r="N393" i="47" s="1"/>
  <c r="B394" i="47"/>
  <c r="E394" i="47"/>
  <c r="M394" i="47" s="1"/>
  <c r="G394" i="47"/>
  <c r="N394" i="47"/>
  <c r="B395" i="47"/>
  <c r="E395" i="47"/>
  <c r="M395" i="47" s="1"/>
  <c r="G395" i="47"/>
  <c r="N395" i="47" s="1"/>
  <c r="B396" i="47"/>
  <c r="E396" i="47"/>
  <c r="M396" i="47" s="1"/>
  <c r="G396" i="47"/>
  <c r="N396" i="47" s="1"/>
  <c r="B397" i="47"/>
  <c r="E397" i="47"/>
  <c r="M397" i="47" s="1"/>
  <c r="G397" i="47"/>
  <c r="N397" i="47"/>
  <c r="B398" i="47"/>
  <c r="E398" i="47"/>
  <c r="M398" i="47"/>
  <c r="G398" i="47"/>
  <c r="N398" i="47" s="1"/>
  <c r="B399" i="47"/>
  <c r="E399" i="47"/>
  <c r="M399" i="47" s="1"/>
  <c r="G399" i="47"/>
  <c r="N399" i="47" s="1"/>
  <c r="B400" i="47"/>
  <c r="E400" i="47"/>
  <c r="M400" i="47"/>
  <c r="G400" i="47"/>
  <c r="N400" i="47" s="1"/>
  <c r="B401" i="47"/>
  <c r="E401" i="47"/>
  <c r="M401" i="47" s="1"/>
  <c r="G401" i="47"/>
  <c r="N401" i="47"/>
  <c r="B402" i="47"/>
  <c r="E402" i="47"/>
  <c r="M402" i="47" s="1"/>
  <c r="G402" i="47"/>
  <c r="N402" i="47" s="1"/>
  <c r="B403" i="47"/>
  <c r="E403" i="47"/>
  <c r="M403" i="47" s="1"/>
  <c r="G403" i="47"/>
  <c r="N403" i="47" s="1"/>
  <c r="B404" i="47"/>
  <c r="E404" i="47"/>
  <c r="M404" i="47" s="1"/>
  <c r="G404" i="47"/>
  <c r="N404" i="47" s="1"/>
  <c r="B405" i="47"/>
  <c r="E405" i="47"/>
  <c r="M405" i="47" s="1"/>
  <c r="G405" i="47"/>
  <c r="N405" i="47" s="1"/>
  <c r="B406" i="47"/>
  <c r="E406" i="47"/>
  <c r="M406" i="47" s="1"/>
  <c r="G406" i="47"/>
  <c r="N406" i="47"/>
  <c r="B407" i="47"/>
  <c r="E407" i="47"/>
  <c r="M407" i="47" s="1"/>
  <c r="G407" i="47"/>
  <c r="N407" i="47" s="1"/>
  <c r="B408" i="47"/>
  <c r="E408" i="47"/>
  <c r="M408" i="47" s="1"/>
  <c r="G408" i="47"/>
  <c r="N408" i="47" s="1"/>
  <c r="B409" i="47"/>
  <c r="E409" i="47"/>
  <c r="M409" i="47" s="1"/>
  <c r="G409" i="47"/>
  <c r="N409" i="47" s="1"/>
  <c r="B410" i="47"/>
  <c r="E410" i="47"/>
  <c r="M410" i="47" s="1"/>
  <c r="G410" i="47"/>
  <c r="N410" i="47" s="1"/>
  <c r="B411" i="47"/>
  <c r="E411" i="47"/>
  <c r="M411" i="47" s="1"/>
  <c r="G411" i="47"/>
  <c r="N411" i="47" s="1"/>
  <c r="B412" i="47"/>
  <c r="E412" i="47"/>
  <c r="M412" i="47"/>
  <c r="G412" i="47"/>
  <c r="N412" i="47" s="1"/>
  <c r="B413" i="47"/>
  <c r="E413" i="47"/>
  <c r="M413" i="47" s="1"/>
  <c r="G413" i="47"/>
  <c r="N413" i="47" s="1"/>
  <c r="B414" i="47"/>
  <c r="E414" i="47"/>
  <c r="M414" i="47" s="1"/>
  <c r="G414" i="47"/>
  <c r="N414" i="47" s="1"/>
  <c r="B415" i="47"/>
  <c r="E415" i="47"/>
  <c r="M415" i="47" s="1"/>
  <c r="G415" i="47"/>
  <c r="N415" i="47" s="1"/>
  <c r="B416" i="47"/>
  <c r="E416" i="47"/>
  <c r="M416" i="47" s="1"/>
  <c r="G416" i="47"/>
  <c r="N416" i="47" s="1"/>
  <c r="B417" i="47"/>
  <c r="E417" i="47"/>
  <c r="M417" i="47" s="1"/>
  <c r="G417" i="47"/>
  <c r="N417" i="47" s="1"/>
  <c r="B418" i="47"/>
  <c r="E418" i="47"/>
  <c r="M418" i="47" s="1"/>
  <c r="G418" i="47"/>
  <c r="N418" i="47" s="1"/>
  <c r="B419" i="47"/>
  <c r="E419" i="47"/>
  <c r="M419" i="47" s="1"/>
  <c r="G419" i="47"/>
  <c r="N419" i="47" s="1"/>
  <c r="B420" i="47"/>
  <c r="E420" i="47"/>
  <c r="M420" i="47" s="1"/>
  <c r="G420" i="47"/>
  <c r="N420" i="47"/>
  <c r="B421" i="47"/>
  <c r="E421" i="47"/>
  <c r="M421" i="47" s="1"/>
  <c r="G421" i="47"/>
  <c r="N421" i="47" s="1"/>
  <c r="B422" i="47"/>
  <c r="E422" i="47"/>
  <c r="M422" i="47" s="1"/>
  <c r="G422" i="47"/>
  <c r="N422" i="47" s="1"/>
  <c r="B423" i="47"/>
  <c r="E423" i="47"/>
  <c r="M423" i="47"/>
  <c r="G423" i="47"/>
  <c r="N423" i="47" s="1"/>
  <c r="B424" i="47"/>
  <c r="E424" i="47"/>
  <c r="M424" i="47" s="1"/>
  <c r="G424" i="47"/>
  <c r="N424" i="47" s="1"/>
  <c r="B425" i="47"/>
  <c r="E425" i="47"/>
  <c r="M425" i="47" s="1"/>
  <c r="G425" i="47"/>
  <c r="N425" i="47" s="1"/>
  <c r="B426" i="47"/>
  <c r="E426" i="47"/>
  <c r="M426" i="47" s="1"/>
  <c r="G426" i="47"/>
  <c r="N426" i="47" s="1"/>
  <c r="B427" i="47"/>
  <c r="E427" i="47"/>
  <c r="M427" i="47" s="1"/>
  <c r="G427" i="47"/>
  <c r="N427" i="47" s="1"/>
  <c r="B428" i="47"/>
  <c r="E428" i="47"/>
  <c r="M428" i="47"/>
  <c r="G428" i="47"/>
  <c r="N428" i="47"/>
  <c r="B429" i="47"/>
  <c r="E429" i="47"/>
  <c r="M429" i="47" s="1"/>
  <c r="G429" i="47"/>
  <c r="N429" i="47"/>
  <c r="B430" i="47"/>
  <c r="E430" i="47"/>
  <c r="M430" i="47" s="1"/>
  <c r="G430" i="47"/>
  <c r="N430" i="47" s="1"/>
  <c r="B431" i="47"/>
  <c r="E431" i="47"/>
  <c r="M431" i="47"/>
  <c r="G431" i="47"/>
  <c r="N431" i="47" s="1"/>
  <c r="B432" i="47"/>
  <c r="E432" i="47"/>
  <c r="M432" i="47" s="1"/>
  <c r="G432" i="47"/>
  <c r="N432" i="47" s="1"/>
  <c r="B433" i="47"/>
  <c r="E433" i="47"/>
  <c r="M433" i="47" s="1"/>
  <c r="G433" i="47"/>
  <c r="N433" i="47" s="1"/>
  <c r="B434" i="47"/>
  <c r="E434" i="47"/>
  <c r="M434" i="47" s="1"/>
  <c r="G434" i="47"/>
  <c r="N434" i="47" s="1"/>
  <c r="B435" i="47"/>
  <c r="E435" i="47"/>
  <c r="M435" i="47" s="1"/>
  <c r="G435" i="47"/>
  <c r="N435" i="47" s="1"/>
  <c r="B436" i="47"/>
  <c r="E436" i="47"/>
  <c r="M436" i="47" s="1"/>
  <c r="G436" i="47"/>
  <c r="N436" i="47"/>
  <c r="B437" i="47"/>
  <c r="E437" i="47"/>
  <c r="M437" i="47" s="1"/>
  <c r="G437" i="47"/>
  <c r="N437" i="47"/>
  <c r="B438" i="47"/>
  <c r="E438" i="47"/>
  <c r="M438" i="47" s="1"/>
  <c r="G438" i="47"/>
  <c r="N438" i="47" s="1"/>
  <c r="B439" i="47"/>
  <c r="E439" i="47"/>
  <c r="M439" i="47" s="1"/>
  <c r="G439" i="47"/>
  <c r="N439" i="47" s="1"/>
  <c r="B440" i="47"/>
  <c r="E440" i="47"/>
  <c r="M440" i="47" s="1"/>
  <c r="G440" i="47"/>
  <c r="N440" i="47" s="1"/>
  <c r="B441" i="47"/>
  <c r="E441" i="47"/>
  <c r="M441" i="47" s="1"/>
  <c r="G441" i="47"/>
  <c r="N441" i="47" s="1"/>
  <c r="B442" i="47"/>
  <c r="E442" i="47"/>
  <c r="M442" i="47" s="1"/>
  <c r="G442" i="47"/>
  <c r="N442" i="47"/>
  <c r="B443" i="47"/>
  <c r="E443" i="47"/>
  <c r="M443" i="47"/>
  <c r="G443" i="47"/>
  <c r="N443" i="47" s="1"/>
  <c r="B444" i="47"/>
  <c r="E444" i="47"/>
  <c r="M444" i="47" s="1"/>
  <c r="G444" i="47"/>
  <c r="N444" i="47" s="1"/>
  <c r="B445" i="47"/>
  <c r="E445" i="47"/>
  <c r="M445" i="47" s="1"/>
  <c r="G445" i="47"/>
  <c r="N445" i="47" s="1"/>
  <c r="B446" i="47"/>
  <c r="E446" i="47"/>
  <c r="M446" i="47" s="1"/>
  <c r="G446" i="47"/>
  <c r="N446" i="47" s="1"/>
  <c r="B447" i="47"/>
  <c r="E447" i="47"/>
  <c r="M447" i="47" s="1"/>
  <c r="G447" i="47"/>
  <c r="N447" i="47" s="1"/>
  <c r="B448" i="47"/>
  <c r="E448" i="47"/>
  <c r="M448" i="47"/>
  <c r="G448" i="47"/>
  <c r="N448" i="47" s="1"/>
  <c r="B449" i="47"/>
  <c r="E449" i="47"/>
  <c r="M449" i="47" s="1"/>
  <c r="G449" i="47"/>
  <c r="N449" i="47" s="1"/>
  <c r="B450" i="47"/>
  <c r="E450" i="47"/>
  <c r="M450" i="47" s="1"/>
  <c r="G450" i="47"/>
  <c r="N450" i="47" s="1"/>
  <c r="B451" i="47"/>
  <c r="E451" i="47"/>
  <c r="M451" i="47" s="1"/>
  <c r="G451" i="47"/>
  <c r="N451" i="47" s="1"/>
  <c r="B452" i="47"/>
  <c r="E452" i="47"/>
  <c r="M452" i="47" s="1"/>
  <c r="G452" i="47"/>
  <c r="N452" i="47" s="1"/>
  <c r="B453" i="47"/>
  <c r="E453" i="47"/>
  <c r="M453" i="47" s="1"/>
  <c r="G453" i="47"/>
  <c r="N453" i="47"/>
  <c r="B454" i="47"/>
  <c r="E454" i="47"/>
  <c r="M454" i="47"/>
  <c r="G454" i="47"/>
  <c r="N454" i="47"/>
  <c r="B455" i="47"/>
  <c r="E455" i="47"/>
  <c r="M455" i="47"/>
  <c r="G455" i="47"/>
  <c r="N455" i="47" s="1"/>
  <c r="B456" i="47"/>
  <c r="E456" i="47"/>
  <c r="M456" i="47" s="1"/>
  <c r="G456" i="47"/>
  <c r="N456" i="47" s="1"/>
  <c r="B457" i="47"/>
  <c r="E457" i="47"/>
  <c r="M457" i="47" s="1"/>
  <c r="G457" i="47"/>
  <c r="N457" i="47" s="1"/>
  <c r="B458" i="47"/>
  <c r="E458" i="47"/>
  <c r="M458" i="47" s="1"/>
  <c r="G458" i="47"/>
  <c r="N458" i="47"/>
  <c r="B459" i="47"/>
  <c r="E459" i="47"/>
  <c r="M459" i="47"/>
  <c r="G459" i="47"/>
  <c r="N459" i="47" s="1"/>
  <c r="B460" i="47"/>
  <c r="E460" i="47"/>
  <c r="M460" i="47" s="1"/>
  <c r="G460" i="47"/>
  <c r="N460" i="47"/>
  <c r="B461" i="47"/>
  <c r="E461" i="47"/>
  <c r="M461" i="47" s="1"/>
  <c r="G461" i="47"/>
  <c r="N461" i="47"/>
  <c r="B462" i="47"/>
  <c r="E462" i="47"/>
  <c r="M462" i="47"/>
  <c r="G462" i="47"/>
  <c r="N462" i="47" s="1"/>
  <c r="B463" i="47"/>
  <c r="E463" i="47"/>
  <c r="M463" i="47" s="1"/>
  <c r="G463" i="47"/>
  <c r="N463" i="47" s="1"/>
  <c r="B464" i="47"/>
  <c r="E464" i="47"/>
  <c r="M464" i="47"/>
  <c r="G464" i="47"/>
  <c r="N464" i="47" s="1"/>
  <c r="B465" i="47"/>
  <c r="E465" i="47"/>
  <c r="M465" i="47" s="1"/>
  <c r="G465" i="47"/>
  <c r="N465" i="47" s="1"/>
  <c r="B466" i="47"/>
  <c r="E466" i="47"/>
  <c r="M466" i="47" s="1"/>
  <c r="G466" i="47"/>
  <c r="N466" i="47" s="1"/>
  <c r="B467" i="47"/>
  <c r="E467" i="47"/>
  <c r="M467" i="47"/>
  <c r="G467" i="47"/>
  <c r="N467" i="47" s="1"/>
  <c r="B468" i="47"/>
  <c r="E468" i="47"/>
  <c r="M468" i="47" s="1"/>
  <c r="G468" i="47"/>
  <c r="N468" i="47" s="1"/>
  <c r="B469" i="47"/>
  <c r="E469" i="47"/>
  <c r="M469" i="47" s="1"/>
  <c r="G469" i="47"/>
  <c r="N469" i="47" s="1"/>
  <c r="B470" i="47"/>
  <c r="E470" i="47"/>
  <c r="M470" i="47" s="1"/>
  <c r="G470" i="47"/>
  <c r="N470" i="47" s="1"/>
  <c r="B471" i="47"/>
  <c r="E471" i="47"/>
  <c r="M471" i="47" s="1"/>
  <c r="G471" i="47"/>
  <c r="N471" i="47" s="1"/>
  <c r="B472" i="47"/>
  <c r="E472" i="47"/>
  <c r="M472" i="47" s="1"/>
  <c r="G472" i="47"/>
  <c r="N472" i="47" s="1"/>
  <c r="B473" i="47"/>
  <c r="E473" i="47"/>
  <c r="M473" i="47" s="1"/>
  <c r="G473" i="47"/>
  <c r="N473" i="47" s="1"/>
  <c r="B474" i="47"/>
  <c r="E474" i="47"/>
  <c r="M474" i="47" s="1"/>
  <c r="G474" i="47"/>
  <c r="N474" i="47" s="1"/>
  <c r="B475" i="47"/>
  <c r="E475" i="47"/>
  <c r="M475" i="47"/>
  <c r="G475" i="47"/>
  <c r="N475" i="47"/>
  <c r="B476" i="47"/>
  <c r="E476" i="47"/>
  <c r="M476" i="47" s="1"/>
  <c r="G476" i="47"/>
  <c r="N476" i="47" s="1"/>
  <c r="B477" i="47"/>
  <c r="E477" i="47"/>
  <c r="M477" i="47"/>
  <c r="G477" i="47"/>
  <c r="N477" i="47" s="1"/>
  <c r="B478" i="47"/>
  <c r="E478" i="47"/>
  <c r="M478" i="47" s="1"/>
  <c r="G478" i="47"/>
  <c r="N478" i="47" s="1"/>
  <c r="B479" i="47"/>
  <c r="E479" i="47"/>
  <c r="M479" i="47"/>
  <c r="G479" i="47"/>
  <c r="N479" i="47" s="1"/>
  <c r="B480" i="47"/>
  <c r="E480" i="47"/>
  <c r="M480" i="47" s="1"/>
  <c r="G480" i="47"/>
  <c r="N480" i="47" s="1"/>
  <c r="B481" i="47"/>
  <c r="E481" i="47"/>
  <c r="M481" i="47" s="1"/>
  <c r="G481" i="47"/>
  <c r="N481" i="47"/>
  <c r="B482" i="47"/>
  <c r="E482" i="47"/>
  <c r="M482" i="47" s="1"/>
  <c r="G482" i="47"/>
  <c r="N482" i="47" s="1"/>
  <c r="B483" i="47"/>
  <c r="E483" i="47"/>
  <c r="M483" i="47"/>
  <c r="G483" i="47"/>
  <c r="N483" i="47"/>
  <c r="B484" i="47"/>
  <c r="E484" i="47"/>
  <c r="M484" i="47" s="1"/>
  <c r="G484" i="47"/>
  <c r="N484" i="47" s="1"/>
  <c r="B485" i="47"/>
  <c r="E485" i="47"/>
  <c r="M485" i="47"/>
  <c r="G485" i="47"/>
  <c r="N485" i="47" s="1"/>
  <c r="B486" i="47"/>
  <c r="E486" i="47"/>
  <c r="M486" i="47" s="1"/>
  <c r="G486" i="47"/>
  <c r="N486" i="47" s="1"/>
  <c r="B487" i="47"/>
  <c r="E487" i="47"/>
  <c r="M487" i="47" s="1"/>
  <c r="G487" i="47"/>
  <c r="N487" i="47" s="1"/>
  <c r="B488" i="47"/>
  <c r="E488" i="47"/>
  <c r="M488" i="47" s="1"/>
  <c r="G488" i="47"/>
  <c r="N488" i="47" s="1"/>
  <c r="B489" i="47"/>
  <c r="E489" i="47"/>
  <c r="M489" i="47" s="1"/>
  <c r="G489" i="47"/>
  <c r="N489" i="47" s="1"/>
  <c r="B490" i="47"/>
  <c r="E490" i="47"/>
  <c r="M490" i="47" s="1"/>
  <c r="G490" i="47"/>
  <c r="N490" i="47" s="1"/>
  <c r="B491" i="47"/>
  <c r="E491" i="47"/>
  <c r="M491" i="47"/>
  <c r="G491" i="47"/>
  <c r="N491" i="47" s="1"/>
  <c r="B492" i="47"/>
  <c r="E492" i="47"/>
  <c r="M492" i="47" s="1"/>
  <c r="G492" i="47"/>
  <c r="N492" i="47" s="1"/>
  <c r="B493" i="47"/>
  <c r="E493" i="47"/>
  <c r="M493" i="47"/>
  <c r="G493" i="47"/>
  <c r="N493" i="47" s="1"/>
  <c r="B494" i="47"/>
  <c r="E494" i="47"/>
  <c r="M494" i="47" s="1"/>
  <c r="G494" i="47"/>
  <c r="N494" i="47" s="1"/>
  <c r="B495" i="47"/>
  <c r="E495" i="47"/>
  <c r="M495" i="47" s="1"/>
  <c r="G495" i="47"/>
  <c r="N495" i="47" s="1"/>
  <c r="B496" i="47"/>
  <c r="E496" i="47"/>
  <c r="M496" i="47" s="1"/>
  <c r="G496" i="47"/>
  <c r="N496" i="47" s="1"/>
  <c r="B497" i="47"/>
  <c r="E497" i="47"/>
  <c r="M497" i="47" s="1"/>
  <c r="G497" i="47"/>
  <c r="N497" i="47" s="1"/>
  <c r="B498" i="47"/>
  <c r="E498" i="47"/>
  <c r="M498" i="47" s="1"/>
  <c r="G498" i="47"/>
  <c r="N498" i="47" s="1"/>
  <c r="B499" i="47"/>
  <c r="E499" i="47"/>
  <c r="M499" i="47"/>
  <c r="G499" i="47"/>
  <c r="N499" i="47" s="1"/>
  <c r="B500" i="47"/>
  <c r="E500" i="47"/>
  <c r="M500" i="47" s="1"/>
  <c r="G500" i="47"/>
  <c r="N500" i="47" s="1"/>
  <c r="B501" i="47"/>
  <c r="E501" i="47"/>
  <c r="M501" i="47"/>
  <c r="G501" i="47"/>
  <c r="N501" i="47" s="1"/>
  <c r="B502" i="47"/>
  <c r="E502" i="47"/>
  <c r="M502" i="47" s="1"/>
  <c r="G502" i="47"/>
  <c r="N502" i="47" s="1"/>
  <c r="B503" i="47"/>
  <c r="E503" i="47"/>
  <c r="M503" i="47" s="1"/>
  <c r="G503" i="47"/>
  <c r="N503" i="47" s="1"/>
  <c r="B504" i="47"/>
  <c r="E504" i="47"/>
  <c r="M504" i="47" s="1"/>
  <c r="G504" i="47"/>
  <c r="N504" i="47" s="1"/>
  <c r="B505" i="47"/>
  <c r="E505" i="47"/>
  <c r="M505" i="47" s="1"/>
  <c r="G505" i="47"/>
  <c r="N505" i="47" s="1"/>
  <c r="B506" i="47"/>
  <c r="E506" i="47"/>
  <c r="M506" i="47" s="1"/>
  <c r="G506" i="47"/>
  <c r="N506" i="47" s="1"/>
  <c r="B507" i="47"/>
  <c r="E507" i="47"/>
  <c r="M507" i="47" s="1"/>
  <c r="G507" i="47"/>
  <c r="N507" i="47" s="1"/>
  <c r="B508" i="47"/>
  <c r="E508" i="47"/>
  <c r="M508" i="47" s="1"/>
  <c r="G508" i="47"/>
  <c r="N508" i="47" s="1"/>
  <c r="B509" i="47"/>
  <c r="E509" i="47"/>
  <c r="M509" i="47" s="1"/>
  <c r="G509" i="47"/>
  <c r="N509" i="47" s="1"/>
  <c r="B510" i="47"/>
  <c r="E510" i="47"/>
  <c r="M510" i="47" s="1"/>
  <c r="G510" i="47"/>
  <c r="N510" i="47" s="1"/>
  <c r="B511" i="47"/>
  <c r="E511" i="47"/>
  <c r="M511" i="47" s="1"/>
  <c r="G511" i="47"/>
  <c r="N511" i="47" s="1"/>
  <c r="B512" i="47"/>
  <c r="E512" i="47"/>
  <c r="M512" i="47" s="1"/>
  <c r="G512" i="47"/>
  <c r="N512" i="47" s="1"/>
  <c r="B513" i="47"/>
  <c r="E513" i="47"/>
  <c r="M513" i="47" s="1"/>
  <c r="G513" i="47"/>
  <c r="N513" i="47" s="1"/>
  <c r="B514" i="47"/>
  <c r="E514" i="47"/>
  <c r="M514" i="47" s="1"/>
  <c r="G514" i="47"/>
  <c r="N514" i="47" s="1"/>
  <c r="B515" i="47"/>
  <c r="E515" i="47"/>
  <c r="M515" i="47" s="1"/>
  <c r="G515" i="47"/>
  <c r="N515" i="47" s="1"/>
  <c r="B516" i="47"/>
  <c r="E516" i="47"/>
  <c r="M516" i="47" s="1"/>
  <c r="G516" i="47"/>
  <c r="N516" i="47" s="1"/>
  <c r="B517" i="47"/>
  <c r="E517" i="47"/>
  <c r="M517" i="47" s="1"/>
  <c r="G517" i="47"/>
  <c r="N517" i="47" s="1"/>
  <c r="B518" i="47"/>
  <c r="E518" i="47"/>
  <c r="M518" i="47" s="1"/>
  <c r="G518" i="47"/>
  <c r="N518" i="47" s="1"/>
  <c r="B519" i="47"/>
  <c r="E519" i="47"/>
  <c r="M519" i="47"/>
  <c r="G519" i="47"/>
  <c r="N519" i="47" s="1"/>
  <c r="B520" i="47"/>
  <c r="E520" i="47"/>
  <c r="M520" i="47" s="1"/>
  <c r="G520" i="47"/>
  <c r="N520" i="47" s="1"/>
  <c r="B521" i="47"/>
  <c r="E521" i="47"/>
  <c r="M521" i="47" s="1"/>
  <c r="G521" i="47"/>
  <c r="N521" i="47"/>
  <c r="B522" i="47"/>
  <c r="E522" i="47"/>
  <c r="M522" i="47" s="1"/>
  <c r="G522" i="47"/>
  <c r="N522" i="47" s="1"/>
  <c r="B523" i="47"/>
  <c r="E523" i="47"/>
  <c r="M523" i="47" s="1"/>
  <c r="G523" i="47"/>
  <c r="N523" i="47"/>
  <c r="B524" i="47"/>
  <c r="E524" i="47"/>
  <c r="M524" i="47" s="1"/>
  <c r="G524" i="47"/>
  <c r="N524" i="47" s="1"/>
  <c r="B525" i="47"/>
  <c r="E525" i="47"/>
  <c r="M525" i="47" s="1"/>
  <c r="G525" i="47"/>
  <c r="N525" i="47" s="1"/>
  <c r="B526" i="47"/>
  <c r="E526" i="47"/>
  <c r="M526" i="47" s="1"/>
  <c r="G526" i="47"/>
  <c r="N526" i="47" s="1"/>
  <c r="B527" i="47"/>
  <c r="E527" i="47"/>
  <c r="M527" i="47"/>
  <c r="G527" i="47"/>
  <c r="N527" i="47" s="1"/>
  <c r="B528" i="47"/>
  <c r="E528" i="47"/>
  <c r="M528" i="47" s="1"/>
  <c r="G528" i="47"/>
  <c r="N528" i="47" s="1"/>
  <c r="B529" i="47"/>
  <c r="E529" i="47"/>
  <c r="M529" i="47" s="1"/>
  <c r="G529" i="47"/>
  <c r="N529" i="47"/>
  <c r="B530" i="47"/>
  <c r="E530" i="47"/>
  <c r="M530" i="47" s="1"/>
  <c r="G530" i="47"/>
  <c r="N530" i="47" s="1"/>
  <c r="B531" i="47"/>
  <c r="E531" i="47"/>
  <c r="M531" i="47" s="1"/>
  <c r="G531" i="47"/>
  <c r="N531" i="47"/>
  <c r="B532" i="47"/>
  <c r="E532" i="47"/>
  <c r="M532" i="47" s="1"/>
  <c r="G532" i="47"/>
  <c r="N532" i="47" s="1"/>
  <c r="B533" i="47"/>
  <c r="E533" i="47"/>
  <c r="M533" i="47" s="1"/>
  <c r="G533" i="47"/>
  <c r="N533" i="47" s="1"/>
  <c r="B534" i="47"/>
  <c r="E534" i="47"/>
  <c r="M534" i="47" s="1"/>
  <c r="G534" i="47"/>
  <c r="N534" i="47" s="1"/>
  <c r="B535" i="47"/>
  <c r="E535" i="47"/>
  <c r="M535" i="47"/>
  <c r="G535" i="47"/>
  <c r="N535" i="47" s="1"/>
  <c r="B536" i="47"/>
  <c r="E536" i="47"/>
  <c r="M536" i="47" s="1"/>
  <c r="G536" i="47"/>
  <c r="N536" i="47" s="1"/>
  <c r="B537" i="47"/>
  <c r="E537" i="47"/>
  <c r="M537" i="47" s="1"/>
  <c r="G537" i="47"/>
  <c r="N537" i="47"/>
  <c r="B538" i="47"/>
  <c r="E538" i="47"/>
  <c r="M538" i="47" s="1"/>
  <c r="G538" i="47"/>
  <c r="N538" i="47" s="1"/>
  <c r="B539" i="47"/>
  <c r="E539" i="47"/>
  <c r="M539" i="47"/>
  <c r="G539" i="47"/>
  <c r="N539" i="47"/>
  <c r="B540" i="47"/>
  <c r="E540" i="47"/>
  <c r="M540" i="47" s="1"/>
  <c r="G540" i="47"/>
  <c r="N540" i="47" s="1"/>
  <c r="B541" i="47"/>
  <c r="E541" i="47"/>
  <c r="M541" i="47"/>
  <c r="G541" i="47"/>
  <c r="N541" i="47" s="1"/>
  <c r="B542" i="47"/>
  <c r="E542" i="47"/>
  <c r="M542" i="47" s="1"/>
  <c r="G542" i="47"/>
  <c r="N542" i="47" s="1"/>
  <c r="B543" i="47"/>
  <c r="E543" i="47"/>
  <c r="M543" i="47"/>
  <c r="G543" i="47"/>
  <c r="N543" i="47" s="1"/>
  <c r="B544" i="47"/>
  <c r="E544" i="47"/>
  <c r="M544" i="47" s="1"/>
  <c r="G544" i="47"/>
  <c r="N544" i="47" s="1"/>
  <c r="B545" i="47"/>
  <c r="E545" i="47"/>
  <c r="M545" i="47" s="1"/>
  <c r="G545" i="47"/>
  <c r="N545" i="47"/>
  <c r="B546" i="47"/>
  <c r="E546" i="47"/>
  <c r="M546" i="47" s="1"/>
  <c r="G546" i="47"/>
  <c r="N546" i="47" s="1"/>
  <c r="B547" i="47"/>
  <c r="E547" i="47"/>
  <c r="M547" i="47"/>
  <c r="G547" i="47"/>
  <c r="N547" i="47"/>
  <c r="B548" i="47"/>
  <c r="E548" i="47"/>
  <c r="M548" i="47" s="1"/>
  <c r="G548" i="47"/>
  <c r="N548" i="47" s="1"/>
  <c r="B549" i="47"/>
  <c r="E549" i="47"/>
  <c r="M549" i="47"/>
  <c r="G549" i="47"/>
  <c r="N549" i="47" s="1"/>
  <c r="B550" i="47"/>
  <c r="E550" i="47"/>
  <c r="M550" i="47" s="1"/>
  <c r="G550" i="47"/>
  <c r="N550" i="47" s="1"/>
  <c r="B551" i="47"/>
  <c r="E551" i="47"/>
  <c r="M551" i="47" s="1"/>
  <c r="G551" i="47"/>
  <c r="N551" i="47" s="1"/>
  <c r="B552" i="47"/>
  <c r="E552" i="47"/>
  <c r="M552" i="47" s="1"/>
  <c r="G552" i="47"/>
  <c r="N552" i="47" s="1"/>
  <c r="B553" i="47"/>
  <c r="E553" i="47"/>
  <c r="M553" i="47" s="1"/>
  <c r="G553" i="47"/>
  <c r="N553" i="47" s="1"/>
  <c r="B554" i="47"/>
  <c r="E554" i="47"/>
  <c r="M554" i="47" s="1"/>
  <c r="G554" i="47"/>
  <c r="N554" i="47" s="1"/>
  <c r="B555" i="47"/>
  <c r="E555" i="47"/>
  <c r="M555" i="47"/>
  <c r="G555" i="47"/>
  <c r="N555" i="47" s="1"/>
  <c r="B556" i="47"/>
  <c r="E556" i="47"/>
  <c r="M556" i="47" s="1"/>
  <c r="G556" i="47"/>
  <c r="N556" i="47" s="1"/>
  <c r="B557" i="47"/>
  <c r="E557" i="47"/>
  <c r="M557" i="47"/>
  <c r="G557" i="47"/>
  <c r="N557" i="47" s="1"/>
  <c r="B558" i="47"/>
  <c r="E558" i="47"/>
  <c r="M558" i="47" s="1"/>
  <c r="G558" i="47"/>
  <c r="N558" i="47" s="1"/>
  <c r="B559" i="47"/>
  <c r="E559" i="47"/>
  <c r="M559" i="47" s="1"/>
  <c r="G559" i="47"/>
  <c r="N559" i="47" s="1"/>
  <c r="B560" i="47"/>
  <c r="E560" i="47"/>
  <c r="M560" i="47" s="1"/>
  <c r="G560" i="47"/>
  <c r="N560" i="47" s="1"/>
  <c r="B561" i="47"/>
  <c r="E561" i="47"/>
  <c r="M561" i="47" s="1"/>
  <c r="G561" i="47"/>
  <c r="N561" i="47" s="1"/>
  <c r="B562" i="47"/>
  <c r="E562" i="47"/>
  <c r="M562" i="47" s="1"/>
  <c r="G562" i="47"/>
  <c r="N562" i="47" s="1"/>
  <c r="B563" i="47"/>
  <c r="E563" i="47"/>
  <c r="M563" i="47"/>
  <c r="G563" i="47"/>
  <c r="N563" i="47" s="1"/>
  <c r="B564" i="47"/>
  <c r="E564" i="47"/>
  <c r="M564" i="47" s="1"/>
  <c r="G564" i="47"/>
  <c r="N564" i="47" s="1"/>
  <c r="B565" i="47"/>
  <c r="E565" i="47"/>
  <c r="M565" i="47"/>
  <c r="G565" i="47"/>
  <c r="N565" i="47" s="1"/>
  <c r="B566" i="47"/>
  <c r="E566" i="47"/>
  <c r="M566" i="47" s="1"/>
  <c r="G566" i="47"/>
  <c r="N566" i="47" s="1"/>
  <c r="B567" i="47"/>
  <c r="E567" i="47"/>
  <c r="M567" i="47" s="1"/>
  <c r="G567" i="47"/>
  <c r="N567" i="47" s="1"/>
  <c r="B568" i="47"/>
  <c r="E568" i="47"/>
  <c r="M568" i="47" s="1"/>
  <c r="G568" i="47"/>
  <c r="N568" i="47" s="1"/>
  <c r="B569" i="47"/>
  <c r="E569" i="47"/>
  <c r="M569" i="47" s="1"/>
  <c r="G569" i="47"/>
  <c r="N569" i="47" s="1"/>
  <c r="B570" i="47"/>
  <c r="E570" i="47"/>
  <c r="M570" i="47" s="1"/>
  <c r="G570" i="47"/>
  <c r="N570" i="47" s="1"/>
  <c r="B571" i="47"/>
  <c r="E571" i="47"/>
  <c r="M571" i="47" s="1"/>
  <c r="G571" i="47"/>
  <c r="N571" i="47" s="1"/>
  <c r="B572" i="47"/>
  <c r="E572" i="47"/>
  <c r="M572" i="47" s="1"/>
  <c r="G572" i="47"/>
  <c r="N572" i="47" s="1"/>
  <c r="B573" i="47"/>
  <c r="E573" i="47"/>
  <c r="M573" i="47" s="1"/>
  <c r="G573" i="47"/>
  <c r="N573" i="47" s="1"/>
  <c r="B574" i="47"/>
  <c r="E574" i="47"/>
  <c r="M574" i="47" s="1"/>
  <c r="G574" i="47"/>
  <c r="N574" i="47" s="1"/>
  <c r="B575" i="47"/>
  <c r="E575" i="47"/>
  <c r="M575" i="47" s="1"/>
  <c r="G575" i="47"/>
  <c r="N575" i="47" s="1"/>
  <c r="B576" i="47"/>
  <c r="E576" i="47"/>
  <c r="M576" i="47" s="1"/>
  <c r="G576" i="47"/>
  <c r="N576" i="47" s="1"/>
  <c r="B577" i="47"/>
  <c r="E577" i="47"/>
  <c r="M577" i="47" s="1"/>
  <c r="G577" i="47"/>
  <c r="N577" i="47" s="1"/>
  <c r="B578" i="47"/>
  <c r="E578" i="47"/>
  <c r="M578" i="47" s="1"/>
  <c r="G578" i="47"/>
  <c r="N578" i="47" s="1"/>
  <c r="B579" i="47"/>
  <c r="E579" i="47"/>
  <c r="M579" i="47" s="1"/>
  <c r="G579" i="47"/>
  <c r="N579" i="47" s="1"/>
  <c r="B580" i="47"/>
  <c r="E580" i="47"/>
  <c r="M580" i="47" s="1"/>
  <c r="G580" i="47"/>
  <c r="N580" i="47" s="1"/>
  <c r="B581" i="47"/>
  <c r="E581" i="47"/>
  <c r="M581" i="47" s="1"/>
  <c r="G581" i="47"/>
  <c r="N581" i="47" s="1"/>
  <c r="B582" i="47"/>
  <c r="E582" i="47"/>
  <c r="M582" i="47" s="1"/>
  <c r="G582" i="47"/>
  <c r="N582" i="47" s="1"/>
  <c r="B583" i="47"/>
  <c r="E583" i="47"/>
  <c r="M583" i="47"/>
  <c r="G583" i="47"/>
  <c r="N583" i="47" s="1"/>
  <c r="B584" i="47"/>
  <c r="E584" i="47"/>
  <c r="M584" i="47" s="1"/>
  <c r="G584" i="47"/>
  <c r="N584" i="47" s="1"/>
  <c r="B585" i="47"/>
  <c r="E585" i="47"/>
  <c r="M585" i="47" s="1"/>
  <c r="G585" i="47"/>
  <c r="N585" i="47"/>
  <c r="B586" i="47"/>
  <c r="E586" i="47"/>
  <c r="M586" i="47" s="1"/>
  <c r="G586" i="47"/>
  <c r="N586" i="47" s="1"/>
  <c r="B587" i="47"/>
  <c r="E587" i="47"/>
  <c r="M587" i="47" s="1"/>
  <c r="G587" i="47"/>
  <c r="N587" i="47"/>
  <c r="B588" i="47"/>
  <c r="E588" i="47"/>
  <c r="M588" i="47" s="1"/>
  <c r="G588" i="47"/>
  <c r="N588" i="47" s="1"/>
  <c r="B589" i="47"/>
  <c r="E589" i="47"/>
  <c r="M589" i="47" s="1"/>
  <c r="G589" i="47"/>
  <c r="N589" i="47" s="1"/>
  <c r="B590" i="47"/>
  <c r="E590" i="47"/>
  <c r="M590" i="47" s="1"/>
  <c r="G590" i="47"/>
  <c r="N590" i="47" s="1"/>
  <c r="B591" i="47"/>
  <c r="E591" i="47"/>
  <c r="M591" i="47"/>
  <c r="G591" i="47"/>
  <c r="N591" i="47" s="1"/>
  <c r="B592" i="47"/>
  <c r="E592" i="47"/>
  <c r="M592" i="47" s="1"/>
  <c r="G592" i="47"/>
  <c r="N592" i="47" s="1"/>
  <c r="B593" i="47"/>
  <c r="E593" i="47"/>
  <c r="M593" i="47" s="1"/>
  <c r="G593" i="47"/>
  <c r="N593" i="47"/>
  <c r="B594" i="47"/>
  <c r="E594" i="47"/>
  <c r="M594" i="47" s="1"/>
  <c r="G594" i="47"/>
  <c r="N594" i="47" s="1"/>
  <c r="B595" i="47"/>
  <c r="E595" i="47"/>
  <c r="M595" i="47" s="1"/>
  <c r="G595" i="47"/>
  <c r="N595" i="47"/>
  <c r="B596" i="47"/>
  <c r="E596" i="47"/>
  <c r="M596" i="47" s="1"/>
  <c r="G596" i="47"/>
  <c r="N596" i="47" s="1"/>
  <c r="B597" i="47"/>
  <c r="E597" i="47"/>
  <c r="M597" i="47" s="1"/>
  <c r="G597" i="47"/>
  <c r="N597" i="47" s="1"/>
  <c r="B598" i="47"/>
  <c r="E598" i="47"/>
  <c r="M598" i="47" s="1"/>
  <c r="G598" i="47"/>
  <c r="N598" i="47" s="1"/>
  <c r="B599" i="47"/>
  <c r="E599" i="47"/>
  <c r="M599" i="47"/>
  <c r="G599" i="47"/>
  <c r="N599" i="47" s="1"/>
  <c r="L217" i="67"/>
  <c r="L117" i="22"/>
  <c r="L155" i="68"/>
  <c r="L139" i="66"/>
  <c r="L101" i="64"/>
  <c r="L297" i="69"/>
  <c r="D5" i="68"/>
  <c r="L5" i="68"/>
  <c r="L313" i="54"/>
  <c r="L293" i="66"/>
  <c r="L279" i="22"/>
  <c r="L245" i="55"/>
  <c r="L157" i="68"/>
  <c r="L117" i="65"/>
  <c r="L293" i="61"/>
  <c r="L281" i="68"/>
  <c r="L103" i="55"/>
  <c r="L329" i="59"/>
  <c r="L309" i="61"/>
  <c r="L287" i="66"/>
  <c r="L297" i="55"/>
  <c r="L233" i="54"/>
  <c r="L133" i="71"/>
  <c r="L229" i="66"/>
  <c r="L277" i="68"/>
  <c r="L261" i="69"/>
  <c r="L229" i="55"/>
  <c r="L293" i="55"/>
  <c r="L101" i="51"/>
  <c r="L213" i="69"/>
  <c r="L117" i="54"/>
  <c r="L261" i="70"/>
  <c r="L213" i="54"/>
  <c r="L37" i="55"/>
  <c r="L277" i="70"/>
  <c r="L213" i="66"/>
  <c r="L68" i="70"/>
  <c r="L100" i="50"/>
  <c r="D20" i="56"/>
  <c r="L20" i="56"/>
  <c r="L148" i="69"/>
  <c r="L228" i="56"/>
  <c r="L244" i="22"/>
  <c r="L212" i="67"/>
  <c r="L148" i="51"/>
  <c r="C35" i="1"/>
  <c r="O387" i="71"/>
  <c r="O386" i="71"/>
  <c r="O385" i="71"/>
  <c r="O384" i="71"/>
  <c r="O383" i="71"/>
  <c r="O382" i="71"/>
  <c r="O381" i="71"/>
  <c r="O380" i="71"/>
  <c r="O379" i="71"/>
  <c r="O378" i="71"/>
  <c r="O377" i="71"/>
  <c r="O376" i="71"/>
  <c r="O375" i="71"/>
  <c r="O374" i="71"/>
  <c r="O373" i="71"/>
  <c r="O372" i="71"/>
  <c r="O355" i="71"/>
  <c r="O354" i="71"/>
  <c r="O353" i="71"/>
  <c r="O352" i="71"/>
  <c r="O351" i="71"/>
  <c r="O350" i="71"/>
  <c r="O349" i="71"/>
  <c r="O348" i="71"/>
  <c r="O347" i="71"/>
  <c r="O346" i="71"/>
  <c r="O345" i="71"/>
  <c r="O344" i="71"/>
  <c r="O343" i="71"/>
  <c r="O342" i="71"/>
  <c r="O341" i="71"/>
  <c r="O340" i="71"/>
  <c r="O339" i="71"/>
  <c r="O338" i="71"/>
  <c r="O337" i="71"/>
  <c r="O336" i="71"/>
  <c r="O335" i="71"/>
  <c r="O334" i="71"/>
  <c r="O333" i="71"/>
  <c r="O332" i="71"/>
  <c r="O331" i="71"/>
  <c r="O330" i="71"/>
  <c r="O329" i="71"/>
  <c r="O328" i="71"/>
  <c r="O327" i="71"/>
  <c r="O326" i="71"/>
  <c r="O325" i="71"/>
  <c r="O324" i="71"/>
  <c r="O323" i="71"/>
  <c r="O322" i="71"/>
  <c r="O321" i="71"/>
  <c r="O320" i="71"/>
  <c r="O319" i="71"/>
  <c r="O318" i="71"/>
  <c r="O317" i="71"/>
  <c r="O316" i="71"/>
  <c r="O315" i="71"/>
  <c r="O314" i="71"/>
  <c r="O313" i="71"/>
  <c r="O312" i="71"/>
  <c r="O311" i="71"/>
  <c r="O310" i="71"/>
  <c r="O309" i="71"/>
  <c r="O308" i="71"/>
  <c r="O307" i="71"/>
  <c r="O306" i="71"/>
  <c r="O305" i="71"/>
  <c r="O304" i="71"/>
  <c r="O303" i="71"/>
  <c r="O302" i="71"/>
  <c r="O301" i="71"/>
  <c r="O300" i="71"/>
  <c r="O299" i="71"/>
  <c r="O298" i="71"/>
  <c r="O297" i="71"/>
  <c r="O296" i="71"/>
  <c r="O295" i="71"/>
  <c r="O294" i="71"/>
  <c r="O293" i="71"/>
  <c r="O292" i="71"/>
  <c r="O291" i="71"/>
  <c r="O290" i="71"/>
  <c r="O289" i="71"/>
  <c r="O288" i="71"/>
  <c r="O287" i="71"/>
  <c r="O286" i="71"/>
  <c r="O285" i="71"/>
  <c r="O284" i="71"/>
  <c r="O283" i="71"/>
  <c r="O282" i="71"/>
  <c r="O281" i="71"/>
  <c r="O280" i="71"/>
  <c r="O279" i="71"/>
  <c r="O278" i="71"/>
  <c r="O277" i="71"/>
  <c r="O276" i="71"/>
  <c r="O275" i="71"/>
  <c r="O274" i="71"/>
  <c r="O273" i="71"/>
  <c r="O272" i="71"/>
  <c r="O271" i="71"/>
  <c r="O270" i="71"/>
  <c r="O269" i="71"/>
  <c r="O268" i="71"/>
  <c r="O267" i="71"/>
  <c r="O266" i="71"/>
  <c r="O265" i="71"/>
  <c r="O264" i="71"/>
  <c r="O263" i="71"/>
  <c r="O262" i="71"/>
  <c r="O261" i="71"/>
  <c r="O260" i="71"/>
  <c r="O259" i="71"/>
  <c r="O258" i="71"/>
  <c r="O257" i="71"/>
  <c r="O256" i="71"/>
  <c r="O255" i="71"/>
  <c r="O254" i="71"/>
  <c r="O253" i="71"/>
  <c r="O252" i="71"/>
  <c r="O251" i="71"/>
  <c r="O250" i="71"/>
  <c r="O249" i="71"/>
  <c r="O248" i="71"/>
  <c r="O247" i="71"/>
  <c r="O246" i="71"/>
  <c r="O245" i="71"/>
  <c r="O244" i="71"/>
  <c r="O243" i="71"/>
  <c r="O242" i="71"/>
  <c r="O241" i="71"/>
  <c r="O240" i="71"/>
  <c r="O239" i="71"/>
  <c r="O238" i="71"/>
  <c r="O237" i="71"/>
  <c r="O236" i="71"/>
  <c r="O235" i="71"/>
  <c r="O234" i="71"/>
  <c r="O233" i="71"/>
  <c r="O232" i="71"/>
  <c r="O231" i="71"/>
  <c r="O230" i="71"/>
  <c r="O229" i="71"/>
  <c r="O228" i="71"/>
  <c r="O227" i="71"/>
  <c r="O226" i="71"/>
  <c r="O225" i="71"/>
  <c r="O224" i="71"/>
  <c r="O223" i="71"/>
  <c r="O222" i="71"/>
  <c r="O221" i="71"/>
  <c r="O220" i="71"/>
  <c r="O219" i="71"/>
  <c r="O218" i="71"/>
  <c r="O217" i="71"/>
  <c r="O216" i="71"/>
  <c r="O215" i="71"/>
  <c r="O214" i="71"/>
  <c r="O213" i="71"/>
  <c r="O212" i="71"/>
  <c r="O211" i="71"/>
  <c r="O210" i="71"/>
  <c r="O209" i="71"/>
  <c r="O208" i="71"/>
  <c r="O207" i="71"/>
  <c r="O206" i="71"/>
  <c r="O205" i="71"/>
  <c r="O204" i="71"/>
  <c r="O203" i="71"/>
  <c r="O202" i="71"/>
  <c r="O201" i="71"/>
  <c r="O200" i="71"/>
  <c r="O199" i="71"/>
  <c r="O198" i="71"/>
  <c r="O197" i="71"/>
  <c r="O196" i="71"/>
  <c r="O195" i="71"/>
  <c r="O194" i="71"/>
  <c r="O193" i="71"/>
  <c r="O192" i="71"/>
  <c r="O191" i="71"/>
  <c r="O190" i="71"/>
  <c r="O189" i="71"/>
  <c r="O188" i="71"/>
  <c r="O187" i="71"/>
  <c r="O186" i="71"/>
  <c r="O185" i="71"/>
  <c r="O184" i="71"/>
  <c r="O183" i="71"/>
  <c r="O182" i="71"/>
  <c r="O181" i="71"/>
  <c r="O180" i="71"/>
  <c r="O179" i="71"/>
  <c r="O178" i="71"/>
  <c r="O177" i="71"/>
  <c r="O176" i="71"/>
  <c r="O175" i="71"/>
  <c r="O174" i="71"/>
  <c r="O173" i="71"/>
  <c r="O172" i="71"/>
  <c r="O171" i="71"/>
  <c r="O170" i="71"/>
  <c r="O169" i="71"/>
  <c r="O168" i="71"/>
  <c r="O167" i="71"/>
  <c r="O166" i="71"/>
  <c r="O165" i="71"/>
  <c r="O164" i="71"/>
  <c r="O163" i="71"/>
  <c r="O162" i="71"/>
  <c r="O161" i="71"/>
  <c r="O160" i="71"/>
  <c r="O159" i="71"/>
  <c r="O158" i="71"/>
  <c r="O157" i="71"/>
  <c r="O156" i="71"/>
  <c r="O155" i="71"/>
  <c r="O154" i="71"/>
  <c r="O153" i="71"/>
  <c r="O152" i="71"/>
  <c r="O151" i="71"/>
  <c r="O150" i="71"/>
  <c r="O149" i="71"/>
  <c r="O148" i="71"/>
  <c r="O147" i="71"/>
  <c r="O146" i="71"/>
  <c r="O145" i="71"/>
  <c r="O144" i="71"/>
  <c r="O143" i="71"/>
  <c r="O142" i="71"/>
  <c r="O141" i="71"/>
  <c r="O140" i="71"/>
  <c r="O139" i="71"/>
  <c r="O138" i="71"/>
  <c r="O137" i="71"/>
  <c r="O136" i="71"/>
  <c r="O135" i="71"/>
  <c r="O134" i="71"/>
  <c r="O133" i="71"/>
  <c r="O132" i="71"/>
  <c r="O131" i="71"/>
  <c r="O130" i="71"/>
  <c r="O129" i="71"/>
  <c r="O128" i="71"/>
  <c r="O127" i="71"/>
  <c r="O126" i="71"/>
  <c r="O125" i="71"/>
  <c r="O124" i="71"/>
  <c r="O123" i="71"/>
  <c r="O122" i="71"/>
  <c r="O121" i="71"/>
  <c r="O120" i="71"/>
  <c r="O119" i="71"/>
  <c r="O118" i="71"/>
  <c r="O117" i="71"/>
  <c r="O116" i="71"/>
  <c r="O115" i="71"/>
  <c r="O114" i="71"/>
  <c r="O113" i="71"/>
  <c r="O112" i="71"/>
  <c r="O111" i="71"/>
  <c r="O110" i="71"/>
  <c r="O109" i="71"/>
  <c r="O108" i="71"/>
  <c r="O107" i="71"/>
  <c r="O106" i="71"/>
  <c r="O105" i="71"/>
  <c r="O104" i="71"/>
  <c r="O103" i="71"/>
  <c r="D35" i="71"/>
  <c r="L35" i="71"/>
  <c r="D34" i="71"/>
  <c r="L34" i="71"/>
  <c r="D33" i="71"/>
  <c r="L33" i="71"/>
  <c r="D32" i="71"/>
  <c r="D31" i="71"/>
  <c r="L31" i="71"/>
  <c r="D30" i="71"/>
  <c r="D29" i="71"/>
  <c r="D28" i="71"/>
  <c r="D27" i="71"/>
  <c r="L27" i="71"/>
  <c r="D26" i="71"/>
  <c r="L26" i="71"/>
  <c r="D25" i="71"/>
  <c r="L25" i="71"/>
  <c r="D24" i="71"/>
  <c r="D23" i="71"/>
  <c r="D22" i="71"/>
  <c r="L22" i="71"/>
  <c r="D21" i="71"/>
  <c r="L21" i="71"/>
  <c r="D20" i="71"/>
  <c r="L20" i="71"/>
  <c r="D19" i="71"/>
  <c r="D18" i="71"/>
  <c r="L18" i="71"/>
  <c r="D17" i="71"/>
  <c r="L17" i="71"/>
  <c r="D16" i="71"/>
  <c r="L16" i="71"/>
  <c r="D15" i="71"/>
  <c r="L15" i="71"/>
  <c r="D14" i="71"/>
  <c r="L14" i="71"/>
  <c r="D13" i="71"/>
  <c r="L13" i="71"/>
  <c r="D12" i="71"/>
  <c r="D11" i="71"/>
  <c r="L11" i="71"/>
  <c r="D10" i="71"/>
  <c r="L10" i="71"/>
  <c r="D9" i="71"/>
  <c r="L9" i="71"/>
  <c r="D8" i="71"/>
  <c r="L8" i="71"/>
  <c r="D7" i="71"/>
  <c r="L7" i="71"/>
  <c r="D6" i="71"/>
  <c r="L6" i="71"/>
  <c r="D5" i="71"/>
  <c r="L5" i="71"/>
  <c r="D4" i="71"/>
  <c r="L4" i="71"/>
  <c r="O103" i="50"/>
  <c r="O104" i="50"/>
  <c r="O105" i="50"/>
  <c r="O106" i="50"/>
  <c r="O107" i="50"/>
  <c r="O108" i="50"/>
  <c r="O109" i="50"/>
  <c r="O110" i="50"/>
  <c r="O111" i="50"/>
  <c r="O112" i="50"/>
  <c r="O113" i="50"/>
  <c r="O114" i="50"/>
  <c r="O115" i="50"/>
  <c r="O116" i="50"/>
  <c r="O117" i="50"/>
  <c r="O118" i="50"/>
  <c r="O119" i="50"/>
  <c r="O120" i="50"/>
  <c r="O121" i="50"/>
  <c r="O122" i="50"/>
  <c r="O123" i="50"/>
  <c r="O124" i="50"/>
  <c r="O125" i="50"/>
  <c r="O126" i="50"/>
  <c r="O127" i="50"/>
  <c r="O128" i="50"/>
  <c r="O129" i="50"/>
  <c r="O130" i="50"/>
  <c r="O131" i="50"/>
  <c r="O132" i="50"/>
  <c r="O133" i="50"/>
  <c r="O134" i="50"/>
  <c r="O135" i="50"/>
  <c r="O136" i="50"/>
  <c r="O137" i="50"/>
  <c r="O138" i="50"/>
  <c r="O139" i="50"/>
  <c r="O140" i="50"/>
  <c r="O141" i="50"/>
  <c r="O142" i="50"/>
  <c r="O143" i="50"/>
  <c r="O144" i="50"/>
  <c r="O145" i="50"/>
  <c r="O146" i="50"/>
  <c r="O147" i="50"/>
  <c r="O148" i="50"/>
  <c r="O149" i="50"/>
  <c r="O150" i="50"/>
  <c r="O151" i="50"/>
  <c r="O152" i="50"/>
  <c r="O153" i="50"/>
  <c r="O154" i="50"/>
  <c r="O155" i="50"/>
  <c r="O156" i="50"/>
  <c r="O157" i="50"/>
  <c r="O158" i="50"/>
  <c r="O159" i="50"/>
  <c r="O160" i="50"/>
  <c r="O161" i="50"/>
  <c r="O162" i="50"/>
  <c r="O163" i="50"/>
  <c r="O164" i="50"/>
  <c r="O165" i="50"/>
  <c r="O166" i="50"/>
  <c r="O167" i="50"/>
  <c r="O168" i="50"/>
  <c r="O169" i="50"/>
  <c r="O170" i="50"/>
  <c r="O171" i="50"/>
  <c r="O172" i="50"/>
  <c r="O173" i="50"/>
  <c r="O174" i="50"/>
  <c r="O175" i="50"/>
  <c r="O176" i="50"/>
  <c r="O177" i="50"/>
  <c r="O178" i="50"/>
  <c r="O179" i="50"/>
  <c r="O180" i="50"/>
  <c r="O181" i="50"/>
  <c r="O182" i="50"/>
  <c r="O183" i="50"/>
  <c r="O184" i="50"/>
  <c r="O185" i="50"/>
  <c r="O186" i="50"/>
  <c r="O187" i="50"/>
  <c r="O188" i="50"/>
  <c r="O189" i="50"/>
  <c r="O190" i="50"/>
  <c r="O191" i="50"/>
  <c r="O192" i="50"/>
  <c r="O193" i="50"/>
  <c r="O194" i="50"/>
  <c r="O195" i="50"/>
  <c r="O196" i="50"/>
  <c r="O197" i="50"/>
  <c r="O198" i="50"/>
  <c r="O199" i="50"/>
  <c r="O200" i="50"/>
  <c r="O201" i="50"/>
  <c r="O202" i="50"/>
  <c r="O203" i="50"/>
  <c r="O204" i="50"/>
  <c r="O205" i="50"/>
  <c r="O206" i="50"/>
  <c r="O207" i="50"/>
  <c r="O208" i="50"/>
  <c r="O209" i="50"/>
  <c r="O210" i="50"/>
  <c r="O211" i="50"/>
  <c r="O212" i="50"/>
  <c r="O213" i="50"/>
  <c r="O214" i="50"/>
  <c r="O215" i="50"/>
  <c r="O216" i="50"/>
  <c r="O217" i="50"/>
  <c r="O218" i="50"/>
  <c r="O219" i="50"/>
  <c r="O220" i="50"/>
  <c r="O221" i="50"/>
  <c r="O222" i="50"/>
  <c r="O223" i="50"/>
  <c r="O224" i="50"/>
  <c r="O225" i="50"/>
  <c r="O226" i="50"/>
  <c r="O227" i="50"/>
  <c r="O228" i="50"/>
  <c r="O229" i="50"/>
  <c r="O230" i="50"/>
  <c r="O231" i="50"/>
  <c r="O232" i="50"/>
  <c r="O233" i="50"/>
  <c r="O234" i="50"/>
  <c r="O235" i="50"/>
  <c r="O236" i="50"/>
  <c r="O237" i="50"/>
  <c r="O238" i="50"/>
  <c r="O239" i="50"/>
  <c r="O240" i="50"/>
  <c r="O241" i="50"/>
  <c r="O242" i="50"/>
  <c r="O243" i="50"/>
  <c r="O244" i="50"/>
  <c r="O245" i="50"/>
  <c r="O246" i="50"/>
  <c r="O247" i="50"/>
  <c r="O248" i="50"/>
  <c r="O249" i="50"/>
  <c r="O250" i="50"/>
  <c r="O251" i="50"/>
  <c r="O252" i="50"/>
  <c r="O253" i="50"/>
  <c r="O254" i="50"/>
  <c r="O255" i="50"/>
  <c r="O256" i="50"/>
  <c r="O257" i="50"/>
  <c r="O258" i="50"/>
  <c r="O259" i="50"/>
  <c r="O260" i="50"/>
  <c r="O261" i="50"/>
  <c r="O262" i="50"/>
  <c r="O263" i="50"/>
  <c r="O264" i="50"/>
  <c r="O265" i="50"/>
  <c r="O266" i="50"/>
  <c r="O267" i="50"/>
  <c r="O268" i="50"/>
  <c r="O269" i="50"/>
  <c r="O270" i="50"/>
  <c r="O271" i="50"/>
  <c r="O272" i="50"/>
  <c r="O273" i="50"/>
  <c r="O274" i="50"/>
  <c r="O275" i="50"/>
  <c r="O276" i="50"/>
  <c r="O277" i="50"/>
  <c r="O278" i="50"/>
  <c r="O279" i="50"/>
  <c r="O280" i="50"/>
  <c r="O281" i="50"/>
  <c r="O282" i="50"/>
  <c r="O283" i="50"/>
  <c r="O284" i="50"/>
  <c r="O285" i="50"/>
  <c r="O286" i="50"/>
  <c r="O287" i="50"/>
  <c r="O288" i="50"/>
  <c r="O289" i="50"/>
  <c r="O290" i="50"/>
  <c r="O291" i="50"/>
  <c r="O292" i="50"/>
  <c r="O293" i="50"/>
  <c r="O294" i="50"/>
  <c r="O295" i="50"/>
  <c r="O296" i="50"/>
  <c r="O297" i="50"/>
  <c r="O298" i="50"/>
  <c r="O299" i="50"/>
  <c r="O300" i="50"/>
  <c r="O301" i="50"/>
  <c r="O302" i="50"/>
  <c r="O303" i="50"/>
  <c r="O304" i="50"/>
  <c r="O305" i="50"/>
  <c r="O306" i="50"/>
  <c r="O307" i="50"/>
  <c r="O308" i="50"/>
  <c r="O309" i="50"/>
  <c r="O310" i="50"/>
  <c r="O311" i="50"/>
  <c r="O312" i="50"/>
  <c r="O313" i="50"/>
  <c r="O314" i="50"/>
  <c r="O315" i="50"/>
  <c r="O316" i="50"/>
  <c r="O317" i="50"/>
  <c r="O318" i="50"/>
  <c r="O319" i="50"/>
  <c r="O320" i="50"/>
  <c r="O321" i="50"/>
  <c r="O322" i="50"/>
  <c r="O323" i="50"/>
  <c r="O324" i="50"/>
  <c r="O325" i="50"/>
  <c r="O326" i="50"/>
  <c r="O327" i="50"/>
  <c r="O328" i="50"/>
  <c r="O329" i="50"/>
  <c r="O330" i="50"/>
  <c r="O331" i="50"/>
  <c r="O332" i="50"/>
  <c r="O333" i="50"/>
  <c r="O334" i="50"/>
  <c r="O335" i="50"/>
  <c r="O336" i="50"/>
  <c r="O337" i="50"/>
  <c r="O338" i="50"/>
  <c r="O339" i="50"/>
  <c r="O340" i="50"/>
  <c r="O341" i="50"/>
  <c r="O342" i="50"/>
  <c r="O343" i="50"/>
  <c r="O344" i="50"/>
  <c r="O345" i="50"/>
  <c r="O346" i="50"/>
  <c r="O347" i="50"/>
  <c r="O348" i="50"/>
  <c r="O349" i="50"/>
  <c r="O350" i="50"/>
  <c r="O351" i="50"/>
  <c r="O352" i="50"/>
  <c r="O353" i="50"/>
  <c r="O354" i="50"/>
  <c r="O355" i="50"/>
  <c r="O372" i="50"/>
  <c r="O373" i="50"/>
  <c r="O374" i="50"/>
  <c r="O375" i="50"/>
  <c r="O376" i="50"/>
  <c r="O377" i="50"/>
  <c r="O378" i="50"/>
  <c r="O379" i="50"/>
  <c r="O380" i="50"/>
  <c r="O381" i="50"/>
  <c r="O382" i="50"/>
  <c r="O383" i="50"/>
  <c r="O384" i="50"/>
  <c r="O385" i="50"/>
  <c r="O386" i="50"/>
  <c r="O387" i="50"/>
  <c r="O103" i="51"/>
  <c r="O104" i="51"/>
  <c r="O105" i="51"/>
  <c r="O106" i="51"/>
  <c r="O107" i="51"/>
  <c r="O108" i="51"/>
  <c r="O109" i="51"/>
  <c r="O110" i="51"/>
  <c r="O111" i="51"/>
  <c r="O112" i="51"/>
  <c r="O113" i="51"/>
  <c r="O114" i="51"/>
  <c r="O115" i="51"/>
  <c r="O116" i="51"/>
  <c r="O117" i="51"/>
  <c r="O118" i="51"/>
  <c r="O119" i="51"/>
  <c r="O120" i="51"/>
  <c r="O121" i="51"/>
  <c r="O122" i="51"/>
  <c r="O123" i="51"/>
  <c r="O124" i="51"/>
  <c r="O125" i="51"/>
  <c r="O126" i="51"/>
  <c r="O127" i="51"/>
  <c r="O128" i="51"/>
  <c r="O129" i="51"/>
  <c r="O130" i="51"/>
  <c r="O131" i="51"/>
  <c r="O132" i="51"/>
  <c r="O133" i="51"/>
  <c r="O134" i="51"/>
  <c r="O135" i="51"/>
  <c r="O136" i="51"/>
  <c r="O137" i="51"/>
  <c r="O138" i="51"/>
  <c r="O139" i="51"/>
  <c r="O140" i="51"/>
  <c r="O141" i="51"/>
  <c r="O142" i="51"/>
  <c r="O143" i="51"/>
  <c r="O144" i="51"/>
  <c r="O145" i="51"/>
  <c r="O146" i="51"/>
  <c r="O147" i="51"/>
  <c r="O148" i="51"/>
  <c r="O149" i="51"/>
  <c r="O150" i="51"/>
  <c r="O151" i="51"/>
  <c r="O152" i="51"/>
  <c r="O153" i="51"/>
  <c r="O154" i="51"/>
  <c r="O155" i="51"/>
  <c r="O156" i="51"/>
  <c r="O157" i="51"/>
  <c r="O158" i="51"/>
  <c r="O159" i="51"/>
  <c r="O160" i="51"/>
  <c r="O161" i="51"/>
  <c r="O162" i="51"/>
  <c r="O163" i="51"/>
  <c r="O164" i="51"/>
  <c r="O165" i="51"/>
  <c r="O166" i="51"/>
  <c r="O167" i="51"/>
  <c r="O168" i="51"/>
  <c r="O169" i="51"/>
  <c r="O170" i="51"/>
  <c r="O171" i="51"/>
  <c r="O172" i="51"/>
  <c r="O173" i="51"/>
  <c r="O174" i="51"/>
  <c r="O175" i="51"/>
  <c r="O176" i="51"/>
  <c r="O177" i="51"/>
  <c r="O178" i="51"/>
  <c r="O179" i="51"/>
  <c r="O180" i="51"/>
  <c r="O181" i="51"/>
  <c r="O182" i="51"/>
  <c r="O183" i="51"/>
  <c r="O184" i="51"/>
  <c r="O185" i="51"/>
  <c r="O186" i="51"/>
  <c r="O187" i="51"/>
  <c r="O188" i="51"/>
  <c r="O189" i="51"/>
  <c r="O190" i="51"/>
  <c r="O191" i="51"/>
  <c r="O192" i="51"/>
  <c r="O193" i="51"/>
  <c r="O194" i="51"/>
  <c r="O195" i="51"/>
  <c r="O196" i="51"/>
  <c r="O197" i="51"/>
  <c r="O198" i="51"/>
  <c r="O199" i="51"/>
  <c r="O200" i="51"/>
  <c r="O201" i="51"/>
  <c r="O202" i="51"/>
  <c r="O203" i="51"/>
  <c r="O204" i="51"/>
  <c r="O205" i="51"/>
  <c r="O206" i="51"/>
  <c r="O207" i="51"/>
  <c r="O208" i="51"/>
  <c r="O209" i="51"/>
  <c r="O210" i="51"/>
  <c r="O211" i="51"/>
  <c r="O212" i="51"/>
  <c r="O213" i="51"/>
  <c r="O214" i="51"/>
  <c r="O215" i="51"/>
  <c r="O216" i="51"/>
  <c r="O217" i="51"/>
  <c r="O218" i="51"/>
  <c r="O219" i="51"/>
  <c r="O220" i="51"/>
  <c r="O221" i="51"/>
  <c r="O222" i="51"/>
  <c r="O223" i="51"/>
  <c r="O224" i="51"/>
  <c r="O225" i="51"/>
  <c r="O226" i="51"/>
  <c r="O227" i="51"/>
  <c r="O228" i="51"/>
  <c r="O229" i="51"/>
  <c r="O230" i="51"/>
  <c r="O231" i="51"/>
  <c r="O232" i="51"/>
  <c r="O233" i="51"/>
  <c r="O234" i="51"/>
  <c r="O235" i="51"/>
  <c r="O236" i="51"/>
  <c r="O237" i="51"/>
  <c r="O238" i="51"/>
  <c r="O239" i="51"/>
  <c r="O240" i="51"/>
  <c r="O241" i="51"/>
  <c r="O242" i="51"/>
  <c r="O243" i="51"/>
  <c r="O244" i="51"/>
  <c r="O245" i="51"/>
  <c r="O246" i="51"/>
  <c r="O247" i="51"/>
  <c r="O248" i="51"/>
  <c r="O249" i="51"/>
  <c r="O250" i="51"/>
  <c r="O251" i="51"/>
  <c r="O252" i="51"/>
  <c r="O253" i="51"/>
  <c r="O254" i="51"/>
  <c r="O255" i="51"/>
  <c r="O256" i="51"/>
  <c r="O257" i="51"/>
  <c r="O258" i="51"/>
  <c r="O259" i="51"/>
  <c r="O260" i="51"/>
  <c r="O261" i="51"/>
  <c r="O262" i="51"/>
  <c r="O263" i="51"/>
  <c r="O264" i="51"/>
  <c r="O265" i="51"/>
  <c r="O266" i="51"/>
  <c r="O267" i="51"/>
  <c r="O268" i="51"/>
  <c r="O269" i="51"/>
  <c r="O270" i="51"/>
  <c r="O271" i="51"/>
  <c r="O272" i="51"/>
  <c r="O273" i="51"/>
  <c r="O274" i="51"/>
  <c r="O275" i="51"/>
  <c r="O276" i="51"/>
  <c r="O277" i="51"/>
  <c r="O278" i="51"/>
  <c r="O279" i="51"/>
  <c r="O280" i="51"/>
  <c r="O281" i="51"/>
  <c r="O282" i="51"/>
  <c r="O283" i="51"/>
  <c r="O284" i="51"/>
  <c r="O285" i="51"/>
  <c r="O286" i="51"/>
  <c r="O287" i="51"/>
  <c r="O288" i="51"/>
  <c r="O289" i="51"/>
  <c r="O290" i="51"/>
  <c r="O291" i="51"/>
  <c r="O292" i="51"/>
  <c r="O293" i="51"/>
  <c r="O294" i="51"/>
  <c r="O295" i="51"/>
  <c r="O296" i="51"/>
  <c r="O297" i="51"/>
  <c r="O298" i="51"/>
  <c r="O299" i="51"/>
  <c r="O300" i="51"/>
  <c r="O301" i="51"/>
  <c r="O302" i="51"/>
  <c r="O303" i="51"/>
  <c r="O304" i="51"/>
  <c r="O305" i="51"/>
  <c r="O306" i="51"/>
  <c r="O307" i="51"/>
  <c r="O308" i="51"/>
  <c r="O309" i="51"/>
  <c r="O310" i="51"/>
  <c r="O311" i="51"/>
  <c r="O312" i="51"/>
  <c r="O313" i="51"/>
  <c r="O314" i="51"/>
  <c r="O315" i="51"/>
  <c r="O316" i="51"/>
  <c r="O317" i="51"/>
  <c r="O318" i="51"/>
  <c r="O319" i="51"/>
  <c r="O320" i="51"/>
  <c r="O321" i="51"/>
  <c r="O322" i="51"/>
  <c r="O323" i="51"/>
  <c r="O324" i="51"/>
  <c r="O325" i="51"/>
  <c r="O326" i="51"/>
  <c r="O327" i="51"/>
  <c r="O328" i="51"/>
  <c r="O329" i="51"/>
  <c r="O330" i="51"/>
  <c r="O331" i="51"/>
  <c r="O332" i="51"/>
  <c r="O333" i="51"/>
  <c r="O334" i="51"/>
  <c r="O335" i="51"/>
  <c r="O336" i="51"/>
  <c r="O337" i="51"/>
  <c r="O338" i="51"/>
  <c r="O339" i="51"/>
  <c r="O340" i="51"/>
  <c r="O341" i="51"/>
  <c r="O342" i="51"/>
  <c r="O343" i="51"/>
  <c r="O344" i="51"/>
  <c r="O345" i="51"/>
  <c r="O346" i="51"/>
  <c r="O347" i="51"/>
  <c r="O348" i="51"/>
  <c r="O349" i="51"/>
  <c r="O350" i="51"/>
  <c r="O351" i="51"/>
  <c r="O352" i="51"/>
  <c r="O353" i="51"/>
  <c r="O354" i="51"/>
  <c r="O355" i="51"/>
  <c r="O372" i="51"/>
  <c r="O373" i="51"/>
  <c r="O374" i="51"/>
  <c r="O375" i="51"/>
  <c r="O376" i="51"/>
  <c r="O377" i="51"/>
  <c r="O378" i="51"/>
  <c r="O379" i="51"/>
  <c r="O380" i="51"/>
  <c r="O381" i="51"/>
  <c r="O382" i="51"/>
  <c r="O383" i="51"/>
  <c r="O384" i="51"/>
  <c r="O385" i="51"/>
  <c r="O386" i="51"/>
  <c r="O387" i="51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131" i="53"/>
  <c r="O132" i="53"/>
  <c r="O133" i="53"/>
  <c r="O134" i="53"/>
  <c r="O135" i="53"/>
  <c r="O136" i="53"/>
  <c r="O137" i="53"/>
  <c r="O138" i="53"/>
  <c r="O139" i="53"/>
  <c r="O140" i="53"/>
  <c r="O141" i="53"/>
  <c r="O142" i="53"/>
  <c r="O143" i="53"/>
  <c r="O144" i="53"/>
  <c r="O145" i="53"/>
  <c r="O146" i="53"/>
  <c r="O147" i="53"/>
  <c r="O148" i="53"/>
  <c r="O149" i="53"/>
  <c r="O150" i="53"/>
  <c r="O151" i="53"/>
  <c r="O152" i="53"/>
  <c r="O153" i="53"/>
  <c r="O154" i="53"/>
  <c r="O155" i="53"/>
  <c r="O156" i="53"/>
  <c r="O157" i="53"/>
  <c r="O158" i="53"/>
  <c r="O159" i="53"/>
  <c r="O160" i="53"/>
  <c r="O161" i="53"/>
  <c r="O162" i="53"/>
  <c r="O163" i="53"/>
  <c r="O164" i="53"/>
  <c r="O165" i="53"/>
  <c r="O166" i="53"/>
  <c r="O167" i="53"/>
  <c r="O168" i="53"/>
  <c r="O169" i="53"/>
  <c r="O170" i="53"/>
  <c r="O171" i="53"/>
  <c r="O172" i="53"/>
  <c r="O173" i="53"/>
  <c r="O174" i="53"/>
  <c r="O175" i="53"/>
  <c r="O176" i="53"/>
  <c r="O177" i="53"/>
  <c r="O178" i="53"/>
  <c r="O179" i="53"/>
  <c r="O180" i="53"/>
  <c r="O181" i="53"/>
  <c r="O182" i="53"/>
  <c r="O183" i="53"/>
  <c r="O184" i="53"/>
  <c r="O185" i="53"/>
  <c r="O186" i="53"/>
  <c r="O187" i="53"/>
  <c r="O188" i="53"/>
  <c r="O189" i="53"/>
  <c r="O190" i="53"/>
  <c r="O191" i="53"/>
  <c r="O192" i="53"/>
  <c r="O193" i="53"/>
  <c r="O194" i="53"/>
  <c r="O195" i="53"/>
  <c r="O196" i="53"/>
  <c r="O197" i="53"/>
  <c r="O198" i="53"/>
  <c r="O199" i="53"/>
  <c r="O200" i="53"/>
  <c r="O201" i="53"/>
  <c r="O202" i="53"/>
  <c r="O203" i="53"/>
  <c r="O204" i="53"/>
  <c r="O205" i="53"/>
  <c r="O206" i="53"/>
  <c r="O207" i="53"/>
  <c r="O208" i="53"/>
  <c r="O209" i="53"/>
  <c r="O210" i="53"/>
  <c r="O211" i="53"/>
  <c r="O212" i="53"/>
  <c r="O213" i="53"/>
  <c r="O214" i="53"/>
  <c r="O215" i="53"/>
  <c r="O216" i="53"/>
  <c r="O217" i="53"/>
  <c r="O218" i="53"/>
  <c r="O219" i="53"/>
  <c r="O220" i="53"/>
  <c r="O221" i="53"/>
  <c r="O222" i="53"/>
  <c r="O223" i="53"/>
  <c r="O224" i="53"/>
  <c r="O225" i="53"/>
  <c r="O226" i="53"/>
  <c r="O227" i="53"/>
  <c r="O228" i="53"/>
  <c r="O229" i="53"/>
  <c r="O230" i="53"/>
  <c r="O231" i="53"/>
  <c r="O232" i="53"/>
  <c r="O233" i="53"/>
  <c r="O234" i="53"/>
  <c r="O235" i="53"/>
  <c r="O236" i="53"/>
  <c r="O237" i="53"/>
  <c r="O238" i="53"/>
  <c r="O239" i="53"/>
  <c r="O240" i="53"/>
  <c r="O241" i="53"/>
  <c r="O242" i="53"/>
  <c r="O243" i="53"/>
  <c r="O244" i="53"/>
  <c r="O245" i="53"/>
  <c r="O246" i="53"/>
  <c r="O247" i="53"/>
  <c r="O248" i="53"/>
  <c r="O249" i="53"/>
  <c r="O250" i="53"/>
  <c r="O251" i="53"/>
  <c r="O252" i="53"/>
  <c r="O253" i="53"/>
  <c r="O254" i="53"/>
  <c r="O255" i="53"/>
  <c r="O256" i="53"/>
  <c r="O257" i="53"/>
  <c r="O258" i="53"/>
  <c r="O259" i="53"/>
  <c r="O260" i="53"/>
  <c r="O261" i="53"/>
  <c r="O262" i="53"/>
  <c r="O263" i="53"/>
  <c r="O264" i="53"/>
  <c r="O265" i="53"/>
  <c r="O266" i="53"/>
  <c r="O267" i="53"/>
  <c r="O268" i="53"/>
  <c r="O269" i="53"/>
  <c r="O270" i="53"/>
  <c r="O271" i="53"/>
  <c r="O272" i="53"/>
  <c r="O273" i="53"/>
  <c r="O274" i="53"/>
  <c r="O275" i="53"/>
  <c r="O276" i="53"/>
  <c r="O277" i="53"/>
  <c r="O278" i="53"/>
  <c r="O279" i="53"/>
  <c r="O280" i="53"/>
  <c r="O281" i="53"/>
  <c r="O282" i="53"/>
  <c r="O283" i="53"/>
  <c r="O284" i="53"/>
  <c r="O285" i="53"/>
  <c r="O286" i="53"/>
  <c r="O287" i="53"/>
  <c r="O288" i="53"/>
  <c r="O289" i="53"/>
  <c r="O290" i="53"/>
  <c r="O291" i="53"/>
  <c r="O292" i="53"/>
  <c r="O293" i="53"/>
  <c r="O294" i="53"/>
  <c r="O295" i="53"/>
  <c r="O296" i="53"/>
  <c r="O297" i="53"/>
  <c r="O298" i="53"/>
  <c r="O299" i="53"/>
  <c r="O300" i="53"/>
  <c r="O301" i="53"/>
  <c r="O302" i="53"/>
  <c r="O303" i="53"/>
  <c r="O304" i="53"/>
  <c r="O305" i="53"/>
  <c r="O306" i="53"/>
  <c r="O307" i="53"/>
  <c r="O308" i="53"/>
  <c r="O309" i="53"/>
  <c r="O310" i="53"/>
  <c r="O311" i="53"/>
  <c r="O312" i="53"/>
  <c r="O313" i="53"/>
  <c r="O314" i="53"/>
  <c r="O315" i="53"/>
  <c r="O316" i="53"/>
  <c r="O317" i="53"/>
  <c r="O318" i="53"/>
  <c r="O319" i="53"/>
  <c r="O320" i="53"/>
  <c r="O321" i="53"/>
  <c r="O322" i="53"/>
  <c r="O323" i="53"/>
  <c r="O324" i="53"/>
  <c r="O325" i="53"/>
  <c r="O326" i="53"/>
  <c r="O327" i="53"/>
  <c r="O328" i="53"/>
  <c r="O329" i="53"/>
  <c r="O330" i="53"/>
  <c r="O331" i="53"/>
  <c r="O332" i="53"/>
  <c r="O333" i="53"/>
  <c r="O334" i="53"/>
  <c r="O335" i="53"/>
  <c r="O336" i="53"/>
  <c r="O337" i="53"/>
  <c r="O338" i="53"/>
  <c r="O339" i="53"/>
  <c r="O340" i="53"/>
  <c r="O341" i="53"/>
  <c r="O342" i="53"/>
  <c r="O343" i="53"/>
  <c r="O344" i="53"/>
  <c r="O345" i="53"/>
  <c r="O346" i="53"/>
  <c r="O347" i="53"/>
  <c r="O348" i="53"/>
  <c r="O349" i="53"/>
  <c r="O350" i="53"/>
  <c r="O351" i="53"/>
  <c r="O352" i="53"/>
  <c r="O353" i="53"/>
  <c r="O354" i="53"/>
  <c r="O355" i="53"/>
  <c r="O372" i="53"/>
  <c r="O373" i="53"/>
  <c r="O374" i="53"/>
  <c r="O375" i="53"/>
  <c r="O376" i="53"/>
  <c r="O377" i="53"/>
  <c r="O378" i="53"/>
  <c r="O379" i="53"/>
  <c r="O380" i="53"/>
  <c r="O381" i="53"/>
  <c r="O382" i="53"/>
  <c r="O383" i="53"/>
  <c r="O384" i="53"/>
  <c r="O385" i="53"/>
  <c r="O386" i="53"/>
  <c r="O387" i="53"/>
  <c r="O103" i="54"/>
  <c r="O104" i="54"/>
  <c r="O105" i="54"/>
  <c r="O106" i="54"/>
  <c r="O107" i="54"/>
  <c r="O108" i="54"/>
  <c r="O109" i="54"/>
  <c r="O110" i="54"/>
  <c r="O111" i="54"/>
  <c r="O112" i="54"/>
  <c r="O113" i="54"/>
  <c r="O114" i="54"/>
  <c r="O115" i="54"/>
  <c r="O116" i="54"/>
  <c r="O117" i="54"/>
  <c r="O118" i="54"/>
  <c r="O119" i="54"/>
  <c r="O120" i="54"/>
  <c r="O121" i="54"/>
  <c r="O122" i="54"/>
  <c r="O123" i="54"/>
  <c r="O124" i="54"/>
  <c r="O125" i="54"/>
  <c r="O126" i="54"/>
  <c r="O127" i="54"/>
  <c r="O128" i="54"/>
  <c r="O129" i="54"/>
  <c r="O130" i="54"/>
  <c r="O131" i="54"/>
  <c r="O132" i="54"/>
  <c r="O133" i="54"/>
  <c r="O134" i="54"/>
  <c r="O135" i="54"/>
  <c r="O136" i="54"/>
  <c r="O137" i="54"/>
  <c r="O138" i="54"/>
  <c r="O139" i="54"/>
  <c r="O140" i="54"/>
  <c r="O141" i="54"/>
  <c r="O142" i="54"/>
  <c r="O143" i="54"/>
  <c r="O144" i="54"/>
  <c r="O145" i="54"/>
  <c r="O146" i="54"/>
  <c r="O147" i="54"/>
  <c r="O148" i="54"/>
  <c r="O149" i="54"/>
  <c r="O150" i="54"/>
  <c r="O151" i="54"/>
  <c r="O152" i="54"/>
  <c r="O153" i="54"/>
  <c r="O154" i="54"/>
  <c r="O155" i="54"/>
  <c r="O156" i="54"/>
  <c r="O157" i="54"/>
  <c r="O158" i="54"/>
  <c r="O159" i="54"/>
  <c r="O160" i="54"/>
  <c r="O161" i="54"/>
  <c r="O162" i="54"/>
  <c r="O163" i="54"/>
  <c r="O164" i="54"/>
  <c r="O165" i="54"/>
  <c r="O166" i="54"/>
  <c r="O167" i="54"/>
  <c r="O168" i="54"/>
  <c r="O169" i="54"/>
  <c r="O170" i="54"/>
  <c r="O171" i="54"/>
  <c r="O172" i="54"/>
  <c r="O173" i="54"/>
  <c r="O174" i="54"/>
  <c r="O175" i="54"/>
  <c r="O176" i="54"/>
  <c r="O177" i="54"/>
  <c r="O178" i="54"/>
  <c r="O179" i="54"/>
  <c r="O180" i="54"/>
  <c r="O181" i="54"/>
  <c r="O182" i="54"/>
  <c r="O183" i="54"/>
  <c r="O184" i="54"/>
  <c r="O185" i="54"/>
  <c r="O186" i="54"/>
  <c r="O187" i="54"/>
  <c r="O188" i="54"/>
  <c r="O189" i="54"/>
  <c r="O190" i="54"/>
  <c r="O191" i="54"/>
  <c r="O192" i="54"/>
  <c r="O193" i="54"/>
  <c r="O194" i="54"/>
  <c r="O195" i="54"/>
  <c r="O196" i="54"/>
  <c r="O197" i="54"/>
  <c r="O198" i="54"/>
  <c r="O199" i="54"/>
  <c r="O200" i="54"/>
  <c r="O201" i="54"/>
  <c r="O202" i="54"/>
  <c r="O203" i="54"/>
  <c r="O204" i="54"/>
  <c r="O205" i="54"/>
  <c r="O206" i="54"/>
  <c r="O207" i="54"/>
  <c r="O208" i="54"/>
  <c r="O209" i="54"/>
  <c r="O210" i="54"/>
  <c r="O211" i="54"/>
  <c r="O212" i="54"/>
  <c r="O213" i="54"/>
  <c r="O214" i="54"/>
  <c r="O215" i="54"/>
  <c r="O216" i="54"/>
  <c r="O217" i="54"/>
  <c r="O218" i="54"/>
  <c r="O219" i="54"/>
  <c r="O220" i="54"/>
  <c r="O221" i="54"/>
  <c r="O222" i="54"/>
  <c r="O223" i="54"/>
  <c r="O224" i="54"/>
  <c r="O225" i="54"/>
  <c r="O226" i="54"/>
  <c r="O227" i="54"/>
  <c r="O228" i="54"/>
  <c r="O229" i="54"/>
  <c r="O230" i="54"/>
  <c r="O231" i="54"/>
  <c r="O232" i="54"/>
  <c r="O233" i="54"/>
  <c r="O234" i="54"/>
  <c r="O235" i="54"/>
  <c r="O236" i="54"/>
  <c r="O237" i="54"/>
  <c r="O238" i="54"/>
  <c r="O239" i="54"/>
  <c r="O240" i="54"/>
  <c r="O241" i="54"/>
  <c r="O242" i="54"/>
  <c r="O243" i="54"/>
  <c r="O244" i="54"/>
  <c r="O245" i="54"/>
  <c r="O246" i="54"/>
  <c r="O247" i="54"/>
  <c r="O248" i="54"/>
  <c r="O249" i="54"/>
  <c r="O250" i="54"/>
  <c r="O251" i="54"/>
  <c r="O252" i="54"/>
  <c r="O253" i="54"/>
  <c r="O254" i="54"/>
  <c r="O255" i="54"/>
  <c r="O256" i="54"/>
  <c r="O257" i="54"/>
  <c r="O258" i="54"/>
  <c r="O259" i="54"/>
  <c r="O260" i="54"/>
  <c r="O261" i="54"/>
  <c r="O262" i="54"/>
  <c r="O263" i="54"/>
  <c r="O264" i="54"/>
  <c r="O265" i="54"/>
  <c r="O266" i="54"/>
  <c r="O267" i="54"/>
  <c r="O268" i="54"/>
  <c r="O269" i="54"/>
  <c r="O270" i="54"/>
  <c r="O271" i="54"/>
  <c r="O272" i="54"/>
  <c r="O273" i="54"/>
  <c r="O274" i="54"/>
  <c r="O275" i="54"/>
  <c r="O276" i="54"/>
  <c r="O277" i="54"/>
  <c r="O278" i="54"/>
  <c r="O279" i="54"/>
  <c r="O280" i="54"/>
  <c r="O281" i="54"/>
  <c r="O282" i="54"/>
  <c r="O283" i="54"/>
  <c r="O284" i="54"/>
  <c r="O285" i="54"/>
  <c r="O286" i="54"/>
  <c r="O287" i="54"/>
  <c r="O288" i="54"/>
  <c r="O289" i="54"/>
  <c r="O290" i="54"/>
  <c r="O291" i="54"/>
  <c r="O292" i="54"/>
  <c r="O293" i="54"/>
  <c r="O294" i="54"/>
  <c r="O295" i="54"/>
  <c r="O296" i="54"/>
  <c r="O297" i="54"/>
  <c r="O298" i="54"/>
  <c r="O299" i="54"/>
  <c r="O300" i="54"/>
  <c r="O301" i="54"/>
  <c r="O302" i="54"/>
  <c r="O303" i="54"/>
  <c r="O304" i="54"/>
  <c r="O305" i="54"/>
  <c r="O306" i="54"/>
  <c r="O307" i="54"/>
  <c r="O308" i="54"/>
  <c r="O309" i="54"/>
  <c r="O310" i="54"/>
  <c r="O311" i="54"/>
  <c r="O312" i="54"/>
  <c r="O313" i="54"/>
  <c r="O314" i="54"/>
  <c r="O315" i="54"/>
  <c r="O316" i="54"/>
  <c r="O317" i="54"/>
  <c r="O318" i="54"/>
  <c r="O319" i="54"/>
  <c r="O320" i="54"/>
  <c r="O321" i="54"/>
  <c r="O322" i="54"/>
  <c r="O323" i="54"/>
  <c r="O324" i="54"/>
  <c r="O325" i="54"/>
  <c r="O326" i="54"/>
  <c r="O327" i="54"/>
  <c r="O328" i="54"/>
  <c r="O329" i="54"/>
  <c r="O330" i="54"/>
  <c r="O331" i="54"/>
  <c r="O332" i="54"/>
  <c r="O333" i="54"/>
  <c r="O334" i="54"/>
  <c r="O335" i="54"/>
  <c r="O336" i="54"/>
  <c r="O337" i="54"/>
  <c r="O338" i="54"/>
  <c r="O339" i="54"/>
  <c r="O340" i="54"/>
  <c r="O341" i="54"/>
  <c r="O342" i="54"/>
  <c r="O343" i="54"/>
  <c r="O344" i="54"/>
  <c r="O345" i="54"/>
  <c r="O346" i="54"/>
  <c r="O347" i="54"/>
  <c r="O348" i="54"/>
  <c r="O349" i="54"/>
  <c r="O350" i="54"/>
  <c r="O351" i="54"/>
  <c r="O352" i="54"/>
  <c r="O353" i="54"/>
  <c r="O354" i="54"/>
  <c r="O355" i="54"/>
  <c r="O372" i="54"/>
  <c r="O373" i="54"/>
  <c r="O374" i="54"/>
  <c r="O375" i="54"/>
  <c r="O376" i="54"/>
  <c r="O377" i="54"/>
  <c r="O378" i="54"/>
  <c r="O379" i="54"/>
  <c r="O380" i="54"/>
  <c r="O381" i="54"/>
  <c r="O382" i="54"/>
  <c r="O383" i="54"/>
  <c r="O384" i="54"/>
  <c r="O385" i="54"/>
  <c r="O386" i="54"/>
  <c r="O387" i="54"/>
  <c r="O103" i="55"/>
  <c r="O104" i="55"/>
  <c r="O105" i="55"/>
  <c r="O106" i="55"/>
  <c r="O107" i="55"/>
  <c r="O108" i="55"/>
  <c r="O109" i="55"/>
  <c r="O110" i="55"/>
  <c r="O111" i="55"/>
  <c r="O112" i="55"/>
  <c r="O113" i="55"/>
  <c r="O114" i="55"/>
  <c r="O115" i="55"/>
  <c r="O116" i="55"/>
  <c r="O117" i="55"/>
  <c r="O118" i="55"/>
  <c r="O119" i="55"/>
  <c r="O120" i="55"/>
  <c r="O121" i="55"/>
  <c r="O122" i="55"/>
  <c r="O123" i="55"/>
  <c r="O124" i="55"/>
  <c r="O125" i="55"/>
  <c r="O126" i="55"/>
  <c r="O127" i="55"/>
  <c r="O128" i="55"/>
  <c r="O129" i="55"/>
  <c r="O130" i="55"/>
  <c r="O131" i="55"/>
  <c r="O132" i="55"/>
  <c r="O133" i="55"/>
  <c r="O134" i="55"/>
  <c r="O135" i="55"/>
  <c r="O136" i="55"/>
  <c r="O137" i="55"/>
  <c r="O138" i="55"/>
  <c r="O139" i="55"/>
  <c r="O140" i="55"/>
  <c r="O141" i="55"/>
  <c r="O142" i="55"/>
  <c r="O143" i="55"/>
  <c r="O144" i="55"/>
  <c r="O145" i="55"/>
  <c r="O146" i="55"/>
  <c r="O147" i="55"/>
  <c r="O148" i="55"/>
  <c r="O149" i="55"/>
  <c r="O150" i="55"/>
  <c r="O151" i="55"/>
  <c r="O152" i="55"/>
  <c r="O153" i="55"/>
  <c r="O154" i="55"/>
  <c r="O155" i="55"/>
  <c r="O156" i="55"/>
  <c r="O157" i="55"/>
  <c r="O158" i="55"/>
  <c r="O159" i="55"/>
  <c r="O160" i="55"/>
  <c r="O161" i="55"/>
  <c r="O162" i="55"/>
  <c r="O163" i="55"/>
  <c r="O164" i="55"/>
  <c r="O165" i="55"/>
  <c r="O166" i="55"/>
  <c r="O167" i="55"/>
  <c r="O168" i="55"/>
  <c r="O169" i="55"/>
  <c r="O170" i="55"/>
  <c r="O171" i="55"/>
  <c r="O172" i="55"/>
  <c r="O173" i="55"/>
  <c r="O174" i="55"/>
  <c r="O175" i="55"/>
  <c r="O176" i="55"/>
  <c r="O177" i="55"/>
  <c r="O178" i="55"/>
  <c r="O179" i="55"/>
  <c r="O180" i="55"/>
  <c r="O181" i="55"/>
  <c r="O182" i="55"/>
  <c r="O183" i="55"/>
  <c r="O184" i="55"/>
  <c r="O185" i="55"/>
  <c r="O186" i="55"/>
  <c r="O187" i="55"/>
  <c r="O188" i="55"/>
  <c r="O189" i="55"/>
  <c r="O190" i="55"/>
  <c r="O191" i="55"/>
  <c r="O192" i="55"/>
  <c r="O193" i="55"/>
  <c r="O194" i="55"/>
  <c r="O195" i="55"/>
  <c r="O196" i="55"/>
  <c r="O197" i="55"/>
  <c r="O198" i="55"/>
  <c r="O199" i="55"/>
  <c r="O200" i="55"/>
  <c r="O201" i="55"/>
  <c r="O202" i="55"/>
  <c r="O203" i="55"/>
  <c r="O204" i="55"/>
  <c r="O205" i="55"/>
  <c r="O206" i="55"/>
  <c r="O207" i="55"/>
  <c r="O208" i="55"/>
  <c r="O209" i="55"/>
  <c r="O210" i="55"/>
  <c r="O211" i="55"/>
  <c r="O212" i="55"/>
  <c r="O213" i="55"/>
  <c r="O214" i="55"/>
  <c r="O215" i="55"/>
  <c r="O216" i="55"/>
  <c r="O217" i="55"/>
  <c r="O218" i="55"/>
  <c r="O219" i="55"/>
  <c r="O220" i="55"/>
  <c r="O221" i="55"/>
  <c r="O222" i="55"/>
  <c r="O223" i="55"/>
  <c r="O224" i="55"/>
  <c r="O225" i="55"/>
  <c r="O226" i="55"/>
  <c r="O227" i="55"/>
  <c r="O228" i="55"/>
  <c r="O229" i="55"/>
  <c r="O230" i="55"/>
  <c r="O231" i="55"/>
  <c r="O232" i="55"/>
  <c r="O233" i="55"/>
  <c r="O234" i="55"/>
  <c r="O235" i="55"/>
  <c r="O236" i="55"/>
  <c r="O237" i="55"/>
  <c r="O238" i="55"/>
  <c r="O239" i="55"/>
  <c r="O240" i="55"/>
  <c r="O241" i="55"/>
  <c r="O242" i="55"/>
  <c r="O243" i="55"/>
  <c r="O244" i="55"/>
  <c r="O245" i="55"/>
  <c r="O246" i="55"/>
  <c r="O247" i="55"/>
  <c r="O248" i="55"/>
  <c r="O249" i="55"/>
  <c r="O250" i="55"/>
  <c r="O251" i="55"/>
  <c r="O252" i="55"/>
  <c r="O253" i="55"/>
  <c r="O254" i="55"/>
  <c r="O255" i="55"/>
  <c r="O256" i="55"/>
  <c r="O257" i="55"/>
  <c r="O258" i="55"/>
  <c r="O259" i="55"/>
  <c r="O260" i="55"/>
  <c r="O261" i="55"/>
  <c r="O262" i="55"/>
  <c r="O263" i="55"/>
  <c r="O264" i="55"/>
  <c r="O265" i="55"/>
  <c r="O266" i="55"/>
  <c r="O267" i="55"/>
  <c r="O268" i="55"/>
  <c r="O269" i="55"/>
  <c r="O270" i="55"/>
  <c r="O271" i="55"/>
  <c r="O272" i="55"/>
  <c r="O273" i="55"/>
  <c r="O274" i="55"/>
  <c r="O275" i="55"/>
  <c r="O276" i="55"/>
  <c r="O277" i="55"/>
  <c r="O278" i="55"/>
  <c r="O279" i="55"/>
  <c r="O280" i="55"/>
  <c r="O281" i="55"/>
  <c r="O282" i="55"/>
  <c r="O283" i="55"/>
  <c r="O284" i="55"/>
  <c r="O285" i="55"/>
  <c r="O286" i="55"/>
  <c r="O287" i="55"/>
  <c r="O288" i="55"/>
  <c r="O289" i="55"/>
  <c r="O290" i="55"/>
  <c r="O291" i="55"/>
  <c r="O292" i="55"/>
  <c r="O293" i="55"/>
  <c r="O294" i="55"/>
  <c r="O295" i="55"/>
  <c r="O296" i="55"/>
  <c r="O297" i="55"/>
  <c r="O298" i="55"/>
  <c r="O299" i="55"/>
  <c r="O300" i="55"/>
  <c r="O301" i="55"/>
  <c r="O302" i="55"/>
  <c r="O303" i="55"/>
  <c r="O304" i="55"/>
  <c r="O305" i="55"/>
  <c r="O306" i="55"/>
  <c r="O307" i="55"/>
  <c r="O308" i="55"/>
  <c r="O309" i="55"/>
  <c r="O310" i="55"/>
  <c r="O311" i="55"/>
  <c r="O312" i="55"/>
  <c r="O313" i="55"/>
  <c r="O314" i="55"/>
  <c r="O315" i="55"/>
  <c r="O316" i="55"/>
  <c r="O317" i="55"/>
  <c r="O318" i="55"/>
  <c r="O319" i="55"/>
  <c r="O320" i="55"/>
  <c r="O321" i="55"/>
  <c r="O322" i="55"/>
  <c r="O323" i="55"/>
  <c r="O324" i="55"/>
  <c r="O325" i="55"/>
  <c r="O326" i="55"/>
  <c r="O327" i="55"/>
  <c r="O328" i="55"/>
  <c r="O329" i="55"/>
  <c r="O330" i="55"/>
  <c r="O331" i="55"/>
  <c r="O332" i="55"/>
  <c r="O333" i="55"/>
  <c r="O334" i="55"/>
  <c r="O335" i="55"/>
  <c r="O336" i="55"/>
  <c r="O337" i="55"/>
  <c r="O338" i="55"/>
  <c r="O339" i="55"/>
  <c r="O340" i="55"/>
  <c r="O341" i="55"/>
  <c r="O342" i="55"/>
  <c r="O343" i="55"/>
  <c r="O344" i="55"/>
  <c r="O345" i="55"/>
  <c r="O346" i="55"/>
  <c r="O347" i="55"/>
  <c r="O348" i="55"/>
  <c r="O349" i="55"/>
  <c r="O350" i="55"/>
  <c r="O351" i="55"/>
  <c r="O352" i="55"/>
  <c r="O353" i="55"/>
  <c r="O354" i="55"/>
  <c r="O355" i="55"/>
  <c r="O372" i="55"/>
  <c r="O373" i="55"/>
  <c r="O374" i="55"/>
  <c r="O375" i="55"/>
  <c r="O376" i="55"/>
  <c r="O377" i="55"/>
  <c r="O378" i="55"/>
  <c r="O379" i="55"/>
  <c r="O380" i="55"/>
  <c r="O381" i="55"/>
  <c r="O382" i="55"/>
  <c r="O383" i="55"/>
  <c r="O384" i="55"/>
  <c r="O385" i="55"/>
  <c r="O386" i="55"/>
  <c r="O387" i="55"/>
  <c r="O103" i="56"/>
  <c r="O104" i="56"/>
  <c r="O105" i="56"/>
  <c r="O106" i="56"/>
  <c r="O107" i="56"/>
  <c r="O108" i="56"/>
  <c r="O109" i="56"/>
  <c r="O110" i="56"/>
  <c r="O111" i="56"/>
  <c r="O112" i="56"/>
  <c r="O113" i="56"/>
  <c r="O114" i="56"/>
  <c r="O115" i="56"/>
  <c r="O116" i="56"/>
  <c r="O117" i="56"/>
  <c r="O118" i="56"/>
  <c r="O119" i="56"/>
  <c r="O120" i="56"/>
  <c r="O121" i="56"/>
  <c r="O122" i="56"/>
  <c r="O123" i="56"/>
  <c r="O124" i="56"/>
  <c r="O125" i="56"/>
  <c r="O126" i="56"/>
  <c r="O127" i="56"/>
  <c r="O128" i="56"/>
  <c r="O129" i="56"/>
  <c r="O130" i="56"/>
  <c r="O131" i="56"/>
  <c r="O132" i="56"/>
  <c r="O133" i="56"/>
  <c r="O134" i="56"/>
  <c r="O135" i="56"/>
  <c r="O136" i="56"/>
  <c r="O137" i="56"/>
  <c r="O138" i="56"/>
  <c r="O139" i="56"/>
  <c r="O140" i="56"/>
  <c r="O141" i="56"/>
  <c r="O142" i="56"/>
  <c r="O143" i="56"/>
  <c r="O144" i="56"/>
  <c r="O145" i="56"/>
  <c r="O146" i="56"/>
  <c r="O147" i="56"/>
  <c r="O148" i="56"/>
  <c r="O149" i="56"/>
  <c r="O150" i="56"/>
  <c r="O151" i="56"/>
  <c r="O152" i="56"/>
  <c r="O153" i="56"/>
  <c r="O154" i="56"/>
  <c r="O155" i="56"/>
  <c r="O156" i="56"/>
  <c r="O157" i="56"/>
  <c r="O158" i="56"/>
  <c r="O159" i="56"/>
  <c r="O160" i="56"/>
  <c r="O161" i="56"/>
  <c r="O162" i="56"/>
  <c r="O163" i="56"/>
  <c r="O164" i="56"/>
  <c r="O165" i="56"/>
  <c r="O166" i="56"/>
  <c r="O167" i="56"/>
  <c r="O168" i="56"/>
  <c r="O169" i="56"/>
  <c r="O170" i="56"/>
  <c r="O171" i="56"/>
  <c r="O172" i="56"/>
  <c r="O173" i="56"/>
  <c r="O174" i="56"/>
  <c r="O175" i="56"/>
  <c r="O176" i="56"/>
  <c r="O177" i="56"/>
  <c r="O178" i="56"/>
  <c r="O179" i="56"/>
  <c r="O180" i="56"/>
  <c r="O181" i="56"/>
  <c r="O182" i="56"/>
  <c r="O183" i="56"/>
  <c r="O184" i="56"/>
  <c r="O185" i="56"/>
  <c r="O186" i="56"/>
  <c r="O187" i="56"/>
  <c r="O188" i="56"/>
  <c r="O189" i="56"/>
  <c r="O190" i="56"/>
  <c r="O191" i="56"/>
  <c r="O192" i="56"/>
  <c r="O193" i="56"/>
  <c r="O194" i="56"/>
  <c r="O195" i="56"/>
  <c r="O196" i="56"/>
  <c r="O197" i="56"/>
  <c r="O198" i="56"/>
  <c r="O199" i="56"/>
  <c r="O200" i="56"/>
  <c r="O201" i="56"/>
  <c r="O202" i="56"/>
  <c r="O203" i="56"/>
  <c r="O204" i="56"/>
  <c r="O205" i="56"/>
  <c r="O206" i="56"/>
  <c r="O207" i="56"/>
  <c r="O208" i="56"/>
  <c r="O209" i="56"/>
  <c r="O210" i="56"/>
  <c r="O211" i="56"/>
  <c r="O212" i="56"/>
  <c r="O213" i="56"/>
  <c r="O214" i="56"/>
  <c r="O215" i="56"/>
  <c r="O216" i="56"/>
  <c r="O217" i="56"/>
  <c r="O218" i="56"/>
  <c r="O219" i="56"/>
  <c r="O220" i="56"/>
  <c r="O221" i="56"/>
  <c r="O222" i="56"/>
  <c r="O223" i="56"/>
  <c r="O224" i="56"/>
  <c r="O225" i="56"/>
  <c r="O226" i="56"/>
  <c r="O227" i="56"/>
  <c r="O228" i="56"/>
  <c r="O229" i="56"/>
  <c r="O230" i="56"/>
  <c r="O231" i="56"/>
  <c r="O232" i="56"/>
  <c r="O233" i="56"/>
  <c r="O234" i="56"/>
  <c r="O235" i="56"/>
  <c r="O236" i="56"/>
  <c r="O237" i="56"/>
  <c r="O238" i="56"/>
  <c r="O239" i="56"/>
  <c r="O240" i="56"/>
  <c r="O241" i="56"/>
  <c r="O242" i="56"/>
  <c r="O243" i="56"/>
  <c r="O244" i="56"/>
  <c r="O245" i="56"/>
  <c r="O246" i="56"/>
  <c r="O247" i="56"/>
  <c r="O248" i="56"/>
  <c r="O249" i="56"/>
  <c r="O250" i="56"/>
  <c r="O251" i="56"/>
  <c r="O252" i="56"/>
  <c r="O253" i="56"/>
  <c r="O254" i="56"/>
  <c r="O255" i="56"/>
  <c r="O256" i="56"/>
  <c r="O257" i="56"/>
  <c r="O258" i="56"/>
  <c r="O259" i="56"/>
  <c r="O260" i="56"/>
  <c r="O261" i="56"/>
  <c r="O262" i="56"/>
  <c r="O263" i="56"/>
  <c r="O264" i="56"/>
  <c r="O265" i="56"/>
  <c r="O266" i="56"/>
  <c r="O267" i="56"/>
  <c r="O268" i="56"/>
  <c r="O269" i="56"/>
  <c r="O270" i="56"/>
  <c r="O271" i="56"/>
  <c r="O272" i="56"/>
  <c r="O273" i="56"/>
  <c r="O274" i="56"/>
  <c r="O275" i="56"/>
  <c r="O276" i="56"/>
  <c r="O277" i="56"/>
  <c r="O278" i="56"/>
  <c r="O279" i="56"/>
  <c r="O280" i="56"/>
  <c r="O281" i="56"/>
  <c r="O282" i="56"/>
  <c r="O283" i="56"/>
  <c r="O284" i="56"/>
  <c r="O285" i="56"/>
  <c r="O286" i="56"/>
  <c r="O287" i="56"/>
  <c r="O288" i="56"/>
  <c r="O289" i="56"/>
  <c r="O290" i="56"/>
  <c r="O291" i="56"/>
  <c r="O292" i="56"/>
  <c r="O293" i="56"/>
  <c r="O294" i="56"/>
  <c r="O295" i="56"/>
  <c r="O296" i="56"/>
  <c r="O297" i="56"/>
  <c r="O298" i="56"/>
  <c r="O299" i="56"/>
  <c r="O300" i="56"/>
  <c r="O301" i="56"/>
  <c r="O302" i="56"/>
  <c r="O303" i="56"/>
  <c r="O304" i="56"/>
  <c r="O305" i="56"/>
  <c r="O306" i="56"/>
  <c r="O307" i="56"/>
  <c r="O308" i="56"/>
  <c r="O309" i="56"/>
  <c r="O310" i="56"/>
  <c r="O311" i="56"/>
  <c r="O312" i="56"/>
  <c r="O313" i="56"/>
  <c r="O314" i="56"/>
  <c r="O315" i="56"/>
  <c r="O316" i="56"/>
  <c r="O317" i="56"/>
  <c r="O318" i="56"/>
  <c r="O319" i="56"/>
  <c r="O320" i="56"/>
  <c r="O321" i="56"/>
  <c r="O322" i="56"/>
  <c r="O323" i="56"/>
  <c r="O324" i="56"/>
  <c r="O325" i="56"/>
  <c r="O326" i="56"/>
  <c r="O327" i="56"/>
  <c r="O328" i="56"/>
  <c r="O329" i="56"/>
  <c r="O330" i="56"/>
  <c r="O331" i="56"/>
  <c r="O332" i="56"/>
  <c r="O333" i="56"/>
  <c r="O334" i="56"/>
  <c r="O335" i="56"/>
  <c r="O336" i="56"/>
  <c r="O337" i="56"/>
  <c r="O338" i="56"/>
  <c r="O339" i="56"/>
  <c r="O340" i="56"/>
  <c r="O341" i="56"/>
  <c r="O342" i="56"/>
  <c r="O343" i="56"/>
  <c r="O344" i="56"/>
  <c r="O345" i="56"/>
  <c r="O346" i="56"/>
  <c r="O347" i="56"/>
  <c r="O348" i="56"/>
  <c r="O349" i="56"/>
  <c r="O350" i="56"/>
  <c r="O351" i="56"/>
  <c r="O352" i="56"/>
  <c r="O353" i="56"/>
  <c r="O354" i="56"/>
  <c r="O355" i="56"/>
  <c r="O372" i="56"/>
  <c r="O373" i="56"/>
  <c r="O374" i="56"/>
  <c r="O375" i="56"/>
  <c r="O376" i="56"/>
  <c r="O377" i="56"/>
  <c r="O378" i="56"/>
  <c r="O379" i="56"/>
  <c r="O380" i="56"/>
  <c r="O381" i="56"/>
  <c r="O382" i="56"/>
  <c r="O383" i="56"/>
  <c r="O384" i="56"/>
  <c r="O385" i="56"/>
  <c r="O386" i="56"/>
  <c r="O387" i="56"/>
  <c r="O103" i="57"/>
  <c r="O104" i="57"/>
  <c r="O105" i="57"/>
  <c r="O106" i="57"/>
  <c r="O107" i="57"/>
  <c r="O108" i="57"/>
  <c r="O109" i="57"/>
  <c r="O110" i="57"/>
  <c r="O111" i="57"/>
  <c r="O112" i="57"/>
  <c r="O113" i="57"/>
  <c r="O114" i="57"/>
  <c r="O115" i="57"/>
  <c r="O116" i="57"/>
  <c r="O117" i="57"/>
  <c r="O118" i="57"/>
  <c r="O119" i="57"/>
  <c r="O120" i="57"/>
  <c r="O121" i="57"/>
  <c r="O122" i="57"/>
  <c r="O123" i="57"/>
  <c r="O124" i="57"/>
  <c r="O125" i="57"/>
  <c r="O126" i="57"/>
  <c r="O127" i="57"/>
  <c r="O128" i="57"/>
  <c r="O129" i="57"/>
  <c r="O130" i="57"/>
  <c r="O131" i="57"/>
  <c r="O132" i="57"/>
  <c r="O133" i="57"/>
  <c r="O134" i="57"/>
  <c r="O135" i="57"/>
  <c r="O136" i="57"/>
  <c r="O137" i="57"/>
  <c r="O138" i="57"/>
  <c r="O139" i="57"/>
  <c r="O140" i="57"/>
  <c r="O141" i="57"/>
  <c r="O142" i="57"/>
  <c r="O143" i="57"/>
  <c r="O144" i="57"/>
  <c r="O145" i="57"/>
  <c r="O146" i="57"/>
  <c r="O147" i="57"/>
  <c r="O148" i="57"/>
  <c r="O149" i="57"/>
  <c r="O150" i="57"/>
  <c r="O151" i="57"/>
  <c r="O152" i="57"/>
  <c r="O153" i="57"/>
  <c r="O154" i="57"/>
  <c r="O155" i="57"/>
  <c r="O156" i="57"/>
  <c r="O157" i="57"/>
  <c r="O158" i="57"/>
  <c r="O159" i="57"/>
  <c r="O160" i="57"/>
  <c r="O161" i="57"/>
  <c r="O162" i="57"/>
  <c r="O163" i="57"/>
  <c r="O164" i="57"/>
  <c r="O165" i="57"/>
  <c r="O166" i="57"/>
  <c r="O167" i="57"/>
  <c r="O168" i="57"/>
  <c r="O169" i="57"/>
  <c r="O170" i="57"/>
  <c r="O171" i="57"/>
  <c r="O172" i="57"/>
  <c r="O173" i="57"/>
  <c r="O174" i="57"/>
  <c r="O175" i="57"/>
  <c r="O176" i="57"/>
  <c r="O177" i="57"/>
  <c r="O178" i="57"/>
  <c r="O179" i="57"/>
  <c r="O180" i="57"/>
  <c r="O181" i="57"/>
  <c r="O182" i="57"/>
  <c r="O183" i="57"/>
  <c r="O184" i="57"/>
  <c r="O185" i="57"/>
  <c r="O186" i="57"/>
  <c r="O187" i="57"/>
  <c r="O188" i="57"/>
  <c r="O189" i="57"/>
  <c r="O190" i="57"/>
  <c r="O191" i="57"/>
  <c r="O192" i="57"/>
  <c r="O193" i="57"/>
  <c r="O194" i="57"/>
  <c r="O195" i="57"/>
  <c r="O196" i="57"/>
  <c r="O197" i="57"/>
  <c r="O198" i="57"/>
  <c r="O199" i="57"/>
  <c r="O200" i="57"/>
  <c r="O201" i="57"/>
  <c r="O202" i="57"/>
  <c r="O203" i="57"/>
  <c r="O204" i="57"/>
  <c r="O205" i="57"/>
  <c r="O206" i="57"/>
  <c r="O207" i="57"/>
  <c r="O208" i="57"/>
  <c r="O209" i="57"/>
  <c r="O210" i="57"/>
  <c r="O211" i="57"/>
  <c r="O212" i="57"/>
  <c r="O213" i="57"/>
  <c r="O214" i="57"/>
  <c r="O215" i="57"/>
  <c r="O216" i="57"/>
  <c r="O217" i="57"/>
  <c r="O218" i="57"/>
  <c r="O219" i="57"/>
  <c r="O220" i="57"/>
  <c r="O221" i="57"/>
  <c r="O222" i="57"/>
  <c r="O223" i="57"/>
  <c r="O224" i="57"/>
  <c r="O225" i="57"/>
  <c r="O226" i="57"/>
  <c r="O227" i="57"/>
  <c r="O228" i="57"/>
  <c r="O229" i="57"/>
  <c r="O230" i="57"/>
  <c r="O231" i="57"/>
  <c r="O232" i="57"/>
  <c r="O233" i="57"/>
  <c r="O234" i="57"/>
  <c r="O235" i="57"/>
  <c r="O236" i="57"/>
  <c r="O237" i="57"/>
  <c r="O238" i="57"/>
  <c r="O239" i="57"/>
  <c r="O240" i="57"/>
  <c r="O241" i="57"/>
  <c r="O242" i="57"/>
  <c r="O243" i="57"/>
  <c r="O244" i="57"/>
  <c r="O245" i="57"/>
  <c r="O246" i="57"/>
  <c r="O247" i="57"/>
  <c r="O248" i="57"/>
  <c r="O249" i="57"/>
  <c r="O250" i="57"/>
  <c r="O251" i="57"/>
  <c r="O252" i="57"/>
  <c r="O253" i="57"/>
  <c r="O254" i="57"/>
  <c r="O255" i="57"/>
  <c r="O256" i="57"/>
  <c r="O257" i="57"/>
  <c r="O258" i="57"/>
  <c r="O259" i="57"/>
  <c r="O260" i="57"/>
  <c r="O261" i="57"/>
  <c r="O262" i="57"/>
  <c r="O263" i="57"/>
  <c r="O264" i="57"/>
  <c r="O265" i="57"/>
  <c r="O266" i="57"/>
  <c r="O267" i="57"/>
  <c r="O268" i="57"/>
  <c r="O269" i="57"/>
  <c r="O270" i="57"/>
  <c r="O271" i="57"/>
  <c r="O272" i="57"/>
  <c r="O273" i="57"/>
  <c r="O274" i="57"/>
  <c r="O275" i="57"/>
  <c r="O276" i="57"/>
  <c r="O277" i="57"/>
  <c r="O278" i="57"/>
  <c r="O279" i="57"/>
  <c r="O280" i="57"/>
  <c r="O281" i="57"/>
  <c r="O282" i="57"/>
  <c r="O283" i="57"/>
  <c r="O284" i="57"/>
  <c r="O285" i="57"/>
  <c r="O286" i="57"/>
  <c r="O287" i="57"/>
  <c r="O288" i="57"/>
  <c r="O289" i="57"/>
  <c r="O290" i="57"/>
  <c r="O291" i="57"/>
  <c r="O292" i="57"/>
  <c r="O293" i="57"/>
  <c r="O294" i="57"/>
  <c r="O295" i="57"/>
  <c r="O296" i="57"/>
  <c r="O297" i="57"/>
  <c r="O298" i="57"/>
  <c r="O299" i="57"/>
  <c r="O300" i="57"/>
  <c r="O301" i="57"/>
  <c r="O302" i="57"/>
  <c r="O303" i="57"/>
  <c r="O304" i="57"/>
  <c r="O305" i="57"/>
  <c r="O306" i="57"/>
  <c r="O307" i="57"/>
  <c r="O308" i="57"/>
  <c r="O309" i="57"/>
  <c r="O310" i="57"/>
  <c r="O311" i="57"/>
  <c r="O312" i="57"/>
  <c r="O313" i="57"/>
  <c r="O314" i="57"/>
  <c r="O315" i="57"/>
  <c r="O316" i="57"/>
  <c r="O317" i="57"/>
  <c r="O318" i="57"/>
  <c r="O319" i="57"/>
  <c r="O320" i="57"/>
  <c r="O321" i="57"/>
  <c r="O322" i="57"/>
  <c r="O323" i="57"/>
  <c r="O324" i="57"/>
  <c r="O325" i="57"/>
  <c r="O326" i="57"/>
  <c r="O327" i="57"/>
  <c r="O328" i="57"/>
  <c r="O329" i="57"/>
  <c r="O330" i="57"/>
  <c r="O331" i="57"/>
  <c r="O332" i="57"/>
  <c r="O333" i="57"/>
  <c r="O334" i="57"/>
  <c r="O335" i="57"/>
  <c r="O336" i="57"/>
  <c r="O337" i="57"/>
  <c r="O338" i="57"/>
  <c r="O339" i="57"/>
  <c r="O340" i="57"/>
  <c r="O341" i="57"/>
  <c r="O342" i="57"/>
  <c r="O343" i="57"/>
  <c r="O344" i="57"/>
  <c r="O345" i="57"/>
  <c r="O346" i="57"/>
  <c r="O347" i="57"/>
  <c r="O348" i="57"/>
  <c r="O349" i="57"/>
  <c r="O350" i="57"/>
  <c r="O351" i="57"/>
  <c r="O352" i="57"/>
  <c r="O353" i="57"/>
  <c r="O354" i="57"/>
  <c r="O355" i="57"/>
  <c r="O372" i="57"/>
  <c r="O373" i="57"/>
  <c r="O374" i="57"/>
  <c r="O375" i="57"/>
  <c r="O376" i="57"/>
  <c r="O377" i="57"/>
  <c r="O378" i="57"/>
  <c r="O379" i="57"/>
  <c r="O380" i="57"/>
  <c r="O381" i="57"/>
  <c r="O382" i="57"/>
  <c r="O383" i="57"/>
  <c r="O384" i="57"/>
  <c r="O385" i="57"/>
  <c r="O386" i="57"/>
  <c r="O387" i="57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O197" i="58"/>
  <c r="O198" i="58"/>
  <c r="O199" i="58"/>
  <c r="O200" i="58"/>
  <c r="O201" i="58"/>
  <c r="O202" i="58"/>
  <c r="O203" i="58"/>
  <c r="O204" i="58"/>
  <c r="O205" i="58"/>
  <c r="O206" i="58"/>
  <c r="O207" i="58"/>
  <c r="O208" i="58"/>
  <c r="O209" i="58"/>
  <c r="O210" i="58"/>
  <c r="O211" i="58"/>
  <c r="O212" i="58"/>
  <c r="O213" i="58"/>
  <c r="O214" i="58"/>
  <c r="O215" i="58"/>
  <c r="O216" i="58"/>
  <c r="O217" i="58"/>
  <c r="O218" i="58"/>
  <c r="O219" i="58"/>
  <c r="O220" i="58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260" i="58"/>
  <c r="O261" i="58"/>
  <c r="O262" i="58"/>
  <c r="O263" i="58"/>
  <c r="O264" i="58"/>
  <c r="O265" i="58"/>
  <c r="O266" i="58"/>
  <c r="O267" i="58"/>
  <c r="O268" i="58"/>
  <c r="O269" i="58"/>
  <c r="O270" i="58"/>
  <c r="O271" i="58"/>
  <c r="O272" i="58"/>
  <c r="O273" i="58"/>
  <c r="O274" i="58"/>
  <c r="O275" i="58"/>
  <c r="O276" i="58"/>
  <c r="O277" i="58"/>
  <c r="O278" i="58"/>
  <c r="O279" i="58"/>
  <c r="O280" i="58"/>
  <c r="O281" i="58"/>
  <c r="O282" i="58"/>
  <c r="O283" i="58"/>
  <c r="O284" i="58"/>
  <c r="O285" i="58"/>
  <c r="O286" i="58"/>
  <c r="O287" i="58"/>
  <c r="O288" i="58"/>
  <c r="O289" i="58"/>
  <c r="O290" i="58"/>
  <c r="O291" i="58"/>
  <c r="O292" i="58"/>
  <c r="O293" i="58"/>
  <c r="O294" i="58"/>
  <c r="O295" i="58"/>
  <c r="O296" i="58"/>
  <c r="O297" i="58"/>
  <c r="O298" i="58"/>
  <c r="O299" i="58"/>
  <c r="O300" i="58"/>
  <c r="O301" i="58"/>
  <c r="O302" i="58"/>
  <c r="O303" i="58"/>
  <c r="O304" i="58"/>
  <c r="O305" i="58"/>
  <c r="O306" i="58"/>
  <c r="O307" i="58"/>
  <c r="O308" i="58"/>
  <c r="O309" i="58"/>
  <c r="O310" i="58"/>
  <c r="O311" i="58"/>
  <c r="O312" i="58"/>
  <c r="O313" i="58"/>
  <c r="O314" i="58"/>
  <c r="O315" i="58"/>
  <c r="O316" i="58"/>
  <c r="O317" i="58"/>
  <c r="O318" i="58"/>
  <c r="O319" i="58"/>
  <c r="O320" i="58"/>
  <c r="O321" i="58"/>
  <c r="O322" i="58"/>
  <c r="O323" i="58"/>
  <c r="O324" i="58"/>
  <c r="O325" i="58"/>
  <c r="O326" i="58"/>
  <c r="O327" i="58"/>
  <c r="O328" i="58"/>
  <c r="O329" i="58"/>
  <c r="O330" i="58"/>
  <c r="O331" i="58"/>
  <c r="O332" i="58"/>
  <c r="O333" i="58"/>
  <c r="O334" i="58"/>
  <c r="O335" i="58"/>
  <c r="O336" i="58"/>
  <c r="O337" i="58"/>
  <c r="O338" i="58"/>
  <c r="O339" i="58"/>
  <c r="O340" i="58"/>
  <c r="O341" i="58"/>
  <c r="O342" i="58"/>
  <c r="O343" i="58"/>
  <c r="O344" i="58"/>
  <c r="O345" i="58"/>
  <c r="O346" i="58"/>
  <c r="O347" i="58"/>
  <c r="O348" i="58"/>
  <c r="O349" i="58"/>
  <c r="O350" i="58"/>
  <c r="O351" i="58"/>
  <c r="O352" i="58"/>
  <c r="O353" i="58"/>
  <c r="O354" i="58"/>
  <c r="O355" i="58"/>
  <c r="O372" i="58"/>
  <c r="O373" i="58"/>
  <c r="O374" i="58"/>
  <c r="O375" i="58"/>
  <c r="O376" i="58"/>
  <c r="O377" i="58"/>
  <c r="O378" i="58"/>
  <c r="O379" i="58"/>
  <c r="O380" i="58"/>
  <c r="O381" i="58"/>
  <c r="O382" i="58"/>
  <c r="O383" i="58"/>
  <c r="O384" i="58"/>
  <c r="O385" i="58"/>
  <c r="O386" i="58"/>
  <c r="O387" i="58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259" i="59"/>
  <c r="O260" i="59"/>
  <c r="O261" i="59"/>
  <c r="O262" i="59"/>
  <c r="O263" i="59"/>
  <c r="O264" i="59"/>
  <c r="O265" i="59"/>
  <c r="O266" i="59"/>
  <c r="O267" i="59"/>
  <c r="O268" i="59"/>
  <c r="O269" i="59"/>
  <c r="O270" i="59"/>
  <c r="O271" i="59"/>
  <c r="O272" i="59"/>
  <c r="O273" i="59"/>
  <c r="O274" i="59"/>
  <c r="O275" i="59"/>
  <c r="O276" i="59"/>
  <c r="O277" i="59"/>
  <c r="O278" i="59"/>
  <c r="O279" i="59"/>
  <c r="O280" i="59"/>
  <c r="O281" i="59"/>
  <c r="O282" i="59"/>
  <c r="O283" i="59"/>
  <c r="O284" i="59"/>
  <c r="O285" i="59"/>
  <c r="O286" i="59"/>
  <c r="O287" i="59"/>
  <c r="O288" i="59"/>
  <c r="O289" i="59"/>
  <c r="O290" i="59"/>
  <c r="O291" i="59"/>
  <c r="O292" i="59"/>
  <c r="O293" i="59"/>
  <c r="O294" i="59"/>
  <c r="O295" i="59"/>
  <c r="O296" i="59"/>
  <c r="O297" i="59"/>
  <c r="O298" i="59"/>
  <c r="O299" i="59"/>
  <c r="O300" i="59"/>
  <c r="O301" i="59"/>
  <c r="O302" i="59"/>
  <c r="O303" i="59"/>
  <c r="O304" i="59"/>
  <c r="O305" i="59"/>
  <c r="O306" i="59"/>
  <c r="O307" i="59"/>
  <c r="O308" i="59"/>
  <c r="O309" i="59"/>
  <c r="O310" i="59"/>
  <c r="O311" i="59"/>
  <c r="O312" i="59"/>
  <c r="O313" i="59"/>
  <c r="O314" i="59"/>
  <c r="O315" i="59"/>
  <c r="O316" i="59"/>
  <c r="O317" i="59"/>
  <c r="O318" i="59"/>
  <c r="O319" i="59"/>
  <c r="O320" i="59"/>
  <c r="O321" i="59"/>
  <c r="O322" i="59"/>
  <c r="O323" i="59"/>
  <c r="O324" i="59"/>
  <c r="O325" i="59"/>
  <c r="O326" i="59"/>
  <c r="O327" i="59"/>
  <c r="O328" i="59"/>
  <c r="O329" i="59"/>
  <c r="O330" i="59"/>
  <c r="O331" i="59"/>
  <c r="O332" i="59"/>
  <c r="O333" i="59"/>
  <c r="O334" i="59"/>
  <c r="O335" i="59"/>
  <c r="O336" i="59"/>
  <c r="O337" i="59"/>
  <c r="O338" i="59"/>
  <c r="O339" i="59"/>
  <c r="O340" i="59"/>
  <c r="O341" i="59"/>
  <c r="O342" i="59"/>
  <c r="O343" i="59"/>
  <c r="O344" i="59"/>
  <c r="O345" i="59"/>
  <c r="O346" i="59"/>
  <c r="O347" i="59"/>
  <c r="O348" i="59"/>
  <c r="O349" i="59"/>
  <c r="O350" i="59"/>
  <c r="O351" i="59"/>
  <c r="O352" i="59"/>
  <c r="O353" i="59"/>
  <c r="O354" i="59"/>
  <c r="O355" i="59"/>
  <c r="O372" i="59"/>
  <c r="O373" i="59"/>
  <c r="O374" i="59"/>
  <c r="O375" i="59"/>
  <c r="O376" i="59"/>
  <c r="O377" i="59"/>
  <c r="O378" i="59"/>
  <c r="O379" i="59"/>
  <c r="O380" i="59"/>
  <c r="O381" i="59"/>
  <c r="O382" i="59"/>
  <c r="O383" i="59"/>
  <c r="O384" i="59"/>
  <c r="O385" i="59"/>
  <c r="O386" i="59"/>
  <c r="O387" i="59"/>
  <c r="O103" i="60"/>
  <c r="O104" i="60"/>
  <c r="O105" i="60"/>
  <c r="O106" i="60"/>
  <c r="O107" i="60"/>
  <c r="O108" i="60"/>
  <c r="O109" i="60"/>
  <c r="O110" i="60"/>
  <c r="O111" i="60"/>
  <c r="O112" i="60"/>
  <c r="O113" i="60"/>
  <c r="O114" i="60"/>
  <c r="O115" i="60"/>
  <c r="O116" i="60"/>
  <c r="O117" i="60"/>
  <c r="O118" i="60"/>
  <c r="O119" i="60"/>
  <c r="O120" i="60"/>
  <c r="O121" i="60"/>
  <c r="O122" i="60"/>
  <c r="O123" i="60"/>
  <c r="O124" i="60"/>
  <c r="O125" i="60"/>
  <c r="O126" i="60"/>
  <c r="O127" i="60"/>
  <c r="O128" i="60"/>
  <c r="O129" i="60"/>
  <c r="O130" i="60"/>
  <c r="O131" i="60"/>
  <c r="O132" i="60"/>
  <c r="O133" i="60"/>
  <c r="O134" i="60"/>
  <c r="O135" i="60"/>
  <c r="O136" i="60"/>
  <c r="O137" i="60"/>
  <c r="O138" i="60"/>
  <c r="O139" i="60"/>
  <c r="O140" i="60"/>
  <c r="O141" i="60"/>
  <c r="O142" i="60"/>
  <c r="O143" i="60"/>
  <c r="O144" i="60"/>
  <c r="O145" i="60"/>
  <c r="O146" i="60"/>
  <c r="O147" i="60"/>
  <c r="O148" i="60"/>
  <c r="O149" i="60"/>
  <c r="O150" i="60"/>
  <c r="O151" i="60"/>
  <c r="O152" i="60"/>
  <c r="O153" i="60"/>
  <c r="O154" i="60"/>
  <c r="O155" i="60"/>
  <c r="O156" i="60"/>
  <c r="O157" i="60"/>
  <c r="O158" i="60"/>
  <c r="O159" i="60"/>
  <c r="O160" i="60"/>
  <c r="O161" i="60"/>
  <c r="O162" i="60"/>
  <c r="O163" i="60"/>
  <c r="O164" i="60"/>
  <c r="O165" i="60"/>
  <c r="O166" i="60"/>
  <c r="O167" i="60"/>
  <c r="O168" i="60"/>
  <c r="O169" i="60"/>
  <c r="O170" i="60"/>
  <c r="O171" i="60"/>
  <c r="O172" i="60"/>
  <c r="O173" i="60"/>
  <c r="O174" i="60"/>
  <c r="O175" i="60"/>
  <c r="O176" i="60"/>
  <c r="O177" i="60"/>
  <c r="O178" i="60"/>
  <c r="O179" i="60"/>
  <c r="O180" i="60"/>
  <c r="O181" i="60"/>
  <c r="O182" i="60"/>
  <c r="O183" i="60"/>
  <c r="O184" i="60"/>
  <c r="O185" i="60"/>
  <c r="O186" i="60"/>
  <c r="O187" i="60"/>
  <c r="O188" i="60"/>
  <c r="O189" i="60"/>
  <c r="O190" i="60"/>
  <c r="O191" i="60"/>
  <c r="O192" i="60"/>
  <c r="O193" i="60"/>
  <c r="O194" i="60"/>
  <c r="O195" i="60"/>
  <c r="O196" i="60"/>
  <c r="O197" i="60"/>
  <c r="O198" i="60"/>
  <c r="O199" i="60"/>
  <c r="O200" i="60"/>
  <c r="O201" i="60"/>
  <c r="O202" i="60"/>
  <c r="O203" i="60"/>
  <c r="O204" i="60"/>
  <c r="O205" i="60"/>
  <c r="O206" i="60"/>
  <c r="O207" i="60"/>
  <c r="O208" i="60"/>
  <c r="O209" i="60"/>
  <c r="O210" i="60"/>
  <c r="O211" i="60"/>
  <c r="O212" i="60"/>
  <c r="O213" i="60"/>
  <c r="O214" i="60"/>
  <c r="O215" i="60"/>
  <c r="O216" i="60"/>
  <c r="O217" i="60"/>
  <c r="O218" i="60"/>
  <c r="O219" i="60"/>
  <c r="O220" i="60"/>
  <c r="O221" i="60"/>
  <c r="O222" i="60"/>
  <c r="O223" i="60"/>
  <c r="O224" i="60"/>
  <c r="O225" i="60"/>
  <c r="O226" i="60"/>
  <c r="O227" i="60"/>
  <c r="O228" i="60"/>
  <c r="O229" i="60"/>
  <c r="O230" i="60"/>
  <c r="O231" i="60"/>
  <c r="O232" i="60"/>
  <c r="O233" i="60"/>
  <c r="O234" i="60"/>
  <c r="O235" i="60"/>
  <c r="O236" i="60"/>
  <c r="O237" i="60"/>
  <c r="O238" i="60"/>
  <c r="O239" i="60"/>
  <c r="O240" i="60"/>
  <c r="O241" i="60"/>
  <c r="O242" i="60"/>
  <c r="O243" i="60"/>
  <c r="O244" i="60"/>
  <c r="O245" i="60"/>
  <c r="O246" i="60"/>
  <c r="O247" i="60"/>
  <c r="O248" i="60"/>
  <c r="O249" i="60"/>
  <c r="O250" i="60"/>
  <c r="O251" i="60"/>
  <c r="O252" i="60"/>
  <c r="O253" i="60"/>
  <c r="O254" i="60"/>
  <c r="O255" i="60"/>
  <c r="O256" i="60"/>
  <c r="O257" i="60"/>
  <c r="O258" i="60"/>
  <c r="O259" i="60"/>
  <c r="O260" i="60"/>
  <c r="O261" i="60"/>
  <c r="O262" i="60"/>
  <c r="O263" i="60"/>
  <c r="O264" i="60"/>
  <c r="O265" i="60"/>
  <c r="O266" i="60"/>
  <c r="O267" i="60"/>
  <c r="O268" i="60"/>
  <c r="O269" i="60"/>
  <c r="O270" i="60"/>
  <c r="O271" i="60"/>
  <c r="O272" i="60"/>
  <c r="O273" i="60"/>
  <c r="O274" i="60"/>
  <c r="O275" i="60"/>
  <c r="O276" i="60"/>
  <c r="O277" i="60"/>
  <c r="O278" i="60"/>
  <c r="O279" i="60"/>
  <c r="O280" i="60"/>
  <c r="O281" i="60"/>
  <c r="O282" i="60"/>
  <c r="O283" i="60"/>
  <c r="O284" i="60"/>
  <c r="O285" i="60"/>
  <c r="O286" i="60"/>
  <c r="O287" i="60"/>
  <c r="O288" i="60"/>
  <c r="O289" i="60"/>
  <c r="O290" i="60"/>
  <c r="O291" i="60"/>
  <c r="O292" i="60"/>
  <c r="O293" i="60"/>
  <c r="O294" i="60"/>
  <c r="O295" i="60"/>
  <c r="O296" i="60"/>
  <c r="O297" i="60"/>
  <c r="O298" i="60"/>
  <c r="O299" i="60"/>
  <c r="O300" i="60"/>
  <c r="O301" i="60"/>
  <c r="O302" i="60"/>
  <c r="O303" i="60"/>
  <c r="O304" i="60"/>
  <c r="O305" i="60"/>
  <c r="O306" i="60"/>
  <c r="O307" i="60"/>
  <c r="O308" i="60"/>
  <c r="O309" i="60"/>
  <c r="O310" i="60"/>
  <c r="O311" i="60"/>
  <c r="O312" i="60"/>
  <c r="O313" i="60"/>
  <c r="O314" i="60"/>
  <c r="O315" i="60"/>
  <c r="O316" i="60"/>
  <c r="O317" i="60"/>
  <c r="O318" i="60"/>
  <c r="O319" i="60"/>
  <c r="O320" i="60"/>
  <c r="O321" i="60"/>
  <c r="O322" i="60"/>
  <c r="O323" i="60"/>
  <c r="O324" i="60"/>
  <c r="O325" i="60"/>
  <c r="O326" i="60"/>
  <c r="O327" i="60"/>
  <c r="O328" i="60"/>
  <c r="O329" i="60"/>
  <c r="O330" i="60"/>
  <c r="O331" i="60"/>
  <c r="O332" i="60"/>
  <c r="O333" i="60"/>
  <c r="O334" i="60"/>
  <c r="O335" i="60"/>
  <c r="O336" i="60"/>
  <c r="O337" i="60"/>
  <c r="O338" i="60"/>
  <c r="O339" i="60"/>
  <c r="O340" i="60"/>
  <c r="O341" i="60"/>
  <c r="O342" i="60"/>
  <c r="O343" i="60"/>
  <c r="O344" i="60"/>
  <c r="O345" i="60"/>
  <c r="O346" i="60"/>
  <c r="O347" i="60"/>
  <c r="O348" i="60"/>
  <c r="O349" i="60"/>
  <c r="O350" i="60"/>
  <c r="O351" i="60"/>
  <c r="O352" i="60"/>
  <c r="O353" i="60"/>
  <c r="O354" i="60"/>
  <c r="O355" i="60"/>
  <c r="O372" i="60"/>
  <c r="O373" i="60"/>
  <c r="O374" i="60"/>
  <c r="O375" i="60"/>
  <c r="O376" i="60"/>
  <c r="O377" i="60"/>
  <c r="O378" i="60"/>
  <c r="O379" i="60"/>
  <c r="O380" i="60"/>
  <c r="O381" i="60"/>
  <c r="O382" i="60"/>
  <c r="O383" i="60"/>
  <c r="O384" i="60"/>
  <c r="O385" i="60"/>
  <c r="O386" i="60"/>
  <c r="O387" i="60"/>
  <c r="O103" i="61"/>
  <c r="O104" i="61"/>
  <c r="O105" i="61"/>
  <c r="O106" i="61"/>
  <c r="O107" i="61"/>
  <c r="O108" i="61"/>
  <c r="O109" i="61"/>
  <c r="O110" i="61"/>
  <c r="O111" i="61"/>
  <c r="O112" i="61"/>
  <c r="O113" i="61"/>
  <c r="O114" i="61"/>
  <c r="O115" i="61"/>
  <c r="O116" i="61"/>
  <c r="O117" i="61"/>
  <c r="O118" i="61"/>
  <c r="O119" i="61"/>
  <c r="O120" i="61"/>
  <c r="O121" i="61"/>
  <c r="O122" i="61"/>
  <c r="O123" i="61"/>
  <c r="O124" i="61"/>
  <c r="O125" i="61"/>
  <c r="O126" i="61"/>
  <c r="O127" i="61"/>
  <c r="O128" i="61"/>
  <c r="O129" i="61"/>
  <c r="O130" i="61"/>
  <c r="O131" i="61"/>
  <c r="O132" i="61"/>
  <c r="O133" i="61"/>
  <c r="O134" i="61"/>
  <c r="O135" i="61"/>
  <c r="O136" i="61"/>
  <c r="O137" i="61"/>
  <c r="O138" i="61"/>
  <c r="O139" i="61"/>
  <c r="O140" i="61"/>
  <c r="O141" i="61"/>
  <c r="O142" i="61"/>
  <c r="O143" i="61"/>
  <c r="O144" i="61"/>
  <c r="O145" i="61"/>
  <c r="O146" i="61"/>
  <c r="O147" i="61"/>
  <c r="O148" i="61"/>
  <c r="O149" i="61"/>
  <c r="O150" i="61"/>
  <c r="O151" i="61"/>
  <c r="O152" i="61"/>
  <c r="O153" i="61"/>
  <c r="O154" i="61"/>
  <c r="O155" i="61"/>
  <c r="O156" i="61"/>
  <c r="O157" i="61"/>
  <c r="O158" i="61"/>
  <c r="O159" i="61"/>
  <c r="O160" i="61"/>
  <c r="O161" i="61"/>
  <c r="O162" i="61"/>
  <c r="O163" i="61"/>
  <c r="O164" i="61"/>
  <c r="O165" i="61"/>
  <c r="O166" i="61"/>
  <c r="O167" i="61"/>
  <c r="O168" i="61"/>
  <c r="O169" i="61"/>
  <c r="O170" i="61"/>
  <c r="O171" i="61"/>
  <c r="O172" i="61"/>
  <c r="O173" i="61"/>
  <c r="O174" i="61"/>
  <c r="O175" i="61"/>
  <c r="O176" i="61"/>
  <c r="O177" i="61"/>
  <c r="O178" i="61"/>
  <c r="O179" i="61"/>
  <c r="O180" i="61"/>
  <c r="O181" i="61"/>
  <c r="O182" i="61"/>
  <c r="O183" i="61"/>
  <c r="O184" i="61"/>
  <c r="O185" i="61"/>
  <c r="O186" i="61"/>
  <c r="O187" i="61"/>
  <c r="O188" i="61"/>
  <c r="O189" i="61"/>
  <c r="O190" i="61"/>
  <c r="O191" i="61"/>
  <c r="O192" i="61"/>
  <c r="O193" i="61"/>
  <c r="O194" i="61"/>
  <c r="O195" i="61"/>
  <c r="O196" i="61"/>
  <c r="O197" i="61"/>
  <c r="O198" i="61"/>
  <c r="O199" i="61"/>
  <c r="O200" i="61"/>
  <c r="O201" i="61"/>
  <c r="O202" i="61"/>
  <c r="O203" i="61"/>
  <c r="O204" i="61"/>
  <c r="O205" i="61"/>
  <c r="O206" i="61"/>
  <c r="O207" i="61"/>
  <c r="O208" i="61"/>
  <c r="O209" i="61"/>
  <c r="O210" i="61"/>
  <c r="O211" i="61"/>
  <c r="O212" i="61"/>
  <c r="O213" i="61"/>
  <c r="O214" i="61"/>
  <c r="O215" i="61"/>
  <c r="O216" i="61"/>
  <c r="O217" i="61"/>
  <c r="O218" i="61"/>
  <c r="O219" i="61"/>
  <c r="O220" i="61"/>
  <c r="O221" i="61"/>
  <c r="O222" i="61"/>
  <c r="O223" i="61"/>
  <c r="O224" i="61"/>
  <c r="O225" i="61"/>
  <c r="O226" i="61"/>
  <c r="O227" i="61"/>
  <c r="O228" i="61"/>
  <c r="O229" i="61"/>
  <c r="O230" i="61"/>
  <c r="O231" i="61"/>
  <c r="O232" i="61"/>
  <c r="O233" i="61"/>
  <c r="O234" i="61"/>
  <c r="O235" i="61"/>
  <c r="O236" i="61"/>
  <c r="O237" i="61"/>
  <c r="O238" i="61"/>
  <c r="O239" i="61"/>
  <c r="O240" i="61"/>
  <c r="O241" i="61"/>
  <c r="O242" i="61"/>
  <c r="O243" i="61"/>
  <c r="O244" i="61"/>
  <c r="O245" i="61"/>
  <c r="O246" i="61"/>
  <c r="O247" i="61"/>
  <c r="O248" i="61"/>
  <c r="O249" i="61"/>
  <c r="O250" i="61"/>
  <c r="O251" i="61"/>
  <c r="O252" i="61"/>
  <c r="O253" i="61"/>
  <c r="O254" i="61"/>
  <c r="O255" i="61"/>
  <c r="O256" i="61"/>
  <c r="O257" i="61"/>
  <c r="O258" i="61"/>
  <c r="O259" i="61"/>
  <c r="O260" i="61"/>
  <c r="O261" i="61"/>
  <c r="O262" i="61"/>
  <c r="O263" i="61"/>
  <c r="O264" i="61"/>
  <c r="O265" i="61"/>
  <c r="O266" i="61"/>
  <c r="O267" i="61"/>
  <c r="O268" i="61"/>
  <c r="O269" i="61"/>
  <c r="O270" i="61"/>
  <c r="O271" i="61"/>
  <c r="O272" i="61"/>
  <c r="O273" i="61"/>
  <c r="O274" i="61"/>
  <c r="O275" i="61"/>
  <c r="O276" i="61"/>
  <c r="O277" i="61"/>
  <c r="O278" i="61"/>
  <c r="O279" i="61"/>
  <c r="O280" i="61"/>
  <c r="O281" i="61"/>
  <c r="O282" i="61"/>
  <c r="O283" i="61"/>
  <c r="O284" i="61"/>
  <c r="O285" i="61"/>
  <c r="O286" i="61"/>
  <c r="O287" i="61"/>
  <c r="O288" i="61"/>
  <c r="O289" i="61"/>
  <c r="O290" i="61"/>
  <c r="O291" i="61"/>
  <c r="O292" i="61"/>
  <c r="O293" i="61"/>
  <c r="O294" i="61"/>
  <c r="O295" i="61"/>
  <c r="O296" i="61"/>
  <c r="O297" i="61"/>
  <c r="O298" i="61"/>
  <c r="O299" i="61"/>
  <c r="O300" i="61"/>
  <c r="O301" i="61"/>
  <c r="O302" i="61"/>
  <c r="O303" i="61"/>
  <c r="O304" i="61"/>
  <c r="O305" i="61"/>
  <c r="O306" i="61"/>
  <c r="O307" i="61"/>
  <c r="O308" i="61"/>
  <c r="O309" i="61"/>
  <c r="O310" i="61"/>
  <c r="O311" i="61"/>
  <c r="O312" i="61"/>
  <c r="O313" i="61"/>
  <c r="O314" i="61"/>
  <c r="O315" i="61"/>
  <c r="O316" i="61"/>
  <c r="O317" i="61"/>
  <c r="O318" i="61"/>
  <c r="O319" i="61"/>
  <c r="O320" i="61"/>
  <c r="O321" i="61"/>
  <c r="O322" i="61"/>
  <c r="O323" i="61"/>
  <c r="O324" i="61"/>
  <c r="O325" i="61"/>
  <c r="O326" i="61"/>
  <c r="O327" i="61"/>
  <c r="O328" i="61"/>
  <c r="O329" i="61"/>
  <c r="O330" i="61"/>
  <c r="O331" i="61"/>
  <c r="O332" i="61"/>
  <c r="O333" i="61"/>
  <c r="O334" i="61"/>
  <c r="O335" i="61"/>
  <c r="O336" i="61"/>
  <c r="O337" i="61"/>
  <c r="O338" i="61"/>
  <c r="O339" i="61"/>
  <c r="O340" i="61"/>
  <c r="O341" i="61"/>
  <c r="O342" i="61"/>
  <c r="O343" i="61"/>
  <c r="O344" i="61"/>
  <c r="O345" i="61"/>
  <c r="O346" i="61"/>
  <c r="O347" i="61"/>
  <c r="O348" i="61"/>
  <c r="O349" i="61"/>
  <c r="O350" i="61"/>
  <c r="O351" i="61"/>
  <c r="O352" i="61"/>
  <c r="O353" i="61"/>
  <c r="O354" i="61"/>
  <c r="O355" i="61"/>
  <c r="O372" i="61"/>
  <c r="O373" i="61"/>
  <c r="O374" i="61"/>
  <c r="O375" i="61"/>
  <c r="O376" i="61"/>
  <c r="O377" i="61"/>
  <c r="O378" i="61"/>
  <c r="O379" i="61"/>
  <c r="O380" i="61"/>
  <c r="O381" i="61"/>
  <c r="O382" i="61"/>
  <c r="O383" i="61"/>
  <c r="O384" i="61"/>
  <c r="O385" i="61"/>
  <c r="O386" i="61"/>
  <c r="O387" i="61"/>
  <c r="O103" i="64"/>
  <c r="O104" i="64"/>
  <c r="O105" i="64"/>
  <c r="O106" i="64"/>
  <c r="O107" i="64"/>
  <c r="O108" i="64"/>
  <c r="O109" i="64"/>
  <c r="O110" i="64"/>
  <c r="O111" i="64"/>
  <c r="O112" i="64"/>
  <c r="O113" i="64"/>
  <c r="O114" i="64"/>
  <c r="O115" i="64"/>
  <c r="O116" i="64"/>
  <c r="O117" i="64"/>
  <c r="O118" i="64"/>
  <c r="O119" i="64"/>
  <c r="O120" i="64"/>
  <c r="O121" i="64"/>
  <c r="O122" i="64"/>
  <c r="O123" i="64"/>
  <c r="O124" i="64"/>
  <c r="O125" i="64"/>
  <c r="O126" i="64"/>
  <c r="O127" i="64"/>
  <c r="O128" i="64"/>
  <c r="O129" i="64"/>
  <c r="O130" i="64"/>
  <c r="O131" i="64"/>
  <c r="O132" i="64"/>
  <c r="O133" i="64"/>
  <c r="O134" i="64"/>
  <c r="O135" i="64"/>
  <c r="O136" i="64"/>
  <c r="O137" i="64"/>
  <c r="O138" i="64"/>
  <c r="O139" i="64"/>
  <c r="O140" i="64"/>
  <c r="O141" i="64"/>
  <c r="O142" i="64"/>
  <c r="O143" i="64"/>
  <c r="O144" i="64"/>
  <c r="O145" i="64"/>
  <c r="O146" i="64"/>
  <c r="O147" i="64"/>
  <c r="O148" i="64"/>
  <c r="O149" i="64"/>
  <c r="O150" i="64"/>
  <c r="O151" i="64"/>
  <c r="O152" i="64"/>
  <c r="O153" i="64"/>
  <c r="O154" i="64"/>
  <c r="O155" i="64"/>
  <c r="O156" i="64"/>
  <c r="O157" i="64"/>
  <c r="O158" i="64"/>
  <c r="O159" i="64"/>
  <c r="O160" i="64"/>
  <c r="O161" i="64"/>
  <c r="O162" i="64"/>
  <c r="O163" i="64"/>
  <c r="O164" i="64"/>
  <c r="O165" i="64"/>
  <c r="O166" i="64"/>
  <c r="O167" i="64"/>
  <c r="O168" i="64"/>
  <c r="O169" i="64"/>
  <c r="O170" i="64"/>
  <c r="O171" i="64"/>
  <c r="O172" i="64"/>
  <c r="O173" i="64"/>
  <c r="O174" i="64"/>
  <c r="O175" i="64"/>
  <c r="O176" i="64"/>
  <c r="O177" i="64"/>
  <c r="O178" i="64"/>
  <c r="O179" i="64"/>
  <c r="O180" i="64"/>
  <c r="O181" i="64"/>
  <c r="O182" i="64"/>
  <c r="O183" i="64"/>
  <c r="O184" i="64"/>
  <c r="O185" i="64"/>
  <c r="O186" i="64"/>
  <c r="O187" i="64"/>
  <c r="O188" i="64"/>
  <c r="O189" i="64"/>
  <c r="O190" i="64"/>
  <c r="O191" i="64"/>
  <c r="O192" i="64"/>
  <c r="O193" i="64"/>
  <c r="O194" i="64"/>
  <c r="O195" i="64"/>
  <c r="O196" i="64"/>
  <c r="O197" i="64"/>
  <c r="O198" i="64"/>
  <c r="O199" i="64"/>
  <c r="O200" i="64"/>
  <c r="O201" i="64"/>
  <c r="O202" i="64"/>
  <c r="O203" i="64"/>
  <c r="O204" i="64"/>
  <c r="O205" i="64"/>
  <c r="O206" i="64"/>
  <c r="O207" i="64"/>
  <c r="O208" i="64"/>
  <c r="O209" i="64"/>
  <c r="O210" i="64"/>
  <c r="O211" i="64"/>
  <c r="O212" i="64"/>
  <c r="O213" i="64"/>
  <c r="O214" i="64"/>
  <c r="O215" i="64"/>
  <c r="O216" i="64"/>
  <c r="O217" i="64"/>
  <c r="O218" i="64"/>
  <c r="O219" i="64"/>
  <c r="O220" i="64"/>
  <c r="O221" i="64"/>
  <c r="O222" i="64"/>
  <c r="O223" i="64"/>
  <c r="O224" i="64"/>
  <c r="O225" i="64"/>
  <c r="O226" i="64"/>
  <c r="O227" i="64"/>
  <c r="O228" i="64"/>
  <c r="O229" i="64"/>
  <c r="O230" i="64"/>
  <c r="O231" i="64"/>
  <c r="O232" i="64"/>
  <c r="O233" i="64"/>
  <c r="O234" i="64"/>
  <c r="O235" i="64"/>
  <c r="O236" i="64"/>
  <c r="O237" i="64"/>
  <c r="O238" i="64"/>
  <c r="O239" i="64"/>
  <c r="O240" i="64"/>
  <c r="O241" i="64"/>
  <c r="O242" i="64"/>
  <c r="O243" i="64"/>
  <c r="O244" i="64"/>
  <c r="O245" i="64"/>
  <c r="O246" i="64"/>
  <c r="O247" i="64"/>
  <c r="O248" i="64"/>
  <c r="O249" i="64"/>
  <c r="O250" i="64"/>
  <c r="O251" i="64"/>
  <c r="O252" i="64"/>
  <c r="O253" i="64"/>
  <c r="O254" i="64"/>
  <c r="O255" i="64"/>
  <c r="O256" i="64"/>
  <c r="O257" i="64"/>
  <c r="O258" i="64"/>
  <c r="O259" i="64"/>
  <c r="O260" i="64"/>
  <c r="O261" i="64"/>
  <c r="O262" i="64"/>
  <c r="O263" i="64"/>
  <c r="O264" i="64"/>
  <c r="O265" i="64"/>
  <c r="O266" i="64"/>
  <c r="O267" i="64"/>
  <c r="O268" i="64"/>
  <c r="O269" i="64"/>
  <c r="O270" i="64"/>
  <c r="O271" i="64"/>
  <c r="O272" i="64"/>
  <c r="O273" i="64"/>
  <c r="O274" i="64"/>
  <c r="O275" i="64"/>
  <c r="O276" i="64"/>
  <c r="O277" i="64"/>
  <c r="O278" i="64"/>
  <c r="O279" i="64"/>
  <c r="O280" i="64"/>
  <c r="O281" i="64"/>
  <c r="O282" i="64"/>
  <c r="O283" i="64"/>
  <c r="O284" i="64"/>
  <c r="O285" i="64"/>
  <c r="O286" i="64"/>
  <c r="O287" i="64"/>
  <c r="O288" i="64"/>
  <c r="O289" i="64"/>
  <c r="O290" i="64"/>
  <c r="O291" i="64"/>
  <c r="O292" i="64"/>
  <c r="O293" i="64"/>
  <c r="O294" i="64"/>
  <c r="O295" i="64"/>
  <c r="O296" i="64"/>
  <c r="O297" i="64"/>
  <c r="O298" i="64"/>
  <c r="O299" i="64"/>
  <c r="O300" i="64"/>
  <c r="O301" i="64"/>
  <c r="O302" i="64"/>
  <c r="O303" i="64"/>
  <c r="O304" i="64"/>
  <c r="O305" i="64"/>
  <c r="O306" i="64"/>
  <c r="O307" i="64"/>
  <c r="O308" i="64"/>
  <c r="O309" i="64"/>
  <c r="O310" i="64"/>
  <c r="O311" i="64"/>
  <c r="O312" i="64"/>
  <c r="O313" i="64"/>
  <c r="O314" i="64"/>
  <c r="O315" i="64"/>
  <c r="O316" i="64"/>
  <c r="O317" i="64"/>
  <c r="O318" i="64"/>
  <c r="O319" i="64"/>
  <c r="O320" i="64"/>
  <c r="O321" i="64"/>
  <c r="O322" i="64"/>
  <c r="O323" i="64"/>
  <c r="O324" i="64"/>
  <c r="O325" i="64"/>
  <c r="O326" i="64"/>
  <c r="O327" i="64"/>
  <c r="O328" i="64"/>
  <c r="O329" i="64"/>
  <c r="O330" i="64"/>
  <c r="O331" i="64"/>
  <c r="O332" i="64"/>
  <c r="O333" i="64"/>
  <c r="O334" i="64"/>
  <c r="O335" i="64"/>
  <c r="O336" i="64"/>
  <c r="O337" i="64"/>
  <c r="O338" i="64"/>
  <c r="O339" i="64"/>
  <c r="O340" i="64"/>
  <c r="O341" i="64"/>
  <c r="O342" i="64"/>
  <c r="O343" i="64"/>
  <c r="O344" i="64"/>
  <c r="O345" i="64"/>
  <c r="O346" i="64"/>
  <c r="O347" i="64"/>
  <c r="O348" i="64"/>
  <c r="O349" i="64"/>
  <c r="O350" i="64"/>
  <c r="O351" i="64"/>
  <c r="O352" i="64"/>
  <c r="O353" i="64"/>
  <c r="O354" i="64"/>
  <c r="O355" i="64"/>
  <c r="O372" i="64"/>
  <c r="O373" i="64"/>
  <c r="O374" i="64"/>
  <c r="O375" i="64"/>
  <c r="O376" i="64"/>
  <c r="O377" i="64"/>
  <c r="O378" i="64"/>
  <c r="O379" i="64"/>
  <c r="O380" i="64"/>
  <c r="O381" i="64"/>
  <c r="O382" i="64"/>
  <c r="O383" i="64"/>
  <c r="O384" i="64"/>
  <c r="O385" i="64"/>
  <c r="O386" i="64"/>
  <c r="O387" i="64"/>
  <c r="O103" i="65"/>
  <c r="O104" i="65"/>
  <c r="O105" i="65"/>
  <c r="O106" i="65"/>
  <c r="O107" i="65"/>
  <c r="O108" i="65"/>
  <c r="O109" i="65"/>
  <c r="O110" i="65"/>
  <c r="O111" i="65"/>
  <c r="O112" i="65"/>
  <c r="O113" i="65"/>
  <c r="O114" i="65"/>
  <c r="O115" i="65"/>
  <c r="O116" i="65"/>
  <c r="O117" i="65"/>
  <c r="O118" i="65"/>
  <c r="O119" i="65"/>
  <c r="O120" i="65"/>
  <c r="O121" i="65"/>
  <c r="O122" i="65"/>
  <c r="O123" i="65"/>
  <c r="O124" i="65"/>
  <c r="O125" i="65"/>
  <c r="O126" i="65"/>
  <c r="O127" i="65"/>
  <c r="O128" i="65"/>
  <c r="O129" i="65"/>
  <c r="O130" i="65"/>
  <c r="O131" i="65"/>
  <c r="O132" i="65"/>
  <c r="O133" i="65"/>
  <c r="O134" i="65"/>
  <c r="O135" i="65"/>
  <c r="O136" i="65"/>
  <c r="O137" i="65"/>
  <c r="O138" i="65"/>
  <c r="O139" i="65"/>
  <c r="O140" i="65"/>
  <c r="O141" i="65"/>
  <c r="O142" i="65"/>
  <c r="O143" i="65"/>
  <c r="O144" i="65"/>
  <c r="O145" i="65"/>
  <c r="O146" i="65"/>
  <c r="O147" i="65"/>
  <c r="O148" i="65"/>
  <c r="O149" i="65"/>
  <c r="O150" i="65"/>
  <c r="O151" i="65"/>
  <c r="O152" i="65"/>
  <c r="O153" i="65"/>
  <c r="O154" i="65"/>
  <c r="O155" i="65"/>
  <c r="O156" i="65"/>
  <c r="O157" i="65"/>
  <c r="O158" i="65"/>
  <c r="O159" i="65"/>
  <c r="O160" i="65"/>
  <c r="O161" i="65"/>
  <c r="O162" i="65"/>
  <c r="O163" i="65"/>
  <c r="O164" i="65"/>
  <c r="O165" i="65"/>
  <c r="O166" i="65"/>
  <c r="O167" i="65"/>
  <c r="O168" i="65"/>
  <c r="O169" i="65"/>
  <c r="O170" i="65"/>
  <c r="O171" i="65"/>
  <c r="O172" i="65"/>
  <c r="O173" i="65"/>
  <c r="O174" i="65"/>
  <c r="O175" i="65"/>
  <c r="O176" i="65"/>
  <c r="O177" i="65"/>
  <c r="O178" i="65"/>
  <c r="O179" i="65"/>
  <c r="O180" i="65"/>
  <c r="O181" i="65"/>
  <c r="O182" i="65"/>
  <c r="O183" i="65"/>
  <c r="O184" i="65"/>
  <c r="O185" i="65"/>
  <c r="O186" i="65"/>
  <c r="O187" i="65"/>
  <c r="O188" i="65"/>
  <c r="O189" i="65"/>
  <c r="O190" i="65"/>
  <c r="O191" i="65"/>
  <c r="O192" i="65"/>
  <c r="O193" i="65"/>
  <c r="O194" i="65"/>
  <c r="O195" i="65"/>
  <c r="O196" i="65"/>
  <c r="O197" i="65"/>
  <c r="O198" i="65"/>
  <c r="O199" i="65"/>
  <c r="O200" i="65"/>
  <c r="O201" i="65"/>
  <c r="O202" i="65"/>
  <c r="O203" i="65"/>
  <c r="O204" i="65"/>
  <c r="O205" i="65"/>
  <c r="O206" i="65"/>
  <c r="O207" i="65"/>
  <c r="O208" i="65"/>
  <c r="O209" i="65"/>
  <c r="O210" i="65"/>
  <c r="O211" i="65"/>
  <c r="O212" i="65"/>
  <c r="O213" i="65"/>
  <c r="O214" i="65"/>
  <c r="O215" i="65"/>
  <c r="O216" i="65"/>
  <c r="O217" i="65"/>
  <c r="O218" i="65"/>
  <c r="O219" i="65"/>
  <c r="O220" i="65"/>
  <c r="O221" i="65"/>
  <c r="O222" i="65"/>
  <c r="O223" i="65"/>
  <c r="O224" i="65"/>
  <c r="O225" i="65"/>
  <c r="O226" i="65"/>
  <c r="O227" i="65"/>
  <c r="O228" i="65"/>
  <c r="O229" i="65"/>
  <c r="O230" i="65"/>
  <c r="O231" i="65"/>
  <c r="O232" i="65"/>
  <c r="O233" i="65"/>
  <c r="O234" i="65"/>
  <c r="O235" i="65"/>
  <c r="O236" i="65"/>
  <c r="O237" i="65"/>
  <c r="O238" i="65"/>
  <c r="O239" i="65"/>
  <c r="O240" i="65"/>
  <c r="O241" i="65"/>
  <c r="O242" i="65"/>
  <c r="O243" i="65"/>
  <c r="O244" i="65"/>
  <c r="O245" i="65"/>
  <c r="O246" i="65"/>
  <c r="O247" i="65"/>
  <c r="O248" i="65"/>
  <c r="O249" i="65"/>
  <c r="O250" i="65"/>
  <c r="O251" i="65"/>
  <c r="O252" i="65"/>
  <c r="O253" i="65"/>
  <c r="O254" i="65"/>
  <c r="O255" i="65"/>
  <c r="O256" i="65"/>
  <c r="O257" i="65"/>
  <c r="O258" i="65"/>
  <c r="O259" i="65"/>
  <c r="O260" i="65"/>
  <c r="O261" i="65"/>
  <c r="O262" i="65"/>
  <c r="O263" i="65"/>
  <c r="O264" i="65"/>
  <c r="O265" i="65"/>
  <c r="O266" i="65"/>
  <c r="O267" i="65"/>
  <c r="O268" i="65"/>
  <c r="O269" i="65"/>
  <c r="O270" i="65"/>
  <c r="O271" i="65"/>
  <c r="O272" i="65"/>
  <c r="O273" i="65"/>
  <c r="O274" i="65"/>
  <c r="O275" i="65"/>
  <c r="O276" i="65"/>
  <c r="O277" i="65"/>
  <c r="O278" i="65"/>
  <c r="O279" i="65"/>
  <c r="O280" i="65"/>
  <c r="O281" i="65"/>
  <c r="O282" i="65"/>
  <c r="O283" i="65"/>
  <c r="O284" i="65"/>
  <c r="O285" i="65"/>
  <c r="O286" i="65"/>
  <c r="O287" i="65"/>
  <c r="O288" i="65"/>
  <c r="O289" i="65"/>
  <c r="O290" i="65"/>
  <c r="O291" i="65"/>
  <c r="O292" i="65"/>
  <c r="O293" i="65"/>
  <c r="O294" i="65"/>
  <c r="O295" i="65"/>
  <c r="O296" i="65"/>
  <c r="O297" i="65"/>
  <c r="O298" i="65"/>
  <c r="O299" i="65"/>
  <c r="O300" i="65"/>
  <c r="O301" i="65"/>
  <c r="O302" i="65"/>
  <c r="O303" i="65"/>
  <c r="O304" i="65"/>
  <c r="O305" i="65"/>
  <c r="O306" i="65"/>
  <c r="O307" i="65"/>
  <c r="O308" i="65"/>
  <c r="O309" i="65"/>
  <c r="O310" i="65"/>
  <c r="O311" i="65"/>
  <c r="O312" i="65"/>
  <c r="O313" i="65"/>
  <c r="O314" i="65"/>
  <c r="O315" i="65"/>
  <c r="O316" i="65"/>
  <c r="O317" i="65"/>
  <c r="O318" i="65"/>
  <c r="O319" i="65"/>
  <c r="O320" i="65"/>
  <c r="O321" i="65"/>
  <c r="O322" i="65"/>
  <c r="O323" i="65"/>
  <c r="O324" i="65"/>
  <c r="O325" i="65"/>
  <c r="O326" i="65"/>
  <c r="O327" i="65"/>
  <c r="O328" i="65"/>
  <c r="O329" i="65"/>
  <c r="O330" i="65"/>
  <c r="O331" i="65"/>
  <c r="O332" i="65"/>
  <c r="O333" i="65"/>
  <c r="O334" i="65"/>
  <c r="O335" i="65"/>
  <c r="O336" i="65"/>
  <c r="O337" i="65"/>
  <c r="O338" i="65"/>
  <c r="O339" i="65"/>
  <c r="O340" i="65"/>
  <c r="O341" i="65"/>
  <c r="O342" i="65"/>
  <c r="O343" i="65"/>
  <c r="O344" i="65"/>
  <c r="O345" i="65"/>
  <c r="O346" i="65"/>
  <c r="O347" i="65"/>
  <c r="O348" i="65"/>
  <c r="O349" i="65"/>
  <c r="O350" i="65"/>
  <c r="O351" i="65"/>
  <c r="O352" i="65"/>
  <c r="O353" i="65"/>
  <c r="O354" i="65"/>
  <c r="O355" i="65"/>
  <c r="O372" i="65"/>
  <c r="O373" i="65"/>
  <c r="O374" i="65"/>
  <c r="O375" i="65"/>
  <c r="O376" i="65"/>
  <c r="O377" i="65"/>
  <c r="O378" i="65"/>
  <c r="O379" i="65"/>
  <c r="O380" i="65"/>
  <c r="O381" i="65"/>
  <c r="O382" i="65"/>
  <c r="O383" i="65"/>
  <c r="O384" i="65"/>
  <c r="O385" i="65"/>
  <c r="O386" i="65"/>
  <c r="O387" i="65"/>
  <c r="O103" i="66"/>
  <c r="O104" i="66"/>
  <c r="O105" i="66"/>
  <c r="O106" i="66"/>
  <c r="O107" i="66"/>
  <c r="O108" i="66"/>
  <c r="O109" i="66"/>
  <c r="O110" i="66"/>
  <c r="O111" i="66"/>
  <c r="O112" i="66"/>
  <c r="O113" i="66"/>
  <c r="O114" i="66"/>
  <c r="O115" i="66"/>
  <c r="O116" i="66"/>
  <c r="O117" i="66"/>
  <c r="O118" i="66"/>
  <c r="O119" i="66"/>
  <c r="O120" i="66"/>
  <c r="O121" i="66"/>
  <c r="O122" i="66"/>
  <c r="O123" i="66"/>
  <c r="O124" i="66"/>
  <c r="O125" i="66"/>
  <c r="O126" i="66"/>
  <c r="O127" i="66"/>
  <c r="O128" i="66"/>
  <c r="O129" i="66"/>
  <c r="O130" i="66"/>
  <c r="O131" i="66"/>
  <c r="O132" i="66"/>
  <c r="O133" i="66"/>
  <c r="O134" i="66"/>
  <c r="O135" i="66"/>
  <c r="O136" i="66"/>
  <c r="O137" i="66"/>
  <c r="O138" i="66"/>
  <c r="O139" i="66"/>
  <c r="O140" i="66"/>
  <c r="O141" i="66"/>
  <c r="O142" i="66"/>
  <c r="O143" i="66"/>
  <c r="O144" i="66"/>
  <c r="O145" i="66"/>
  <c r="O146" i="66"/>
  <c r="O147" i="66"/>
  <c r="O148" i="66"/>
  <c r="O149" i="66"/>
  <c r="O150" i="66"/>
  <c r="O151" i="66"/>
  <c r="O152" i="66"/>
  <c r="O153" i="66"/>
  <c r="O154" i="66"/>
  <c r="O155" i="66"/>
  <c r="O156" i="66"/>
  <c r="O157" i="66"/>
  <c r="O158" i="66"/>
  <c r="O159" i="66"/>
  <c r="O160" i="66"/>
  <c r="O161" i="66"/>
  <c r="O162" i="66"/>
  <c r="O163" i="66"/>
  <c r="O164" i="66"/>
  <c r="O165" i="66"/>
  <c r="O166" i="66"/>
  <c r="O167" i="66"/>
  <c r="O168" i="66"/>
  <c r="O169" i="66"/>
  <c r="O170" i="66"/>
  <c r="O171" i="66"/>
  <c r="O172" i="66"/>
  <c r="O173" i="66"/>
  <c r="O174" i="66"/>
  <c r="O175" i="66"/>
  <c r="O176" i="66"/>
  <c r="O177" i="66"/>
  <c r="O178" i="66"/>
  <c r="O179" i="66"/>
  <c r="O180" i="66"/>
  <c r="O181" i="66"/>
  <c r="O182" i="66"/>
  <c r="O183" i="66"/>
  <c r="O184" i="66"/>
  <c r="O185" i="66"/>
  <c r="O186" i="66"/>
  <c r="O187" i="66"/>
  <c r="O188" i="66"/>
  <c r="O189" i="66"/>
  <c r="O190" i="66"/>
  <c r="O191" i="66"/>
  <c r="O192" i="66"/>
  <c r="O193" i="66"/>
  <c r="O194" i="66"/>
  <c r="O195" i="66"/>
  <c r="O196" i="66"/>
  <c r="O197" i="66"/>
  <c r="O198" i="66"/>
  <c r="O199" i="66"/>
  <c r="O200" i="66"/>
  <c r="O201" i="66"/>
  <c r="O202" i="66"/>
  <c r="O203" i="66"/>
  <c r="O204" i="66"/>
  <c r="O205" i="66"/>
  <c r="O206" i="66"/>
  <c r="O207" i="66"/>
  <c r="O208" i="66"/>
  <c r="O209" i="66"/>
  <c r="O210" i="66"/>
  <c r="O211" i="66"/>
  <c r="O212" i="66"/>
  <c r="O213" i="66"/>
  <c r="O214" i="66"/>
  <c r="O215" i="66"/>
  <c r="O216" i="66"/>
  <c r="O217" i="66"/>
  <c r="O218" i="66"/>
  <c r="O219" i="66"/>
  <c r="O220" i="66"/>
  <c r="O221" i="66"/>
  <c r="O222" i="66"/>
  <c r="O223" i="66"/>
  <c r="O224" i="66"/>
  <c r="O225" i="66"/>
  <c r="O226" i="66"/>
  <c r="O227" i="66"/>
  <c r="O228" i="66"/>
  <c r="O229" i="66"/>
  <c r="O230" i="66"/>
  <c r="O231" i="66"/>
  <c r="O232" i="66"/>
  <c r="O233" i="66"/>
  <c r="O234" i="66"/>
  <c r="O235" i="66"/>
  <c r="O236" i="66"/>
  <c r="O237" i="66"/>
  <c r="O238" i="66"/>
  <c r="O239" i="66"/>
  <c r="O240" i="66"/>
  <c r="O241" i="66"/>
  <c r="O242" i="66"/>
  <c r="O243" i="66"/>
  <c r="O244" i="66"/>
  <c r="O245" i="66"/>
  <c r="O246" i="66"/>
  <c r="O247" i="66"/>
  <c r="O248" i="66"/>
  <c r="O249" i="66"/>
  <c r="O250" i="66"/>
  <c r="O251" i="66"/>
  <c r="O252" i="66"/>
  <c r="O253" i="66"/>
  <c r="O254" i="66"/>
  <c r="O255" i="66"/>
  <c r="O256" i="66"/>
  <c r="O257" i="66"/>
  <c r="O258" i="66"/>
  <c r="O259" i="66"/>
  <c r="O260" i="66"/>
  <c r="O261" i="66"/>
  <c r="O262" i="66"/>
  <c r="O263" i="66"/>
  <c r="O264" i="66"/>
  <c r="O265" i="66"/>
  <c r="O266" i="66"/>
  <c r="O267" i="66"/>
  <c r="O268" i="66"/>
  <c r="O269" i="66"/>
  <c r="O270" i="66"/>
  <c r="O271" i="66"/>
  <c r="O272" i="66"/>
  <c r="O273" i="66"/>
  <c r="O274" i="66"/>
  <c r="O275" i="66"/>
  <c r="O276" i="66"/>
  <c r="O277" i="66"/>
  <c r="O278" i="66"/>
  <c r="O279" i="66"/>
  <c r="O280" i="66"/>
  <c r="O281" i="66"/>
  <c r="O282" i="66"/>
  <c r="O283" i="66"/>
  <c r="O284" i="66"/>
  <c r="O285" i="66"/>
  <c r="O286" i="66"/>
  <c r="O287" i="66"/>
  <c r="O288" i="66"/>
  <c r="O289" i="66"/>
  <c r="O290" i="66"/>
  <c r="O291" i="66"/>
  <c r="O292" i="66"/>
  <c r="O293" i="66"/>
  <c r="O294" i="66"/>
  <c r="O295" i="66"/>
  <c r="O296" i="66"/>
  <c r="O297" i="66"/>
  <c r="O298" i="66"/>
  <c r="O299" i="66"/>
  <c r="O300" i="66"/>
  <c r="O301" i="66"/>
  <c r="O302" i="66"/>
  <c r="O303" i="66"/>
  <c r="O304" i="66"/>
  <c r="O305" i="66"/>
  <c r="O306" i="66"/>
  <c r="O307" i="66"/>
  <c r="O308" i="66"/>
  <c r="O309" i="66"/>
  <c r="O310" i="66"/>
  <c r="O311" i="66"/>
  <c r="O312" i="66"/>
  <c r="O313" i="66"/>
  <c r="O314" i="66"/>
  <c r="O315" i="66"/>
  <c r="O316" i="66"/>
  <c r="O317" i="66"/>
  <c r="O318" i="66"/>
  <c r="O319" i="66"/>
  <c r="O320" i="66"/>
  <c r="O321" i="66"/>
  <c r="O322" i="66"/>
  <c r="O323" i="66"/>
  <c r="O324" i="66"/>
  <c r="O325" i="66"/>
  <c r="O326" i="66"/>
  <c r="O327" i="66"/>
  <c r="O328" i="66"/>
  <c r="O329" i="66"/>
  <c r="O330" i="66"/>
  <c r="O331" i="66"/>
  <c r="O332" i="66"/>
  <c r="O333" i="66"/>
  <c r="O334" i="66"/>
  <c r="O335" i="66"/>
  <c r="O336" i="66"/>
  <c r="O337" i="66"/>
  <c r="O338" i="66"/>
  <c r="O339" i="66"/>
  <c r="O340" i="66"/>
  <c r="O341" i="66"/>
  <c r="O342" i="66"/>
  <c r="O343" i="66"/>
  <c r="O344" i="66"/>
  <c r="O345" i="66"/>
  <c r="O346" i="66"/>
  <c r="O347" i="66"/>
  <c r="O348" i="66"/>
  <c r="O349" i="66"/>
  <c r="O350" i="66"/>
  <c r="O351" i="66"/>
  <c r="O352" i="66"/>
  <c r="O353" i="66"/>
  <c r="O354" i="66"/>
  <c r="O355" i="66"/>
  <c r="O372" i="66"/>
  <c r="O373" i="66"/>
  <c r="O374" i="66"/>
  <c r="O375" i="66"/>
  <c r="O376" i="66"/>
  <c r="O377" i="66"/>
  <c r="O378" i="66"/>
  <c r="O379" i="66"/>
  <c r="O380" i="66"/>
  <c r="O381" i="66"/>
  <c r="O382" i="66"/>
  <c r="O383" i="66"/>
  <c r="O384" i="66"/>
  <c r="O385" i="66"/>
  <c r="O386" i="66"/>
  <c r="O387" i="66"/>
  <c r="O103" i="67"/>
  <c r="O104" i="67"/>
  <c r="O105" i="67"/>
  <c r="O106" i="67"/>
  <c r="O107" i="67"/>
  <c r="O108" i="67"/>
  <c r="O109" i="67"/>
  <c r="O110" i="67"/>
  <c r="O111" i="67"/>
  <c r="O112" i="67"/>
  <c r="O113" i="67"/>
  <c r="O114" i="67"/>
  <c r="O115" i="67"/>
  <c r="O116" i="67"/>
  <c r="O117" i="67"/>
  <c r="O118" i="67"/>
  <c r="O119" i="67"/>
  <c r="O120" i="67"/>
  <c r="O121" i="67"/>
  <c r="O122" i="67"/>
  <c r="O123" i="67"/>
  <c r="O124" i="67"/>
  <c r="O125" i="67"/>
  <c r="O126" i="67"/>
  <c r="O127" i="67"/>
  <c r="O128" i="67"/>
  <c r="O129" i="67"/>
  <c r="O130" i="67"/>
  <c r="O131" i="67"/>
  <c r="O132" i="67"/>
  <c r="O133" i="67"/>
  <c r="O134" i="67"/>
  <c r="O135" i="67"/>
  <c r="O136" i="67"/>
  <c r="O137" i="67"/>
  <c r="O138" i="67"/>
  <c r="O139" i="67"/>
  <c r="O140" i="67"/>
  <c r="O141" i="67"/>
  <c r="O142" i="67"/>
  <c r="O143" i="67"/>
  <c r="O144" i="67"/>
  <c r="O145" i="67"/>
  <c r="O146" i="67"/>
  <c r="O147" i="67"/>
  <c r="O148" i="67"/>
  <c r="O149" i="67"/>
  <c r="O150" i="67"/>
  <c r="O151" i="67"/>
  <c r="O152" i="67"/>
  <c r="O153" i="67"/>
  <c r="O154" i="67"/>
  <c r="O155" i="67"/>
  <c r="O156" i="67"/>
  <c r="O157" i="67"/>
  <c r="O158" i="67"/>
  <c r="O159" i="67"/>
  <c r="O160" i="67"/>
  <c r="O161" i="67"/>
  <c r="O162" i="67"/>
  <c r="O163" i="67"/>
  <c r="O164" i="67"/>
  <c r="O165" i="67"/>
  <c r="O166" i="67"/>
  <c r="O167" i="67"/>
  <c r="O168" i="67"/>
  <c r="O169" i="67"/>
  <c r="O170" i="67"/>
  <c r="O171" i="67"/>
  <c r="O172" i="67"/>
  <c r="O173" i="67"/>
  <c r="O174" i="67"/>
  <c r="O175" i="67"/>
  <c r="O176" i="67"/>
  <c r="O177" i="67"/>
  <c r="O178" i="67"/>
  <c r="O179" i="67"/>
  <c r="O180" i="67"/>
  <c r="O181" i="67"/>
  <c r="O182" i="67"/>
  <c r="O183" i="67"/>
  <c r="O184" i="67"/>
  <c r="O185" i="67"/>
  <c r="O186" i="67"/>
  <c r="O187" i="67"/>
  <c r="O188" i="67"/>
  <c r="O189" i="67"/>
  <c r="O190" i="67"/>
  <c r="O191" i="67"/>
  <c r="O192" i="67"/>
  <c r="O193" i="67"/>
  <c r="O194" i="67"/>
  <c r="O195" i="67"/>
  <c r="O196" i="67"/>
  <c r="O197" i="67"/>
  <c r="O198" i="67"/>
  <c r="O199" i="67"/>
  <c r="O200" i="67"/>
  <c r="O201" i="67"/>
  <c r="O202" i="67"/>
  <c r="O203" i="67"/>
  <c r="O204" i="67"/>
  <c r="O205" i="67"/>
  <c r="O206" i="67"/>
  <c r="O207" i="67"/>
  <c r="O208" i="67"/>
  <c r="O209" i="67"/>
  <c r="O210" i="67"/>
  <c r="O211" i="67"/>
  <c r="O212" i="67"/>
  <c r="O213" i="67"/>
  <c r="O214" i="67"/>
  <c r="O215" i="67"/>
  <c r="O216" i="67"/>
  <c r="O217" i="67"/>
  <c r="O218" i="67"/>
  <c r="O219" i="67"/>
  <c r="O220" i="67"/>
  <c r="O221" i="67"/>
  <c r="O222" i="67"/>
  <c r="O223" i="67"/>
  <c r="O224" i="67"/>
  <c r="O225" i="67"/>
  <c r="O226" i="67"/>
  <c r="O227" i="67"/>
  <c r="O228" i="67"/>
  <c r="O229" i="67"/>
  <c r="O230" i="67"/>
  <c r="O231" i="67"/>
  <c r="O232" i="67"/>
  <c r="O233" i="67"/>
  <c r="O234" i="67"/>
  <c r="O235" i="67"/>
  <c r="O236" i="67"/>
  <c r="O237" i="67"/>
  <c r="O238" i="67"/>
  <c r="O239" i="67"/>
  <c r="O240" i="67"/>
  <c r="O241" i="67"/>
  <c r="O242" i="67"/>
  <c r="O243" i="67"/>
  <c r="O244" i="67"/>
  <c r="O245" i="67"/>
  <c r="O246" i="67"/>
  <c r="O247" i="67"/>
  <c r="O248" i="67"/>
  <c r="O249" i="67"/>
  <c r="O250" i="67"/>
  <c r="O251" i="67"/>
  <c r="O252" i="67"/>
  <c r="O253" i="67"/>
  <c r="O254" i="67"/>
  <c r="O255" i="67"/>
  <c r="O256" i="67"/>
  <c r="O257" i="67"/>
  <c r="O258" i="67"/>
  <c r="O259" i="67"/>
  <c r="O260" i="67"/>
  <c r="O261" i="67"/>
  <c r="O262" i="67"/>
  <c r="O263" i="67"/>
  <c r="O264" i="67"/>
  <c r="O265" i="67"/>
  <c r="O266" i="67"/>
  <c r="O267" i="67"/>
  <c r="O268" i="67"/>
  <c r="O269" i="67"/>
  <c r="O270" i="67"/>
  <c r="O271" i="67"/>
  <c r="O272" i="67"/>
  <c r="O273" i="67"/>
  <c r="O274" i="67"/>
  <c r="O275" i="67"/>
  <c r="O276" i="67"/>
  <c r="O277" i="67"/>
  <c r="O278" i="67"/>
  <c r="O279" i="67"/>
  <c r="O280" i="67"/>
  <c r="O281" i="67"/>
  <c r="O282" i="67"/>
  <c r="O283" i="67"/>
  <c r="O284" i="67"/>
  <c r="O285" i="67"/>
  <c r="O286" i="67"/>
  <c r="O287" i="67"/>
  <c r="O288" i="67"/>
  <c r="O289" i="67"/>
  <c r="O290" i="67"/>
  <c r="O291" i="67"/>
  <c r="O292" i="67"/>
  <c r="O293" i="67"/>
  <c r="O294" i="67"/>
  <c r="O295" i="67"/>
  <c r="O296" i="67"/>
  <c r="O297" i="67"/>
  <c r="O298" i="67"/>
  <c r="O299" i="67"/>
  <c r="O300" i="67"/>
  <c r="O301" i="67"/>
  <c r="O302" i="67"/>
  <c r="O303" i="67"/>
  <c r="O304" i="67"/>
  <c r="O305" i="67"/>
  <c r="O306" i="67"/>
  <c r="O307" i="67"/>
  <c r="O308" i="67"/>
  <c r="O309" i="67"/>
  <c r="O310" i="67"/>
  <c r="O311" i="67"/>
  <c r="O312" i="67"/>
  <c r="O313" i="67"/>
  <c r="O314" i="67"/>
  <c r="O315" i="67"/>
  <c r="O316" i="67"/>
  <c r="O317" i="67"/>
  <c r="O318" i="67"/>
  <c r="O319" i="67"/>
  <c r="O320" i="67"/>
  <c r="O321" i="67"/>
  <c r="O322" i="67"/>
  <c r="O323" i="67"/>
  <c r="O324" i="67"/>
  <c r="O325" i="67"/>
  <c r="O326" i="67"/>
  <c r="O327" i="67"/>
  <c r="O328" i="67"/>
  <c r="O329" i="67"/>
  <c r="O330" i="67"/>
  <c r="O331" i="67"/>
  <c r="O332" i="67"/>
  <c r="O333" i="67"/>
  <c r="O334" i="67"/>
  <c r="O335" i="67"/>
  <c r="O336" i="67"/>
  <c r="O337" i="67"/>
  <c r="O338" i="67"/>
  <c r="O339" i="67"/>
  <c r="O340" i="67"/>
  <c r="O341" i="67"/>
  <c r="O342" i="67"/>
  <c r="O343" i="67"/>
  <c r="O344" i="67"/>
  <c r="O345" i="67"/>
  <c r="O346" i="67"/>
  <c r="O347" i="67"/>
  <c r="O348" i="67"/>
  <c r="O349" i="67"/>
  <c r="O350" i="67"/>
  <c r="O351" i="67"/>
  <c r="O352" i="67"/>
  <c r="O353" i="67"/>
  <c r="O354" i="67"/>
  <c r="O355" i="67"/>
  <c r="O372" i="67"/>
  <c r="O373" i="67"/>
  <c r="O374" i="67"/>
  <c r="O375" i="67"/>
  <c r="O376" i="67"/>
  <c r="O377" i="67"/>
  <c r="O378" i="67"/>
  <c r="O379" i="67"/>
  <c r="O380" i="67"/>
  <c r="O381" i="67"/>
  <c r="O382" i="67"/>
  <c r="O383" i="67"/>
  <c r="O384" i="67"/>
  <c r="O385" i="67"/>
  <c r="O386" i="67"/>
  <c r="O387" i="67"/>
  <c r="O103" i="68"/>
  <c r="O104" i="68"/>
  <c r="O105" i="68"/>
  <c r="O106" i="68"/>
  <c r="O107" i="68"/>
  <c r="O108" i="68"/>
  <c r="O109" i="68"/>
  <c r="O110" i="68"/>
  <c r="O111" i="68"/>
  <c r="O112" i="68"/>
  <c r="O113" i="68"/>
  <c r="O114" i="68"/>
  <c r="O115" i="68"/>
  <c r="O116" i="68"/>
  <c r="O117" i="68"/>
  <c r="O118" i="68"/>
  <c r="O119" i="68"/>
  <c r="O120" i="68"/>
  <c r="O121" i="68"/>
  <c r="O122" i="68"/>
  <c r="O123" i="68"/>
  <c r="O124" i="68"/>
  <c r="O125" i="68"/>
  <c r="O126" i="68"/>
  <c r="O127" i="68"/>
  <c r="O128" i="68"/>
  <c r="O129" i="68"/>
  <c r="O130" i="68"/>
  <c r="O131" i="68"/>
  <c r="O132" i="68"/>
  <c r="O133" i="68"/>
  <c r="O134" i="68"/>
  <c r="O135" i="68"/>
  <c r="O136" i="68"/>
  <c r="O137" i="68"/>
  <c r="O138" i="68"/>
  <c r="O139" i="68"/>
  <c r="O140" i="68"/>
  <c r="O141" i="68"/>
  <c r="O142" i="68"/>
  <c r="O143" i="68"/>
  <c r="O144" i="68"/>
  <c r="O145" i="68"/>
  <c r="O146" i="68"/>
  <c r="O147" i="68"/>
  <c r="O148" i="68"/>
  <c r="O149" i="68"/>
  <c r="O150" i="68"/>
  <c r="O151" i="68"/>
  <c r="O152" i="68"/>
  <c r="O153" i="68"/>
  <c r="O154" i="68"/>
  <c r="O155" i="68"/>
  <c r="O156" i="68"/>
  <c r="O157" i="68"/>
  <c r="O158" i="68"/>
  <c r="O159" i="68"/>
  <c r="O160" i="68"/>
  <c r="O161" i="68"/>
  <c r="O162" i="68"/>
  <c r="O163" i="68"/>
  <c r="O164" i="68"/>
  <c r="O165" i="68"/>
  <c r="O166" i="68"/>
  <c r="O167" i="68"/>
  <c r="O168" i="68"/>
  <c r="O169" i="68"/>
  <c r="O170" i="68"/>
  <c r="O171" i="68"/>
  <c r="O172" i="68"/>
  <c r="O173" i="68"/>
  <c r="O174" i="68"/>
  <c r="O175" i="68"/>
  <c r="O176" i="68"/>
  <c r="O177" i="68"/>
  <c r="O178" i="68"/>
  <c r="O179" i="68"/>
  <c r="O180" i="68"/>
  <c r="O181" i="68"/>
  <c r="O182" i="68"/>
  <c r="O183" i="68"/>
  <c r="O184" i="68"/>
  <c r="O185" i="68"/>
  <c r="O186" i="68"/>
  <c r="O187" i="68"/>
  <c r="O188" i="68"/>
  <c r="O189" i="68"/>
  <c r="O190" i="68"/>
  <c r="O191" i="68"/>
  <c r="O192" i="68"/>
  <c r="O193" i="68"/>
  <c r="O194" i="68"/>
  <c r="O195" i="68"/>
  <c r="O196" i="68"/>
  <c r="O197" i="68"/>
  <c r="O198" i="68"/>
  <c r="O199" i="68"/>
  <c r="O200" i="68"/>
  <c r="O201" i="68"/>
  <c r="O202" i="68"/>
  <c r="O203" i="68"/>
  <c r="O204" i="68"/>
  <c r="O205" i="68"/>
  <c r="O206" i="68"/>
  <c r="O207" i="68"/>
  <c r="O208" i="68"/>
  <c r="O209" i="68"/>
  <c r="O210" i="68"/>
  <c r="O211" i="68"/>
  <c r="O212" i="68"/>
  <c r="O213" i="68"/>
  <c r="O214" i="68"/>
  <c r="O215" i="68"/>
  <c r="O216" i="68"/>
  <c r="O217" i="68"/>
  <c r="O218" i="68"/>
  <c r="O219" i="68"/>
  <c r="O220" i="68"/>
  <c r="O221" i="68"/>
  <c r="O222" i="68"/>
  <c r="O223" i="68"/>
  <c r="O224" i="68"/>
  <c r="O225" i="68"/>
  <c r="O226" i="68"/>
  <c r="O227" i="68"/>
  <c r="O228" i="68"/>
  <c r="O229" i="68"/>
  <c r="O230" i="68"/>
  <c r="O231" i="68"/>
  <c r="O232" i="68"/>
  <c r="O233" i="68"/>
  <c r="O234" i="68"/>
  <c r="O235" i="68"/>
  <c r="O236" i="68"/>
  <c r="O237" i="68"/>
  <c r="O238" i="68"/>
  <c r="O239" i="68"/>
  <c r="O240" i="68"/>
  <c r="O241" i="68"/>
  <c r="O242" i="68"/>
  <c r="O243" i="68"/>
  <c r="O244" i="68"/>
  <c r="O245" i="68"/>
  <c r="O246" i="68"/>
  <c r="O247" i="68"/>
  <c r="O248" i="68"/>
  <c r="O249" i="68"/>
  <c r="O250" i="68"/>
  <c r="O251" i="68"/>
  <c r="O252" i="68"/>
  <c r="O253" i="68"/>
  <c r="O254" i="68"/>
  <c r="O255" i="68"/>
  <c r="O256" i="68"/>
  <c r="O257" i="68"/>
  <c r="O258" i="68"/>
  <c r="O259" i="68"/>
  <c r="O260" i="68"/>
  <c r="O261" i="68"/>
  <c r="O262" i="68"/>
  <c r="O263" i="68"/>
  <c r="O264" i="68"/>
  <c r="O265" i="68"/>
  <c r="O266" i="68"/>
  <c r="O267" i="68"/>
  <c r="O268" i="68"/>
  <c r="O269" i="68"/>
  <c r="O270" i="68"/>
  <c r="O271" i="68"/>
  <c r="O272" i="68"/>
  <c r="O273" i="68"/>
  <c r="O274" i="68"/>
  <c r="O275" i="68"/>
  <c r="O276" i="68"/>
  <c r="O277" i="68"/>
  <c r="O278" i="68"/>
  <c r="O279" i="68"/>
  <c r="O280" i="68"/>
  <c r="O281" i="68"/>
  <c r="O282" i="68"/>
  <c r="O283" i="68"/>
  <c r="O284" i="68"/>
  <c r="O285" i="68"/>
  <c r="O286" i="68"/>
  <c r="O287" i="68"/>
  <c r="O288" i="68"/>
  <c r="O289" i="68"/>
  <c r="O290" i="68"/>
  <c r="O291" i="68"/>
  <c r="O292" i="68"/>
  <c r="O293" i="68"/>
  <c r="O294" i="68"/>
  <c r="O295" i="68"/>
  <c r="O296" i="68"/>
  <c r="O297" i="68"/>
  <c r="O298" i="68"/>
  <c r="O299" i="68"/>
  <c r="O300" i="68"/>
  <c r="O301" i="68"/>
  <c r="O302" i="68"/>
  <c r="O303" i="68"/>
  <c r="O304" i="68"/>
  <c r="O305" i="68"/>
  <c r="O306" i="68"/>
  <c r="O307" i="68"/>
  <c r="O308" i="68"/>
  <c r="O309" i="68"/>
  <c r="O310" i="68"/>
  <c r="O311" i="68"/>
  <c r="O312" i="68"/>
  <c r="O313" i="68"/>
  <c r="O314" i="68"/>
  <c r="O315" i="68"/>
  <c r="O316" i="68"/>
  <c r="O317" i="68"/>
  <c r="O318" i="68"/>
  <c r="O319" i="68"/>
  <c r="O320" i="68"/>
  <c r="O321" i="68"/>
  <c r="O322" i="68"/>
  <c r="O323" i="68"/>
  <c r="O324" i="68"/>
  <c r="O325" i="68"/>
  <c r="O326" i="68"/>
  <c r="O327" i="68"/>
  <c r="O328" i="68"/>
  <c r="O329" i="68"/>
  <c r="O330" i="68"/>
  <c r="O331" i="68"/>
  <c r="O332" i="68"/>
  <c r="O333" i="68"/>
  <c r="O334" i="68"/>
  <c r="O335" i="68"/>
  <c r="O336" i="68"/>
  <c r="O337" i="68"/>
  <c r="O338" i="68"/>
  <c r="O339" i="68"/>
  <c r="O340" i="68"/>
  <c r="O341" i="68"/>
  <c r="O342" i="68"/>
  <c r="O343" i="68"/>
  <c r="O344" i="68"/>
  <c r="O345" i="68"/>
  <c r="O346" i="68"/>
  <c r="O347" i="68"/>
  <c r="O348" i="68"/>
  <c r="O349" i="68"/>
  <c r="O350" i="68"/>
  <c r="O351" i="68"/>
  <c r="O352" i="68"/>
  <c r="O353" i="68"/>
  <c r="O354" i="68"/>
  <c r="O355" i="68"/>
  <c r="O372" i="68"/>
  <c r="O373" i="68"/>
  <c r="O374" i="68"/>
  <c r="O375" i="68"/>
  <c r="O376" i="68"/>
  <c r="O377" i="68"/>
  <c r="O378" i="68"/>
  <c r="O379" i="68"/>
  <c r="O380" i="68"/>
  <c r="O381" i="68"/>
  <c r="O382" i="68"/>
  <c r="O383" i="68"/>
  <c r="O384" i="68"/>
  <c r="O385" i="68"/>
  <c r="O386" i="68"/>
  <c r="O387" i="68"/>
  <c r="O103" i="69"/>
  <c r="O104" i="69"/>
  <c r="O105" i="69"/>
  <c r="O106" i="69"/>
  <c r="O107" i="69"/>
  <c r="O108" i="69"/>
  <c r="O109" i="69"/>
  <c r="O110" i="69"/>
  <c r="O111" i="69"/>
  <c r="O112" i="69"/>
  <c r="O113" i="69"/>
  <c r="O114" i="69"/>
  <c r="O115" i="69"/>
  <c r="O116" i="69"/>
  <c r="O117" i="69"/>
  <c r="O118" i="69"/>
  <c r="O119" i="69"/>
  <c r="O120" i="69"/>
  <c r="O121" i="69"/>
  <c r="O122" i="69"/>
  <c r="O123" i="69"/>
  <c r="O124" i="69"/>
  <c r="O125" i="69"/>
  <c r="O126" i="69"/>
  <c r="O127" i="69"/>
  <c r="O128" i="69"/>
  <c r="O129" i="69"/>
  <c r="O130" i="69"/>
  <c r="O131" i="69"/>
  <c r="O132" i="69"/>
  <c r="O133" i="69"/>
  <c r="O134" i="69"/>
  <c r="O135" i="69"/>
  <c r="O136" i="69"/>
  <c r="O137" i="69"/>
  <c r="O138" i="69"/>
  <c r="O139" i="69"/>
  <c r="O140" i="69"/>
  <c r="O141" i="69"/>
  <c r="O142" i="69"/>
  <c r="O143" i="69"/>
  <c r="O144" i="69"/>
  <c r="O145" i="69"/>
  <c r="O146" i="69"/>
  <c r="O147" i="69"/>
  <c r="O148" i="69"/>
  <c r="O149" i="69"/>
  <c r="O150" i="69"/>
  <c r="O151" i="69"/>
  <c r="O152" i="69"/>
  <c r="O153" i="69"/>
  <c r="O154" i="69"/>
  <c r="O155" i="69"/>
  <c r="O156" i="69"/>
  <c r="O157" i="69"/>
  <c r="O158" i="69"/>
  <c r="O159" i="69"/>
  <c r="O160" i="69"/>
  <c r="O161" i="69"/>
  <c r="O162" i="69"/>
  <c r="O163" i="69"/>
  <c r="O164" i="69"/>
  <c r="O165" i="69"/>
  <c r="O166" i="69"/>
  <c r="O167" i="69"/>
  <c r="O168" i="69"/>
  <c r="O169" i="69"/>
  <c r="O170" i="69"/>
  <c r="O171" i="69"/>
  <c r="O172" i="69"/>
  <c r="O173" i="69"/>
  <c r="O174" i="69"/>
  <c r="O175" i="69"/>
  <c r="O176" i="69"/>
  <c r="O177" i="69"/>
  <c r="O178" i="69"/>
  <c r="O179" i="69"/>
  <c r="O180" i="69"/>
  <c r="O181" i="69"/>
  <c r="O182" i="69"/>
  <c r="O183" i="69"/>
  <c r="O184" i="69"/>
  <c r="O185" i="69"/>
  <c r="O186" i="69"/>
  <c r="O187" i="69"/>
  <c r="O188" i="69"/>
  <c r="O189" i="69"/>
  <c r="O190" i="69"/>
  <c r="O191" i="69"/>
  <c r="O192" i="69"/>
  <c r="O193" i="69"/>
  <c r="O194" i="69"/>
  <c r="O195" i="69"/>
  <c r="O196" i="69"/>
  <c r="O197" i="69"/>
  <c r="O198" i="69"/>
  <c r="O199" i="69"/>
  <c r="O200" i="69"/>
  <c r="O201" i="69"/>
  <c r="O202" i="69"/>
  <c r="O203" i="69"/>
  <c r="O204" i="69"/>
  <c r="O205" i="69"/>
  <c r="O206" i="69"/>
  <c r="O207" i="69"/>
  <c r="O208" i="69"/>
  <c r="O209" i="69"/>
  <c r="O210" i="69"/>
  <c r="O211" i="69"/>
  <c r="O212" i="69"/>
  <c r="O213" i="69"/>
  <c r="O214" i="69"/>
  <c r="O215" i="69"/>
  <c r="O216" i="69"/>
  <c r="O217" i="69"/>
  <c r="O218" i="69"/>
  <c r="O219" i="69"/>
  <c r="O220" i="69"/>
  <c r="O221" i="69"/>
  <c r="O222" i="69"/>
  <c r="O223" i="69"/>
  <c r="O224" i="69"/>
  <c r="O225" i="69"/>
  <c r="O226" i="69"/>
  <c r="O227" i="69"/>
  <c r="O228" i="69"/>
  <c r="O229" i="69"/>
  <c r="O230" i="69"/>
  <c r="O231" i="69"/>
  <c r="O232" i="69"/>
  <c r="O233" i="69"/>
  <c r="O234" i="69"/>
  <c r="O235" i="69"/>
  <c r="O236" i="69"/>
  <c r="O237" i="69"/>
  <c r="O238" i="69"/>
  <c r="O239" i="69"/>
  <c r="O240" i="69"/>
  <c r="O241" i="69"/>
  <c r="O242" i="69"/>
  <c r="O243" i="69"/>
  <c r="O244" i="69"/>
  <c r="O245" i="69"/>
  <c r="O246" i="69"/>
  <c r="O247" i="69"/>
  <c r="O248" i="69"/>
  <c r="O249" i="69"/>
  <c r="O250" i="69"/>
  <c r="O251" i="69"/>
  <c r="O252" i="69"/>
  <c r="O253" i="69"/>
  <c r="O254" i="69"/>
  <c r="O255" i="69"/>
  <c r="O256" i="69"/>
  <c r="O257" i="69"/>
  <c r="O258" i="69"/>
  <c r="O259" i="69"/>
  <c r="O260" i="69"/>
  <c r="O261" i="69"/>
  <c r="O262" i="69"/>
  <c r="O263" i="69"/>
  <c r="O264" i="69"/>
  <c r="O265" i="69"/>
  <c r="O266" i="69"/>
  <c r="O267" i="69"/>
  <c r="O268" i="69"/>
  <c r="O269" i="69"/>
  <c r="O270" i="69"/>
  <c r="O271" i="69"/>
  <c r="O272" i="69"/>
  <c r="O273" i="69"/>
  <c r="O274" i="69"/>
  <c r="O275" i="69"/>
  <c r="O276" i="69"/>
  <c r="O277" i="69"/>
  <c r="O278" i="69"/>
  <c r="O279" i="69"/>
  <c r="O280" i="69"/>
  <c r="O281" i="69"/>
  <c r="O282" i="69"/>
  <c r="O283" i="69"/>
  <c r="O284" i="69"/>
  <c r="O285" i="69"/>
  <c r="O286" i="69"/>
  <c r="O287" i="69"/>
  <c r="O288" i="69"/>
  <c r="O289" i="69"/>
  <c r="O290" i="69"/>
  <c r="O291" i="69"/>
  <c r="O292" i="69"/>
  <c r="O293" i="69"/>
  <c r="O294" i="69"/>
  <c r="O295" i="69"/>
  <c r="O296" i="69"/>
  <c r="O297" i="69"/>
  <c r="O298" i="69"/>
  <c r="O299" i="69"/>
  <c r="O300" i="69"/>
  <c r="O301" i="69"/>
  <c r="O302" i="69"/>
  <c r="O303" i="69"/>
  <c r="O304" i="69"/>
  <c r="O305" i="69"/>
  <c r="O306" i="69"/>
  <c r="O307" i="69"/>
  <c r="O308" i="69"/>
  <c r="O309" i="69"/>
  <c r="O310" i="69"/>
  <c r="O311" i="69"/>
  <c r="O312" i="69"/>
  <c r="O313" i="69"/>
  <c r="O314" i="69"/>
  <c r="O315" i="69"/>
  <c r="O316" i="69"/>
  <c r="O317" i="69"/>
  <c r="O318" i="69"/>
  <c r="O319" i="69"/>
  <c r="O320" i="69"/>
  <c r="O321" i="69"/>
  <c r="O322" i="69"/>
  <c r="O323" i="69"/>
  <c r="O324" i="69"/>
  <c r="O325" i="69"/>
  <c r="O326" i="69"/>
  <c r="O327" i="69"/>
  <c r="O328" i="69"/>
  <c r="O329" i="69"/>
  <c r="O330" i="69"/>
  <c r="O331" i="69"/>
  <c r="O332" i="69"/>
  <c r="O333" i="69"/>
  <c r="O334" i="69"/>
  <c r="O335" i="69"/>
  <c r="O336" i="69"/>
  <c r="O337" i="69"/>
  <c r="O338" i="69"/>
  <c r="O339" i="69"/>
  <c r="O340" i="69"/>
  <c r="O341" i="69"/>
  <c r="O342" i="69"/>
  <c r="O343" i="69"/>
  <c r="O344" i="69"/>
  <c r="O345" i="69"/>
  <c r="O346" i="69"/>
  <c r="O347" i="69"/>
  <c r="O348" i="69"/>
  <c r="O349" i="69"/>
  <c r="O350" i="69"/>
  <c r="O351" i="69"/>
  <c r="O352" i="69"/>
  <c r="O353" i="69"/>
  <c r="O354" i="69"/>
  <c r="O355" i="69"/>
  <c r="O372" i="69"/>
  <c r="O373" i="69"/>
  <c r="O374" i="69"/>
  <c r="O375" i="69"/>
  <c r="O376" i="69"/>
  <c r="O377" i="69"/>
  <c r="O378" i="69"/>
  <c r="O379" i="69"/>
  <c r="O380" i="69"/>
  <c r="O381" i="69"/>
  <c r="O382" i="69"/>
  <c r="O383" i="69"/>
  <c r="O384" i="69"/>
  <c r="O385" i="69"/>
  <c r="O386" i="69"/>
  <c r="O387" i="69"/>
  <c r="O103" i="70"/>
  <c r="O104" i="70"/>
  <c r="O105" i="70"/>
  <c r="O106" i="70"/>
  <c r="O107" i="70"/>
  <c r="O108" i="70"/>
  <c r="O109" i="70"/>
  <c r="O110" i="70"/>
  <c r="O111" i="70"/>
  <c r="O112" i="70"/>
  <c r="O113" i="70"/>
  <c r="O114" i="70"/>
  <c r="O115" i="70"/>
  <c r="O116" i="70"/>
  <c r="O117" i="70"/>
  <c r="O118" i="70"/>
  <c r="O119" i="70"/>
  <c r="O120" i="70"/>
  <c r="O121" i="70"/>
  <c r="O122" i="70"/>
  <c r="O123" i="70"/>
  <c r="O124" i="70"/>
  <c r="O125" i="70"/>
  <c r="O126" i="70"/>
  <c r="O127" i="70"/>
  <c r="O128" i="70"/>
  <c r="O129" i="70"/>
  <c r="O130" i="70"/>
  <c r="O131" i="70"/>
  <c r="O132" i="70"/>
  <c r="O133" i="70"/>
  <c r="O134" i="70"/>
  <c r="O135" i="70"/>
  <c r="O136" i="70"/>
  <c r="O137" i="70"/>
  <c r="O138" i="70"/>
  <c r="O139" i="70"/>
  <c r="O140" i="70"/>
  <c r="O141" i="70"/>
  <c r="O142" i="70"/>
  <c r="O143" i="70"/>
  <c r="O144" i="70"/>
  <c r="O145" i="70"/>
  <c r="O146" i="70"/>
  <c r="O147" i="70"/>
  <c r="O148" i="70"/>
  <c r="O149" i="70"/>
  <c r="O150" i="70"/>
  <c r="O151" i="70"/>
  <c r="O152" i="70"/>
  <c r="O153" i="70"/>
  <c r="O154" i="70"/>
  <c r="O155" i="70"/>
  <c r="O156" i="70"/>
  <c r="O157" i="70"/>
  <c r="O158" i="70"/>
  <c r="O159" i="70"/>
  <c r="O160" i="70"/>
  <c r="O161" i="70"/>
  <c r="O162" i="70"/>
  <c r="O163" i="70"/>
  <c r="O164" i="70"/>
  <c r="O165" i="70"/>
  <c r="O166" i="70"/>
  <c r="O167" i="70"/>
  <c r="O168" i="70"/>
  <c r="O169" i="70"/>
  <c r="O170" i="70"/>
  <c r="O171" i="70"/>
  <c r="O172" i="70"/>
  <c r="O173" i="70"/>
  <c r="O174" i="70"/>
  <c r="O175" i="70"/>
  <c r="O176" i="70"/>
  <c r="O177" i="70"/>
  <c r="O178" i="70"/>
  <c r="O179" i="70"/>
  <c r="O180" i="70"/>
  <c r="O181" i="70"/>
  <c r="O182" i="70"/>
  <c r="O183" i="70"/>
  <c r="O184" i="70"/>
  <c r="O185" i="70"/>
  <c r="O186" i="70"/>
  <c r="O187" i="70"/>
  <c r="O188" i="70"/>
  <c r="O189" i="70"/>
  <c r="O190" i="70"/>
  <c r="O191" i="70"/>
  <c r="O192" i="70"/>
  <c r="O193" i="70"/>
  <c r="O194" i="70"/>
  <c r="O195" i="70"/>
  <c r="O196" i="70"/>
  <c r="O197" i="70"/>
  <c r="O198" i="70"/>
  <c r="O199" i="70"/>
  <c r="O200" i="70"/>
  <c r="O201" i="70"/>
  <c r="O202" i="70"/>
  <c r="O203" i="70"/>
  <c r="O204" i="70"/>
  <c r="O205" i="70"/>
  <c r="O206" i="70"/>
  <c r="O207" i="70"/>
  <c r="O208" i="70"/>
  <c r="O209" i="70"/>
  <c r="O210" i="70"/>
  <c r="O211" i="70"/>
  <c r="O212" i="70"/>
  <c r="O213" i="70"/>
  <c r="O214" i="70"/>
  <c r="O215" i="70"/>
  <c r="O216" i="70"/>
  <c r="O217" i="70"/>
  <c r="O218" i="70"/>
  <c r="O219" i="70"/>
  <c r="O220" i="70"/>
  <c r="O221" i="70"/>
  <c r="O222" i="70"/>
  <c r="O223" i="70"/>
  <c r="O224" i="70"/>
  <c r="O225" i="70"/>
  <c r="O226" i="70"/>
  <c r="O227" i="70"/>
  <c r="O228" i="70"/>
  <c r="O229" i="70"/>
  <c r="O230" i="70"/>
  <c r="O231" i="70"/>
  <c r="O232" i="70"/>
  <c r="O233" i="70"/>
  <c r="O234" i="70"/>
  <c r="O235" i="70"/>
  <c r="O236" i="70"/>
  <c r="O237" i="70"/>
  <c r="O238" i="70"/>
  <c r="O239" i="70"/>
  <c r="O240" i="70"/>
  <c r="O241" i="70"/>
  <c r="O242" i="70"/>
  <c r="O243" i="70"/>
  <c r="O244" i="70"/>
  <c r="O245" i="70"/>
  <c r="O246" i="70"/>
  <c r="O247" i="70"/>
  <c r="O248" i="70"/>
  <c r="O249" i="70"/>
  <c r="O250" i="70"/>
  <c r="O251" i="70"/>
  <c r="O252" i="70"/>
  <c r="O253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O266" i="70"/>
  <c r="O267" i="70"/>
  <c r="O268" i="70"/>
  <c r="O269" i="70"/>
  <c r="O270" i="70"/>
  <c r="O271" i="70"/>
  <c r="O272" i="70"/>
  <c r="O273" i="70"/>
  <c r="O274" i="70"/>
  <c r="O275" i="70"/>
  <c r="O276" i="70"/>
  <c r="O277" i="70"/>
  <c r="O278" i="70"/>
  <c r="O279" i="70"/>
  <c r="O280" i="70"/>
  <c r="O281" i="70"/>
  <c r="O282" i="70"/>
  <c r="O283" i="70"/>
  <c r="O284" i="70"/>
  <c r="O285" i="70"/>
  <c r="O286" i="70"/>
  <c r="O287" i="70"/>
  <c r="O288" i="70"/>
  <c r="O289" i="70"/>
  <c r="O290" i="70"/>
  <c r="O291" i="70"/>
  <c r="O292" i="70"/>
  <c r="O293" i="70"/>
  <c r="O294" i="70"/>
  <c r="O295" i="70"/>
  <c r="O296" i="70"/>
  <c r="O297" i="70"/>
  <c r="O298" i="70"/>
  <c r="O299" i="70"/>
  <c r="O300" i="70"/>
  <c r="O301" i="70"/>
  <c r="O302" i="70"/>
  <c r="O303" i="70"/>
  <c r="O304" i="70"/>
  <c r="O305" i="70"/>
  <c r="O306" i="70"/>
  <c r="O307" i="70"/>
  <c r="O308" i="70"/>
  <c r="O309" i="70"/>
  <c r="O310" i="70"/>
  <c r="O311" i="70"/>
  <c r="O312" i="70"/>
  <c r="O313" i="70"/>
  <c r="O314" i="70"/>
  <c r="O315" i="70"/>
  <c r="O316" i="70"/>
  <c r="O317" i="70"/>
  <c r="O318" i="70"/>
  <c r="O319" i="70"/>
  <c r="O320" i="70"/>
  <c r="O321" i="70"/>
  <c r="O322" i="70"/>
  <c r="O323" i="70"/>
  <c r="O324" i="70"/>
  <c r="O325" i="70"/>
  <c r="O326" i="70"/>
  <c r="O327" i="70"/>
  <c r="O328" i="70"/>
  <c r="O329" i="70"/>
  <c r="O330" i="70"/>
  <c r="O331" i="70"/>
  <c r="O332" i="70"/>
  <c r="O333" i="70"/>
  <c r="O334" i="70"/>
  <c r="O335" i="70"/>
  <c r="O336" i="70"/>
  <c r="O337" i="70"/>
  <c r="O338" i="70"/>
  <c r="O339" i="70"/>
  <c r="O340" i="70"/>
  <c r="O341" i="70"/>
  <c r="O342" i="70"/>
  <c r="O343" i="70"/>
  <c r="O344" i="70"/>
  <c r="O345" i="70"/>
  <c r="O346" i="70"/>
  <c r="O347" i="70"/>
  <c r="O348" i="70"/>
  <c r="O349" i="70"/>
  <c r="O350" i="70"/>
  <c r="O351" i="70"/>
  <c r="O352" i="70"/>
  <c r="O353" i="70"/>
  <c r="O354" i="70"/>
  <c r="O355" i="70"/>
  <c r="O372" i="70"/>
  <c r="O373" i="70"/>
  <c r="O374" i="70"/>
  <c r="O375" i="70"/>
  <c r="O376" i="70"/>
  <c r="O377" i="70"/>
  <c r="O378" i="70"/>
  <c r="O379" i="70"/>
  <c r="O380" i="70"/>
  <c r="O381" i="70"/>
  <c r="O382" i="70"/>
  <c r="O383" i="70"/>
  <c r="O384" i="70"/>
  <c r="O385" i="70"/>
  <c r="O386" i="70"/>
  <c r="O387" i="70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D28" i="50"/>
  <c r="D29" i="50"/>
  <c r="L29" i="50"/>
  <c r="D30" i="50"/>
  <c r="D31" i="50"/>
  <c r="L31" i="50"/>
  <c r="D32" i="50"/>
  <c r="D33" i="50"/>
  <c r="L33" i="50"/>
  <c r="D34" i="50"/>
  <c r="D35" i="50"/>
  <c r="L35" i="50"/>
  <c r="D28" i="51"/>
  <c r="L28" i="51"/>
  <c r="D29" i="51"/>
  <c r="D30" i="51"/>
  <c r="D31" i="51"/>
  <c r="L31" i="51"/>
  <c r="D32" i="51"/>
  <c r="L32" i="51"/>
  <c r="D33" i="51"/>
  <c r="D34" i="51"/>
  <c r="D35" i="51"/>
  <c r="L35" i="51"/>
  <c r="D28" i="53"/>
  <c r="L28" i="53"/>
  <c r="D29" i="53"/>
  <c r="D30" i="53"/>
  <c r="D31" i="53"/>
  <c r="L31" i="53"/>
  <c r="D32" i="53"/>
  <c r="L32" i="53"/>
  <c r="D33" i="53"/>
  <c r="D34" i="53"/>
  <c r="D35" i="53"/>
  <c r="L35" i="53"/>
  <c r="D28" i="54"/>
  <c r="D29" i="54"/>
  <c r="D30" i="54"/>
  <c r="D31" i="54"/>
  <c r="L31" i="54"/>
  <c r="D32" i="54"/>
  <c r="D33" i="54"/>
  <c r="L33" i="54"/>
  <c r="D34" i="54"/>
  <c r="L34" i="54"/>
  <c r="D35" i="54"/>
  <c r="D28" i="55"/>
  <c r="D29" i="55"/>
  <c r="L29" i="55"/>
  <c r="D30" i="55"/>
  <c r="L30" i="55"/>
  <c r="D31" i="55"/>
  <c r="L31" i="55"/>
  <c r="D32" i="55"/>
  <c r="L32" i="55"/>
  <c r="D33" i="55"/>
  <c r="D34" i="55"/>
  <c r="L34" i="55"/>
  <c r="D35" i="55"/>
  <c r="D28" i="56"/>
  <c r="D29" i="56"/>
  <c r="L29" i="56"/>
  <c r="D30" i="56"/>
  <c r="D31" i="56"/>
  <c r="L31" i="56"/>
  <c r="D32" i="56"/>
  <c r="L32" i="56"/>
  <c r="D33" i="56"/>
  <c r="L33" i="56"/>
  <c r="D34" i="56"/>
  <c r="D35" i="56"/>
  <c r="D28" i="57"/>
  <c r="L28" i="57"/>
  <c r="D29" i="57"/>
  <c r="D30" i="57"/>
  <c r="L30" i="57"/>
  <c r="D31" i="57"/>
  <c r="L31" i="57"/>
  <c r="D32" i="57"/>
  <c r="L32" i="57"/>
  <c r="D33" i="57"/>
  <c r="L33" i="57"/>
  <c r="D34" i="57"/>
  <c r="D35" i="57"/>
  <c r="L35" i="57"/>
  <c r="D28" i="58"/>
  <c r="D29" i="58"/>
  <c r="L29" i="58"/>
  <c r="D30" i="58"/>
  <c r="L30" i="58"/>
  <c r="D31" i="58"/>
  <c r="L31" i="58"/>
  <c r="D32" i="58"/>
  <c r="D33" i="58"/>
  <c r="L33" i="58"/>
  <c r="D34" i="58"/>
  <c r="D35" i="58"/>
  <c r="D28" i="59"/>
  <c r="D29" i="59"/>
  <c r="D30" i="59"/>
  <c r="L30" i="59"/>
  <c r="D31" i="59"/>
  <c r="L31" i="59"/>
  <c r="D32" i="59"/>
  <c r="L32" i="59"/>
  <c r="D33" i="59"/>
  <c r="D34" i="59"/>
  <c r="D35" i="59"/>
  <c r="D28" i="60"/>
  <c r="D29" i="60"/>
  <c r="L29" i="60"/>
  <c r="D30" i="60"/>
  <c r="D31" i="60"/>
  <c r="L31" i="60"/>
  <c r="D32" i="60"/>
  <c r="L32" i="60"/>
  <c r="D33" i="60"/>
  <c r="L33" i="60"/>
  <c r="D34" i="60"/>
  <c r="D35" i="60"/>
  <c r="D28" i="61"/>
  <c r="D29" i="61"/>
  <c r="L29" i="61"/>
  <c r="D30" i="61"/>
  <c r="L30" i="61"/>
  <c r="D31" i="61"/>
  <c r="L31" i="61"/>
  <c r="D32" i="61"/>
  <c r="D33" i="61"/>
  <c r="L33" i="61"/>
  <c r="D34" i="61"/>
  <c r="D35" i="61"/>
  <c r="D28" i="64"/>
  <c r="D29" i="64"/>
  <c r="L29" i="64"/>
  <c r="D30" i="64"/>
  <c r="L30" i="64"/>
  <c r="D31" i="64"/>
  <c r="L31" i="64"/>
  <c r="D32" i="64"/>
  <c r="L32" i="64"/>
  <c r="D33" i="64"/>
  <c r="L33" i="64"/>
  <c r="D34" i="64"/>
  <c r="D35" i="64"/>
  <c r="D28" i="65"/>
  <c r="L28" i="65"/>
  <c r="D29" i="65"/>
  <c r="L29" i="65"/>
  <c r="D30" i="65"/>
  <c r="L30" i="65"/>
  <c r="D31" i="65"/>
  <c r="L31" i="65"/>
  <c r="D32" i="65"/>
  <c r="L32" i="65"/>
  <c r="D33" i="65"/>
  <c r="D34" i="65"/>
  <c r="D35" i="65"/>
  <c r="D28" i="66"/>
  <c r="L28" i="66"/>
  <c r="D29" i="66"/>
  <c r="L29" i="66"/>
  <c r="D30" i="66"/>
  <c r="L30" i="66"/>
  <c r="D31" i="66"/>
  <c r="L31" i="66"/>
  <c r="D32" i="66"/>
  <c r="D33" i="66"/>
  <c r="D34" i="66"/>
  <c r="D35" i="66"/>
  <c r="D28" i="67"/>
  <c r="L28" i="67"/>
  <c r="D29" i="67"/>
  <c r="L29" i="67"/>
  <c r="D30" i="67"/>
  <c r="L30" i="67"/>
  <c r="D31" i="67"/>
  <c r="L31" i="67"/>
  <c r="D32" i="67"/>
  <c r="D33" i="67"/>
  <c r="L33" i="67"/>
  <c r="D34" i="67"/>
  <c r="D35" i="67"/>
  <c r="D28" i="68"/>
  <c r="L28" i="68"/>
  <c r="D29" i="68"/>
  <c r="L29" i="68"/>
  <c r="D30" i="68"/>
  <c r="L30" i="68"/>
  <c r="D31" i="68"/>
  <c r="L31" i="68"/>
  <c r="D32" i="68"/>
  <c r="D33" i="68"/>
  <c r="D34" i="68"/>
  <c r="D35" i="68"/>
  <c r="L35" i="68"/>
  <c r="D28" i="69"/>
  <c r="L28" i="69"/>
  <c r="D29" i="69"/>
  <c r="D30" i="69"/>
  <c r="L30" i="69"/>
  <c r="D31" i="69"/>
  <c r="L31" i="69"/>
  <c r="D32" i="69"/>
  <c r="D33" i="69"/>
  <c r="L33" i="69"/>
  <c r="D34" i="69"/>
  <c r="D35" i="69"/>
  <c r="L35" i="69"/>
  <c r="D28" i="70"/>
  <c r="L28" i="70"/>
  <c r="D29" i="70"/>
  <c r="L29" i="70"/>
  <c r="D30" i="70"/>
  <c r="L30" i="70"/>
  <c r="D31" i="70"/>
  <c r="L31" i="70"/>
  <c r="D32" i="70"/>
  <c r="D33" i="70"/>
  <c r="L33" i="70"/>
  <c r="D34" i="70"/>
  <c r="D35" i="70"/>
  <c r="L35" i="70"/>
  <c r="D28" i="22"/>
  <c r="L28" i="22"/>
  <c r="D29" i="22"/>
  <c r="D30" i="22"/>
  <c r="D31" i="22"/>
  <c r="L31" i="22"/>
  <c r="D32" i="22"/>
  <c r="L32" i="22"/>
  <c r="D33" i="22"/>
  <c r="D34" i="22"/>
  <c r="D35" i="22"/>
  <c r="D12" i="50"/>
  <c r="D13" i="50"/>
  <c r="L13" i="50"/>
  <c r="D14" i="50"/>
  <c r="L14" i="50"/>
  <c r="D15" i="50"/>
  <c r="L15" i="50"/>
  <c r="D16" i="50"/>
  <c r="D17" i="50"/>
  <c r="D18" i="50"/>
  <c r="D19" i="50"/>
  <c r="L19" i="50"/>
  <c r="D12" i="51"/>
  <c r="L12" i="51"/>
  <c r="D13" i="51"/>
  <c r="L13" i="51"/>
  <c r="D14" i="51"/>
  <c r="L14" i="51"/>
  <c r="D15" i="51"/>
  <c r="L15" i="51"/>
  <c r="D16" i="51"/>
  <c r="D17" i="51"/>
  <c r="D18" i="51"/>
  <c r="D19" i="51"/>
  <c r="L19" i="51"/>
  <c r="D12" i="53"/>
  <c r="L12" i="53"/>
  <c r="D13" i="53"/>
  <c r="L13" i="53"/>
  <c r="D14" i="53"/>
  <c r="D15" i="53"/>
  <c r="L15" i="53"/>
  <c r="D16" i="53"/>
  <c r="D17" i="53"/>
  <c r="D18" i="53"/>
  <c r="D19" i="53"/>
  <c r="L19" i="53"/>
  <c r="D12" i="54"/>
  <c r="L12" i="54"/>
  <c r="D13" i="54"/>
  <c r="L13" i="54"/>
  <c r="D14" i="54"/>
  <c r="L14" i="54"/>
  <c r="D15" i="54"/>
  <c r="L15" i="54"/>
  <c r="D16" i="54"/>
  <c r="D17" i="54"/>
  <c r="L17" i="54"/>
  <c r="D18" i="54"/>
  <c r="L18" i="54"/>
  <c r="D19" i="54"/>
  <c r="D12" i="55"/>
  <c r="D13" i="55"/>
  <c r="L13" i="55"/>
  <c r="D14" i="55"/>
  <c r="L14" i="55"/>
  <c r="D15" i="55"/>
  <c r="L15" i="55"/>
  <c r="D16" i="55"/>
  <c r="L16" i="55"/>
  <c r="D17" i="55"/>
  <c r="L17" i="55"/>
  <c r="D18" i="55"/>
  <c r="L18" i="55"/>
  <c r="D19" i="55"/>
  <c r="D12" i="56"/>
  <c r="L12" i="56"/>
  <c r="D13" i="56"/>
  <c r="L13" i="56"/>
  <c r="D14" i="56"/>
  <c r="L14" i="56"/>
  <c r="D15" i="56"/>
  <c r="L15" i="56"/>
  <c r="D16" i="56"/>
  <c r="D17" i="56"/>
  <c r="L17" i="56"/>
  <c r="D18" i="56"/>
  <c r="L18" i="56"/>
  <c r="D19" i="56"/>
  <c r="L19" i="56"/>
  <c r="D12" i="57"/>
  <c r="L12" i="57"/>
  <c r="D13" i="57"/>
  <c r="L13" i="57"/>
  <c r="D14" i="57"/>
  <c r="L14" i="57"/>
  <c r="D15" i="57"/>
  <c r="L15" i="57"/>
  <c r="D16" i="57"/>
  <c r="D17" i="57"/>
  <c r="L17" i="57"/>
  <c r="D18" i="57"/>
  <c r="L18" i="57"/>
  <c r="D19" i="57"/>
  <c r="D12" i="58"/>
  <c r="L12" i="58"/>
  <c r="D13" i="58"/>
  <c r="L13" i="58"/>
  <c r="D14" i="58"/>
  <c r="D15" i="58"/>
  <c r="L15" i="58"/>
  <c r="D16" i="58"/>
  <c r="D17" i="58"/>
  <c r="L17" i="58"/>
  <c r="D18" i="58"/>
  <c r="L18" i="58"/>
  <c r="D19" i="58"/>
  <c r="D12" i="59"/>
  <c r="L12" i="59"/>
  <c r="D13" i="59"/>
  <c r="L13" i="59"/>
  <c r="D14" i="59"/>
  <c r="L14" i="59"/>
  <c r="D15" i="59"/>
  <c r="L15" i="59"/>
  <c r="D16" i="59"/>
  <c r="D17" i="59"/>
  <c r="L17" i="59"/>
  <c r="D18" i="59"/>
  <c r="L18" i="59"/>
  <c r="D19" i="59"/>
  <c r="L19" i="59"/>
  <c r="D12" i="60"/>
  <c r="D13" i="60"/>
  <c r="L13" i="60"/>
  <c r="D14" i="60"/>
  <c r="D15" i="60"/>
  <c r="L15" i="60"/>
  <c r="D16" i="60"/>
  <c r="L16" i="60"/>
  <c r="D17" i="60"/>
  <c r="L17" i="60"/>
  <c r="D18" i="60"/>
  <c r="D19" i="60"/>
  <c r="L19" i="60"/>
  <c r="D12" i="61"/>
  <c r="L12" i="61"/>
  <c r="D13" i="61"/>
  <c r="D14" i="61"/>
  <c r="D15" i="61"/>
  <c r="L15" i="61"/>
  <c r="D16" i="61"/>
  <c r="L16" i="61"/>
  <c r="D17" i="61"/>
  <c r="D18" i="61"/>
  <c r="L18" i="61"/>
  <c r="D19" i="61"/>
  <c r="L19" i="61"/>
  <c r="D12" i="64"/>
  <c r="D13" i="64"/>
  <c r="L13" i="64"/>
  <c r="D14" i="64"/>
  <c r="D15" i="64"/>
  <c r="L15" i="64"/>
  <c r="D16" i="64"/>
  <c r="D17" i="64"/>
  <c r="L17" i="64"/>
  <c r="D18" i="64"/>
  <c r="L18" i="64"/>
  <c r="D19" i="64"/>
  <c r="L19" i="64"/>
  <c r="D12" i="65"/>
  <c r="L12" i="65"/>
  <c r="D13" i="65"/>
  <c r="D14" i="65"/>
  <c r="L14" i="65"/>
  <c r="D15" i="65"/>
  <c r="L15" i="65"/>
  <c r="D16" i="65"/>
  <c r="D17" i="65"/>
  <c r="D18" i="65"/>
  <c r="L18" i="65"/>
  <c r="D19" i="65"/>
  <c r="L19" i="65"/>
  <c r="D12" i="66"/>
  <c r="D13" i="66"/>
  <c r="L13" i="66"/>
  <c r="D14" i="66"/>
  <c r="L14" i="66"/>
  <c r="D15" i="66"/>
  <c r="L15" i="66"/>
  <c r="D16" i="66"/>
  <c r="D17" i="66"/>
  <c r="L17" i="66"/>
  <c r="D18" i="66"/>
  <c r="D19" i="66"/>
  <c r="D12" i="67"/>
  <c r="L12" i="67"/>
  <c r="D13" i="67"/>
  <c r="D14" i="67"/>
  <c r="L14" i="67"/>
  <c r="D15" i="67"/>
  <c r="L15" i="67"/>
  <c r="D16" i="67"/>
  <c r="L16" i="67"/>
  <c r="D17" i="67"/>
  <c r="L17" i="67"/>
  <c r="D18" i="67"/>
  <c r="D19" i="67"/>
  <c r="D12" i="68"/>
  <c r="D13" i="68"/>
  <c r="D14" i="68"/>
  <c r="D15" i="68"/>
  <c r="L15" i="68"/>
  <c r="D16" i="68"/>
  <c r="L16" i="68"/>
  <c r="D17" i="68"/>
  <c r="L17" i="68"/>
  <c r="D18" i="68"/>
  <c r="D19" i="68"/>
  <c r="D12" i="69"/>
  <c r="D13" i="69"/>
  <c r="L13" i="69"/>
  <c r="D14" i="69"/>
  <c r="L14" i="69"/>
  <c r="D15" i="69"/>
  <c r="L15" i="69"/>
  <c r="D16" i="69"/>
  <c r="L16" i="69"/>
  <c r="D17" i="69"/>
  <c r="L17" i="69"/>
  <c r="D18" i="69"/>
  <c r="L18" i="69"/>
  <c r="D19" i="69"/>
  <c r="D12" i="70"/>
  <c r="D13" i="70"/>
  <c r="L13" i="70"/>
  <c r="D14" i="70"/>
  <c r="L14" i="70"/>
  <c r="D15" i="70"/>
  <c r="L15" i="70"/>
  <c r="D16" i="70"/>
  <c r="L16" i="70"/>
  <c r="D17" i="70"/>
  <c r="L17" i="70"/>
  <c r="D18" i="70"/>
  <c r="D19" i="70"/>
  <c r="D12" i="22"/>
  <c r="L12" i="22"/>
  <c r="D13" i="22"/>
  <c r="D14" i="22"/>
  <c r="D15" i="22"/>
  <c r="L15" i="22"/>
  <c r="D16" i="22"/>
  <c r="L16" i="22"/>
  <c r="D17" i="22"/>
  <c r="L17" i="22"/>
  <c r="D18" i="22"/>
  <c r="D19" i="22"/>
  <c r="L19" i="22"/>
  <c r="D21" i="50"/>
  <c r="L21" i="50"/>
  <c r="D22" i="50"/>
  <c r="D23" i="50"/>
  <c r="L23" i="50"/>
  <c r="D24" i="50"/>
  <c r="L24" i="50"/>
  <c r="D25" i="50"/>
  <c r="L25" i="50"/>
  <c r="D26" i="50"/>
  <c r="D27" i="50"/>
  <c r="L27" i="50"/>
  <c r="D21" i="51"/>
  <c r="L21" i="51"/>
  <c r="D22" i="51"/>
  <c r="L22" i="51"/>
  <c r="D23" i="51"/>
  <c r="L23" i="51"/>
  <c r="D24" i="51"/>
  <c r="D25" i="51"/>
  <c r="L25" i="51"/>
  <c r="D26" i="51"/>
  <c r="L26" i="51"/>
  <c r="D27" i="51"/>
  <c r="D21" i="53"/>
  <c r="D22" i="53"/>
  <c r="D23" i="53"/>
  <c r="L23" i="53"/>
  <c r="D24" i="53"/>
  <c r="D25" i="53"/>
  <c r="L25" i="53"/>
  <c r="D26" i="53"/>
  <c r="L26" i="53"/>
  <c r="D27" i="53"/>
  <c r="L27" i="53"/>
  <c r="D21" i="54"/>
  <c r="D22" i="54"/>
  <c r="D23" i="54"/>
  <c r="L23" i="54"/>
  <c r="D24" i="54"/>
  <c r="L24" i="54"/>
  <c r="D25" i="54"/>
  <c r="D26" i="54"/>
  <c r="L26" i="54"/>
  <c r="D27" i="54"/>
  <c r="L27" i="54"/>
  <c r="D22" i="55"/>
  <c r="L22" i="55"/>
  <c r="D23" i="55"/>
  <c r="D24" i="55"/>
  <c r="L24" i="55"/>
  <c r="D25" i="55"/>
  <c r="D26" i="55"/>
  <c r="L26" i="55"/>
  <c r="D27" i="55"/>
  <c r="L27" i="55"/>
  <c r="D21" i="56"/>
  <c r="D22" i="56"/>
  <c r="L22" i="56"/>
  <c r="D23" i="56"/>
  <c r="L23" i="56"/>
  <c r="D24" i="56"/>
  <c r="D25" i="56"/>
  <c r="L25" i="56"/>
  <c r="D26" i="56"/>
  <c r="D27" i="56"/>
  <c r="L27" i="56"/>
  <c r="D21" i="57"/>
  <c r="L21" i="57"/>
  <c r="D22" i="57"/>
  <c r="D23" i="57"/>
  <c r="L23" i="57"/>
  <c r="D24" i="57"/>
  <c r="D25" i="57"/>
  <c r="L25" i="57"/>
  <c r="D26" i="57"/>
  <c r="D27" i="57"/>
  <c r="D21" i="58"/>
  <c r="L21" i="58"/>
  <c r="D22" i="58"/>
  <c r="L22" i="58"/>
  <c r="D23" i="58"/>
  <c r="L23" i="58"/>
  <c r="D24" i="58"/>
  <c r="L24" i="58"/>
  <c r="D25" i="58"/>
  <c r="L25" i="58"/>
  <c r="D26" i="58"/>
  <c r="L26" i="58"/>
  <c r="D27" i="58"/>
  <c r="D21" i="59"/>
  <c r="L21" i="59"/>
  <c r="D22" i="59"/>
  <c r="L22" i="59"/>
  <c r="D23" i="59"/>
  <c r="L23" i="59"/>
  <c r="D24" i="59"/>
  <c r="D25" i="59"/>
  <c r="L25" i="59"/>
  <c r="D26" i="59"/>
  <c r="L26" i="59"/>
  <c r="D27" i="59"/>
  <c r="D21" i="60"/>
  <c r="L21" i="60"/>
  <c r="D22" i="60"/>
  <c r="D23" i="60"/>
  <c r="L23" i="60"/>
  <c r="D24" i="60"/>
  <c r="D25" i="60"/>
  <c r="D26" i="60"/>
  <c r="L26" i="60"/>
  <c r="D27" i="60"/>
  <c r="L27" i="60"/>
  <c r="D21" i="61"/>
  <c r="L21" i="61"/>
  <c r="D22" i="61"/>
  <c r="D23" i="61"/>
  <c r="L23" i="61"/>
  <c r="D24" i="61"/>
  <c r="D25" i="61"/>
  <c r="D26" i="61"/>
  <c r="L26" i="61"/>
  <c r="D27" i="61"/>
  <c r="L27" i="61"/>
  <c r="D21" i="64"/>
  <c r="L21" i="64"/>
  <c r="D22" i="64"/>
  <c r="L22" i="64"/>
  <c r="D23" i="64"/>
  <c r="L23" i="64"/>
  <c r="D24" i="64"/>
  <c r="L24" i="64"/>
  <c r="D25" i="64"/>
  <c r="L25" i="64"/>
  <c r="D26" i="64"/>
  <c r="L26" i="64"/>
  <c r="D27" i="64"/>
  <c r="D21" i="65"/>
  <c r="L21" i="65"/>
  <c r="D22" i="65"/>
  <c r="D23" i="65"/>
  <c r="L23" i="65"/>
  <c r="D24" i="65"/>
  <c r="L24" i="65"/>
  <c r="D25" i="65"/>
  <c r="L25" i="65"/>
  <c r="D26" i="65"/>
  <c r="L26" i="65"/>
  <c r="D27" i="65"/>
  <c r="D21" i="66"/>
  <c r="D22" i="66"/>
  <c r="L22" i="66"/>
  <c r="D23" i="66"/>
  <c r="L23" i="66"/>
  <c r="D24" i="66"/>
  <c r="L24" i="66"/>
  <c r="D25" i="66"/>
  <c r="L25" i="66"/>
  <c r="D26" i="66"/>
  <c r="L26" i="66"/>
  <c r="D27" i="66"/>
  <c r="L27" i="66"/>
  <c r="D21" i="67"/>
  <c r="L21" i="67"/>
  <c r="D22" i="67"/>
  <c r="D23" i="67"/>
  <c r="D24" i="67"/>
  <c r="L24" i="67"/>
  <c r="D25" i="67"/>
  <c r="L25" i="67"/>
  <c r="D26" i="67"/>
  <c r="L26" i="67"/>
  <c r="D27" i="67"/>
  <c r="L27" i="67"/>
  <c r="D21" i="68"/>
  <c r="D22" i="68"/>
  <c r="D23" i="68"/>
  <c r="D24" i="68"/>
  <c r="L24" i="68"/>
  <c r="D25" i="68"/>
  <c r="L25" i="68"/>
  <c r="D26" i="68"/>
  <c r="L26" i="68"/>
  <c r="D27" i="68"/>
  <c r="L27" i="68"/>
  <c r="D21" i="69"/>
  <c r="L21" i="69"/>
  <c r="D22" i="69"/>
  <c r="D23" i="69"/>
  <c r="D24" i="69"/>
  <c r="L24" i="69"/>
  <c r="D25" i="69"/>
  <c r="D26" i="69"/>
  <c r="L26" i="69"/>
  <c r="D27" i="69"/>
  <c r="L27" i="69"/>
  <c r="D22" i="70"/>
  <c r="L22" i="70"/>
  <c r="D23" i="70"/>
  <c r="L23" i="70"/>
  <c r="D24" i="70"/>
  <c r="L24" i="70"/>
  <c r="D25" i="70"/>
  <c r="L25" i="70"/>
  <c r="D26" i="70"/>
  <c r="L26" i="70"/>
  <c r="D27" i="70"/>
  <c r="L27" i="70"/>
  <c r="D21" i="22"/>
  <c r="L21" i="22"/>
  <c r="D22" i="22"/>
  <c r="L22" i="22"/>
  <c r="D23" i="22"/>
  <c r="D24" i="22"/>
  <c r="L24" i="22"/>
  <c r="D25" i="22"/>
  <c r="D26" i="22"/>
  <c r="L26" i="22"/>
  <c r="D27" i="22"/>
  <c r="L27" i="22"/>
  <c r="D20" i="50"/>
  <c r="L20" i="50"/>
  <c r="D20" i="51"/>
  <c r="L20" i="51"/>
  <c r="D20" i="53"/>
  <c r="L20" i="53"/>
  <c r="D20" i="54"/>
  <c r="D20" i="55"/>
  <c r="D20" i="57"/>
  <c r="L20" i="57"/>
  <c r="D20" i="58"/>
  <c r="L20" i="58"/>
  <c r="D20" i="59"/>
  <c r="L20" i="59"/>
  <c r="D20" i="60"/>
  <c r="D20" i="61"/>
  <c r="L20" i="61"/>
  <c r="D20" i="64"/>
  <c r="L20" i="64"/>
  <c r="D20" i="65"/>
  <c r="L20" i="65"/>
  <c r="D20" i="66"/>
  <c r="L20" i="66"/>
  <c r="D20" i="67"/>
  <c r="L20" i="67"/>
  <c r="D20" i="68"/>
  <c r="D20" i="69"/>
  <c r="D20" i="70"/>
  <c r="L20" i="70"/>
  <c r="D20" i="22"/>
  <c r="L20" i="22"/>
  <c r="D5" i="50"/>
  <c r="L5" i="50"/>
  <c r="D6" i="50"/>
  <c r="L6" i="50"/>
  <c r="D7" i="50"/>
  <c r="L7" i="50"/>
  <c r="D8" i="50"/>
  <c r="L8" i="50"/>
  <c r="D9" i="50"/>
  <c r="D10" i="50"/>
  <c r="L10" i="50"/>
  <c r="D11" i="50"/>
  <c r="L11" i="50"/>
  <c r="D5" i="51"/>
  <c r="D6" i="51"/>
  <c r="D7" i="51"/>
  <c r="L7" i="51"/>
  <c r="D8" i="51"/>
  <c r="L8" i="51"/>
  <c r="D9" i="51"/>
  <c r="L9" i="51"/>
  <c r="D10" i="51"/>
  <c r="D11" i="51"/>
  <c r="L11" i="51"/>
  <c r="D5" i="53"/>
  <c r="L5" i="53"/>
  <c r="D6" i="53"/>
  <c r="D7" i="53"/>
  <c r="D8" i="53"/>
  <c r="L8" i="53"/>
  <c r="D9" i="53"/>
  <c r="D10" i="53"/>
  <c r="L10" i="53"/>
  <c r="D11" i="53"/>
  <c r="L11" i="53"/>
  <c r="D5" i="54"/>
  <c r="L5" i="54"/>
  <c r="D6" i="54"/>
  <c r="D7" i="54"/>
  <c r="D8" i="54"/>
  <c r="L8" i="54"/>
  <c r="D9" i="54"/>
  <c r="L9" i="54"/>
  <c r="D10" i="54"/>
  <c r="L10" i="54"/>
  <c r="D11" i="54"/>
  <c r="L11" i="54"/>
  <c r="D5" i="55"/>
  <c r="L5" i="55"/>
  <c r="D6" i="55"/>
  <c r="D7" i="55"/>
  <c r="L7" i="55"/>
  <c r="D8" i="55"/>
  <c r="L8" i="55"/>
  <c r="D9" i="55"/>
  <c r="L9" i="55"/>
  <c r="D10" i="55"/>
  <c r="L10" i="55"/>
  <c r="D11" i="55"/>
  <c r="D5" i="56"/>
  <c r="L5" i="56"/>
  <c r="D6" i="56"/>
  <c r="D7" i="56"/>
  <c r="L7" i="56"/>
  <c r="D8" i="56"/>
  <c r="L8" i="56"/>
  <c r="D9" i="56"/>
  <c r="D10" i="56"/>
  <c r="L10" i="56"/>
  <c r="D11" i="56"/>
  <c r="D5" i="57"/>
  <c r="L5" i="57"/>
  <c r="D6" i="57"/>
  <c r="L6" i="57"/>
  <c r="D7" i="57"/>
  <c r="D8" i="57"/>
  <c r="L8" i="57"/>
  <c r="D9" i="57"/>
  <c r="L9" i="57"/>
  <c r="D10" i="57"/>
  <c r="D11" i="57"/>
  <c r="L11" i="57"/>
  <c r="D5" i="58"/>
  <c r="D6" i="58"/>
  <c r="L6" i="58"/>
  <c r="D7" i="58"/>
  <c r="L7" i="58"/>
  <c r="D8" i="58"/>
  <c r="D9" i="58"/>
  <c r="D10" i="58"/>
  <c r="L10" i="58"/>
  <c r="D11" i="58"/>
  <c r="L11" i="58"/>
  <c r="D5" i="59"/>
  <c r="L5" i="59"/>
  <c r="D6" i="59"/>
  <c r="L6" i="59"/>
  <c r="D7" i="59"/>
  <c r="L7" i="59"/>
  <c r="D8" i="59"/>
  <c r="L8" i="59"/>
  <c r="D9" i="59"/>
  <c r="D10" i="59"/>
  <c r="D11" i="59"/>
  <c r="L11" i="59"/>
  <c r="D5" i="60"/>
  <c r="D6" i="60"/>
  <c r="L6" i="60"/>
  <c r="D7" i="60"/>
  <c r="L7" i="60"/>
  <c r="D8" i="60"/>
  <c r="L8" i="60"/>
  <c r="D9" i="60"/>
  <c r="L9" i="60"/>
  <c r="D10" i="60"/>
  <c r="D11" i="60"/>
  <c r="L11" i="60"/>
  <c r="D5" i="61"/>
  <c r="L5" i="61"/>
  <c r="D6" i="61"/>
  <c r="D7" i="61"/>
  <c r="L7" i="61"/>
  <c r="D8" i="61"/>
  <c r="L8" i="61"/>
  <c r="D9" i="61"/>
  <c r="L9" i="61"/>
  <c r="D10" i="61"/>
  <c r="L10" i="61"/>
  <c r="D11" i="61"/>
  <c r="D5" i="64"/>
  <c r="L5" i="64"/>
  <c r="D6" i="64"/>
  <c r="D7" i="64"/>
  <c r="L7" i="64"/>
  <c r="D8" i="64"/>
  <c r="L8" i="64"/>
  <c r="D9" i="64"/>
  <c r="L9" i="64"/>
  <c r="D10" i="64"/>
  <c r="D11" i="64"/>
  <c r="D5" i="65"/>
  <c r="L5" i="65"/>
  <c r="D6" i="65"/>
  <c r="L6" i="65"/>
  <c r="D7" i="65"/>
  <c r="L7" i="65"/>
  <c r="D8" i="65"/>
  <c r="L8" i="65"/>
  <c r="D9" i="65"/>
  <c r="D10" i="65"/>
  <c r="L10" i="65"/>
  <c r="D11" i="65"/>
  <c r="D5" i="66"/>
  <c r="L5" i="66"/>
  <c r="D6" i="66"/>
  <c r="D7" i="66"/>
  <c r="L7" i="66"/>
  <c r="D8" i="66"/>
  <c r="L8" i="66"/>
  <c r="D9" i="66"/>
  <c r="L9" i="66"/>
  <c r="D10" i="66"/>
  <c r="L10" i="66"/>
  <c r="D11" i="66"/>
  <c r="D5" i="67"/>
  <c r="D6" i="67"/>
  <c r="D7" i="67"/>
  <c r="L7" i="67"/>
  <c r="D8" i="67"/>
  <c r="L8" i="67"/>
  <c r="D9" i="67"/>
  <c r="L9" i="67"/>
  <c r="D10" i="67"/>
  <c r="L10" i="67"/>
  <c r="D11" i="67"/>
  <c r="L11" i="67"/>
  <c r="D6" i="68"/>
  <c r="L6" i="68"/>
  <c r="D7" i="68"/>
  <c r="D8" i="68"/>
  <c r="D9" i="68"/>
  <c r="L9" i="68"/>
  <c r="D10" i="68"/>
  <c r="L10" i="68"/>
  <c r="D11" i="68"/>
  <c r="D5" i="69"/>
  <c r="L5" i="69"/>
  <c r="D6" i="69"/>
  <c r="L6" i="69"/>
  <c r="D7" i="69"/>
  <c r="L7" i="69"/>
  <c r="D8" i="69"/>
  <c r="L8" i="69"/>
  <c r="D9" i="69"/>
  <c r="L9" i="69"/>
  <c r="D10" i="69"/>
  <c r="L10" i="69"/>
  <c r="D11" i="69"/>
  <c r="L11" i="69"/>
  <c r="D5" i="70"/>
  <c r="D6" i="70"/>
  <c r="L6" i="70"/>
  <c r="D7" i="70"/>
  <c r="L7" i="70"/>
  <c r="D8" i="70"/>
  <c r="L8" i="70"/>
  <c r="D9" i="70"/>
  <c r="D10" i="70"/>
  <c r="L10" i="70"/>
  <c r="D11" i="70"/>
  <c r="L11" i="70"/>
  <c r="D5" i="22"/>
  <c r="L5" i="22"/>
  <c r="D6" i="22"/>
  <c r="D7" i="22"/>
  <c r="D8" i="22"/>
  <c r="L8" i="22"/>
  <c r="D9" i="22"/>
  <c r="L9" i="22"/>
  <c r="D10" i="22"/>
  <c r="L10" i="22"/>
  <c r="D11" i="22"/>
  <c r="L11" i="22"/>
  <c r="D4" i="50"/>
  <c r="D4" i="51"/>
  <c r="L4" i="51"/>
  <c r="D4" i="53"/>
  <c r="D4" i="54"/>
  <c r="L4" i="54"/>
  <c r="D4" i="55"/>
  <c r="L4" i="55"/>
  <c r="D4" i="56"/>
  <c r="L4" i="56"/>
  <c r="D4" i="57"/>
  <c r="L4" i="57"/>
  <c r="D4" i="58"/>
  <c r="L4" i="58"/>
  <c r="D4" i="59"/>
  <c r="D4" i="60"/>
  <c r="L4" i="60"/>
  <c r="D4" i="61"/>
  <c r="L4" i="61"/>
  <c r="D4" i="64"/>
  <c r="L4" i="64"/>
  <c r="D4" i="65"/>
  <c r="L4" i="65"/>
  <c r="D4" i="66"/>
  <c r="L4" i="66"/>
  <c r="D4" i="67"/>
  <c r="L4" i="67"/>
  <c r="D4" i="68"/>
  <c r="D4" i="69"/>
  <c r="D4" i="70"/>
  <c r="L4" i="70"/>
  <c r="D4" i="22"/>
  <c r="L4" i="22"/>
  <c r="B33" i="26"/>
  <c r="J122" i="50"/>
  <c r="L42" i="22"/>
  <c r="D2" i="48"/>
  <c r="J13" i="22"/>
  <c r="N4" i="48"/>
  <c r="J396" i="67"/>
  <c r="J397" i="59"/>
  <c r="J399" i="56"/>
  <c r="J337" i="71"/>
  <c r="N1" i="45"/>
  <c r="J352" i="54"/>
  <c r="J320" i="54"/>
  <c r="J319" i="54"/>
  <c r="J300" i="54"/>
  <c r="J272" i="54"/>
  <c r="J243" i="54"/>
  <c r="J204" i="54"/>
  <c r="J227" i="54"/>
  <c r="J125" i="54"/>
  <c r="J239" i="54"/>
  <c r="J145" i="54"/>
  <c r="J159" i="54"/>
  <c r="J62" i="54"/>
  <c r="J113" i="54"/>
  <c r="J32" i="54"/>
  <c r="J189" i="54"/>
  <c r="J124" i="54"/>
  <c r="J128" i="54"/>
  <c r="J83" i="54"/>
  <c r="J31" i="54"/>
  <c r="J228" i="54"/>
  <c r="J22" i="54"/>
  <c r="J43" i="54"/>
  <c r="J105" i="54"/>
  <c r="J24" i="54"/>
  <c r="J197" i="54"/>
  <c r="J73" i="54"/>
  <c r="J151" i="54"/>
  <c r="J183" i="54"/>
  <c r="J181" i="54"/>
  <c r="J230" i="54"/>
  <c r="J299" i="54"/>
  <c r="J232" i="54"/>
  <c r="J260" i="54"/>
  <c r="J231" i="54"/>
  <c r="J262" i="54"/>
  <c r="J267" i="54"/>
  <c r="J313" i="54"/>
  <c r="J219" i="54"/>
  <c r="J330" i="54"/>
  <c r="J4" i="54"/>
  <c r="J6" i="54"/>
  <c r="J107" i="54"/>
  <c r="J180" i="54"/>
  <c r="J8" i="54"/>
  <c r="J185" i="54"/>
  <c r="J37" i="54"/>
  <c r="J248" i="54"/>
  <c r="J335" i="56"/>
  <c r="J307" i="56"/>
  <c r="J290" i="56"/>
  <c r="J256" i="56"/>
  <c r="J147" i="56"/>
  <c r="J178" i="56"/>
  <c r="J240" i="56"/>
  <c r="J127" i="56"/>
  <c r="J67" i="56"/>
  <c r="J283" i="56"/>
  <c r="J248" i="56"/>
  <c r="J196" i="56"/>
  <c r="J154" i="56"/>
  <c r="J18" i="56"/>
  <c r="J105" i="56"/>
  <c r="J263" i="56"/>
  <c r="J234" i="56"/>
  <c r="J294" i="56"/>
  <c r="J330" i="56"/>
  <c r="J390" i="56"/>
  <c r="J343" i="56"/>
  <c r="J152" i="56"/>
  <c r="J107" i="64"/>
  <c r="J310" i="57"/>
  <c r="J365" i="65"/>
  <c r="J399" i="65"/>
  <c r="J352" i="65"/>
  <c r="J402" i="65"/>
  <c r="J400" i="65"/>
  <c r="J370" i="65"/>
  <c r="J368" i="65"/>
  <c r="J353" i="65"/>
  <c r="J349" i="65"/>
  <c r="J367" i="65"/>
  <c r="J371" i="65"/>
  <c r="J334" i="65"/>
  <c r="J337" i="65"/>
  <c r="J316" i="65"/>
  <c r="J338" i="65"/>
  <c r="J318" i="65"/>
  <c r="J317" i="65"/>
  <c r="J285" i="65"/>
  <c r="J302" i="65"/>
  <c r="J306" i="65"/>
  <c r="J321" i="65"/>
  <c r="J336" i="65"/>
  <c r="J300" i="65"/>
  <c r="J307" i="65"/>
  <c r="J291" i="65"/>
  <c r="J305" i="65"/>
  <c r="J284" i="65"/>
  <c r="J240" i="65"/>
  <c r="J207" i="65"/>
  <c r="J256" i="65"/>
  <c r="J237" i="65"/>
  <c r="J211" i="65"/>
  <c r="J253" i="65"/>
  <c r="J268" i="65"/>
  <c r="J269" i="65"/>
  <c r="J209" i="65"/>
  <c r="J204" i="65"/>
  <c r="J189" i="65"/>
  <c r="J227" i="65"/>
  <c r="J193" i="65"/>
  <c r="J288" i="65"/>
  <c r="J259" i="65"/>
  <c r="J210" i="65"/>
  <c r="J236" i="65"/>
  <c r="J241" i="65"/>
  <c r="J177" i="65"/>
  <c r="J156" i="65"/>
  <c r="J224" i="65"/>
  <c r="J205" i="65"/>
  <c r="J130" i="65"/>
  <c r="J206" i="65"/>
  <c r="J179" i="65"/>
  <c r="J157" i="65"/>
  <c r="J146" i="65"/>
  <c r="J161" i="65"/>
  <c r="J128" i="65"/>
  <c r="J158" i="65"/>
  <c r="J125" i="65"/>
  <c r="J319" i="65"/>
  <c r="J173" i="65"/>
  <c r="J159" i="65"/>
  <c r="J162" i="65"/>
  <c r="J126" i="65"/>
  <c r="J46" i="65"/>
  <c r="J79" i="65"/>
  <c r="J48" i="65"/>
  <c r="J50" i="65"/>
  <c r="J109" i="65"/>
  <c r="J144" i="65"/>
  <c r="J112" i="65"/>
  <c r="J80" i="65"/>
  <c r="J62" i="65"/>
  <c r="J44" i="65"/>
  <c r="J31" i="65"/>
  <c r="J172" i="65"/>
  <c r="J76" i="65"/>
  <c r="J64" i="65"/>
  <c r="J275" i="65"/>
  <c r="J252" i="65"/>
  <c r="J129" i="65"/>
  <c r="J111" i="65"/>
  <c r="J81" i="65"/>
  <c r="J15" i="65"/>
  <c r="J147" i="65"/>
  <c r="J49" i="65"/>
  <c r="J35" i="65"/>
  <c r="J17" i="65"/>
  <c r="J13" i="65"/>
  <c r="J16" i="65"/>
  <c r="J18" i="65"/>
  <c r="J83" i="65"/>
  <c r="J12" i="65"/>
  <c r="J14" i="65"/>
  <c r="J232" i="65"/>
  <c r="J25" i="65"/>
  <c r="J59" i="65"/>
  <c r="J10" i="65"/>
  <c r="J279" i="65"/>
  <c r="J294" i="65"/>
  <c r="J54" i="65"/>
  <c r="J20" i="65"/>
  <c r="J36" i="65"/>
  <c r="J244" i="65"/>
  <c r="J23" i="65"/>
  <c r="J186" i="65"/>
  <c r="J4" i="65"/>
  <c r="J260" i="65"/>
  <c r="J53" i="65"/>
  <c r="J105" i="65"/>
  <c r="J325" i="65"/>
  <c r="J310" i="65"/>
  <c r="J200" i="65"/>
  <c r="J120" i="65"/>
  <c r="J57" i="65"/>
  <c r="J102" i="65"/>
  <c r="J169" i="65"/>
  <c r="J107" i="65"/>
  <c r="J251" i="65"/>
  <c r="J330" i="65"/>
  <c r="J72" i="65"/>
  <c r="J73" i="65"/>
  <c r="J135" i="65"/>
  <c r="J346" i="65"/>
  <c r="J101" i="65"/>
  <c r="J118" i="65"/>
  <c r="J218" i="65"/>
  <c r="J122" i="65"/>
  <c r="J134" i="65"/>
  <c r="J233" i="65"/>
  <c r="J21" i="65"/>
  <c r="J201" i="65"/>
  <c r="J55" i="65"/>
  <c r="J293" i="65"/>
  <c r="J164" i="65"/>
  <c r="J165" i="65"/>
  <c r="J217" i="65"/>
  <c r="J197" i="65"/>
  <c r="J313" i="65"/>
  <c r="J203" i="65"/>
  <c r="J309" i="65"/>
  <c r="J262" i="65"/>
  <c r="J265" i="65"/>
  <c r="J245" i="65"/>
  <c r="J199" i="65"/>
  <c r="J40" i="65"/>
  <c r="J277" i="65"/>
  <c r="J152" i="65"/>
  <c r="J184" i="65"/>
  <c r="J246" i="65"/>
  <c r="J71" i="65"/>
  <c r="J219" i="65"/>
  <c r="J343" i="65"/>
  <c r="J234" i="65"/>
  <c r="J331" i="65"/>
  <c r="J311" i="65"/>
  <c r="J103" i="65"/>
  <c r="J312" i="65"/>
  <c r="J263" i="65"/>
  <c r="J148" i="65"/>
  <c r="J342" i="65"/>
  <c r="J153" i="65"/>
  <c r="J278" i="65"/>
  <c r="J182" i="65"/>
  <c r="J180" i="65"/>
  <c r="J123" i="65"/>
  <c r="J136" i="65"/>
  <c r="J167" i="65"/>
  <c r="J213" i="65"/>
  <c r="J183" i="65"/>
  <c r="J216" i="65"/>
  <c r="J212" i="65"/>
  <c r="J362" i="65"/>
  <c r="J264" i="65"/>
  <c r="J198" i="65"/>
  <c r="J329" i="65"/>
  <c r="J267" i="65"/>
  <c r="J22" i="65"/>
  <c r="J394" i="65"/>
  <c r="J395" i="65"/>
  <c r="J202" i="65"/>
  <c r="J328" i="65"/>
  <c r="J391" i="65"/>
  <c r="J9" i="65"/>
  <c r="J363" i="65"/>
  <c r="J314" i="65"/>
  <c r="J5" i="65"/>
  <c r="J11" i="65"/>
  <c r="J261" i="65"/>
  <c r="J215" i="65"/>
  <c r="J214" i="65"/>
  <c r="J117" i="65"/>
  <c r="J283" i="65"/>
  <c r="J344" i="65"/>
  <c r="J360" i="65"/>
  <c r="J74" i="65"/>
  <c r="J166" i="65"/>
  <c r="J361" i="65"/>
  <c r="J327" i="65"/>
  <c r="J70" i="65"/>
  <c r="J37" i="65"/>
  <c r="J402" i="51"/>
  <c r="J399" i="51"/>
  <c r="J368" i="51"/>
  <c r="J371" i="51"/>
  <c r="J369" i="51"/>
  <c r="J353" i="51"/>
  <c r="J365" i="51"/>
  <c r="J337" i="51"/>
  <c r="J317" i="51"/>
  <c r="J333" i="51"/>
  <c r="J348" i="51"/>
  <c r="J336" i="51"/>
  <c r="J303" i="51"/>
  <c r="J306" i="51"/>
  <c r="J320" i="51"/>
  <c r="J307" i="51"/>
  <c r="J290" i="51"/>
  <c r="J270" i="51"/>
  <c r="J288" i="51"/>
  <c r="J332" i="51"/>
  <c r="J316" i="51"/>
  <c r="J269" i="51"/>
  <c r="J268" i="51"/>
  <c r="J205" i="51"/>
  <c r="J318" i="51"/>
  <c r="J300" i="51"/>
  <c r="J254" i="51"/>
  <c r="J243" i="51"/>
  <c r="J223" i="51"/>
  <c r="J255" i="51"/>
  <c r="J236" i="51"/>
  <c r="J220" i="51"/>
  <c r="J286" i="51"/>
  <c r="J291" i="51"/>
  <c r="J210" i="51"/>
  <c r="J188" i="51"/>
  <c r="J172" i="51"/>
  <c r="J145" i="51"/>
  <c r="J221" i="51"/>
  <c r="J206" i="51"/>
  <c r="J130" i="51"/>
  <c r="J240" i="51"/>
  <c r="J131" i="51"/>
  <c r="J193" i="51"/>
  <c r="J208" i="51"/>
  <c r="J160" i="51"/>
  <c r="J147" i="51"/>
  <c r="J190" i="51"/>
  <c r="J174" i="51"/>
  <c r="J144" i="51"/>
  <c r="J161" i="51"/>
  <c r="J114" i="51"/>
  <c r="J50" i="51"/>
  <c r="J77" i="51"/>
  <c r="J51" i="51"/>
  <c r="J162" i="51"/>
  <c r="J111" i="51"/>
  <c r="J82" i="51"/>
  <c r="J129" i="51"/>
  <c r="J113" i="51"/>
  <c r="J108" i="51"/>
  <c r="J76" i="51"/>
  <c r="J66" i="51"/>
  <c r="J194" i="51"/>
  <c r="J178" i="51"/>
  <c r="J83" i="51"/>
  <c r="J44" i="51"/>
  <c r="J17" i="51"/>
  <c r="J146" i="51"/>
  <c r="J65" i="51"/>
  <c r="J29" i="51"/>
  <c r="J46" i="51"/>
  <c r="J19" i="51"/>
  <c r="J15" i="51"/>
  <c r="J155" i="51"/>
  <c r="J359" i="51"/>
  <c r="J228" i="51"/>
  <c r="J59" i="51"/>
  <c r="J358" i="51"/>
  <c r="J73" i="51"/>
  <c r="J153" i="51"/>
  <c r="J234" i="51"/>
  <c r="J280" i="51"/>
  <c r="J38" i="51"/>
  <c r="J391" i="51"/>
  <c r="J395" i="51"/>
  <c r="J116" i="51"/>
  <c r="J326" i="51"/>
  <c r="J123" i="51"/>
  <c r="J137" i="51"/>
  <c r="J213" i="51"/>
  <c r="J394" i="51"/>
  <c r="J39" i="51"/>
  <c r="J203" i="51"/>
  <c r="J20" i="51"/>
  <c r="J293" i="51"/>
  <c r="J295" i="51"/>
  <c r="J165" i="51"/>
  <c r="J344" i="51"/>
  <c r="J54" i="51"/>
  <c r="J41" i="51"/>
  <c r="J106" i="51"/>
  <c r="J233" i="51"/>
  <c r="J27" i="51"/>
  <c r="J235" i="51"/>
  <c r="J8" i="51"/>
  <c r="J324" i="51"/>
  <c r="J37" i="51"/>
  <c r="J199" i="51"/>
  <c r="J393" i="51"/>
  <c r="J133" i="51"/>
  <c r="J121" i="51"/>
  <c r="J296" i="51"/>
  <c r="J180" i="51"/>
  <c r="J149" i="51"/>
  <c r="J55" i="51"/>
  <c r="J263" i="51"/>
  <c r="J36" i="51"/>
  <c r="J101" i="51"/>
  <c r="J69" i="51"/>
  <c r="J362" i="51"/>
  <c r="J232" i="51"/>
  <c r="J42" i="51"/>
  <c r="J186" i="51"/>
  <c r="J314" i="51"/>
  <c r="J21" i="51"/>
  <c r="J230" i="51"/>
  <c r="J267" i="51"/>
  <c r="J166" i="51"/>
  <c r="J265" i="51"/>
  <c r="J315" i="51"/>
  <c r="J71" i="51"/>
  <c r="J279" i="51"/>
  <c r="J75" i="51"/>
  <c r="J283" i="51"/>
  <c r="J56" i="51"/>
  <c r="J132" i="51"/>
  <c r="J24" i="51"/>
  <c r="J249" i="51"/>
  <c r="J184" i="51"/>
  <c r="J118" i="51"/>
  <c r="J266" i="51"/>
  <c r="J170" i="51"/>
  <c r="J247" i="51"/>
  <c r="J392" i="51"/>
  <c r="J102" i="51"/>
  <c r="J329" i="51"/>
  <c r="J390" i="51"/>
  <c r="J313" i="51"/>
  <c r="J281" i="51"/>
  <c r="J4" i="51"/>
  <c r="J107" i="51"/>
  <c r="J299" i="51"/>
  <c r="J119" i="51"/>
  <c r="J311" i="51"/>
  <c r="J100" i="51"/>
  <c r="J292" i="51"/>
  <c r="J282" i="51"/>
  <c r="J218" i="51"/>
  <c r="J152" i="51"/>
  <c r="J5" i="51"/>
  <c r="J298" i="51"/>
  <c r="J202" i="51"/>
  <c r="J181" i="51"/>
  <c r="J11" i="51"/>
  <c r="J154" i="51"/>
  <c r="J22" i="51"/>
  <c r="J57" i="51"/>
  <c r="J9" i="51"/>
  <c r="J72" i="51"/>
  <c r="J229" i="51"/>
  <c r="J327" i="51"/>
  <c r="J139" i="51"/>
  <c r="J331" i="51"/>
  <c r="J120" i="51"/>
  <c r="J312" i="51"/>
  <c r="J197" i="51"/>
  <c r="J25" i="51"/>
  <c r="J250" i="51"/>
  <c r="J185" i="51"/>
  <c r="J40" i="51"/>
  <c r="J341" i="51"/>
  <c r="J245" i="51"/>
  <c r="J246" i="51"/>
  <c r="J388" i="51"/>
  <c r="J214" i="51"/>
  <c r="J138" i="51"/>
  <c r="J171" i="51"/>
  <c r="J198" i="51"/>
  <c r="J297" i="51"/>
  <c r="J248" i="51"/>
  <c r="J215" i="71"/>
  <c r="J151" i="71"/>
  <c r="J316" i="71"/>
  <c r="J321" i="58"/>
  <c r="J300" i="58"/>
  <c r="J332" i="58"/>
  <c r="J177" i="58"/>
  <c r="J45" i="58"/>
  <c r="J48" i="58"/>
  <c r="J13" i="58"/>
  <c r="J28" i="58"/>
  <c r="J342" i="58"/>
  <c r="J297" i="58"/>
  <c r="J119" i="58"/>
  <c r="J138" i="58"/>
  <c r="J294" i="58"/>
  <c r="J182" i="58"/>
  <c r="J123" i="58"/>
  <c r="J73" i="58"/>
  <c r="J228" i="58"/>
  <c r="J345" i="58"/>
  <c r="J329" i="58"/>
  <c r="J52" i="58"/>
  <c r="J27" i="58"/>
  <c r="J164" i="58"/>
  <c r="J155" i="58"/>
  <c r="J43" i="58"/>
  <c r="J5" i="58"/>
  <c r="J325" i="58"/>
  <c r="J68" i="58"/>
  <c r="J359" i="58"/>
  <c r="J344" i="58"/>
  <c r="J136" i="58"/>
  <c r="J343" i="58"/>
  <c r="J264" i="58"/>
  <c r="J121" i="58"/>
  <c r="J327" i="58"/>
  <c r="J280" i="58"/>
  <c r="J247" i="58"/>
  <c r="J107" i="58"/>
  <c r="J395" i="58"/>
  <c r="J400" i="66"/>
  <c r="J399" i="66"/>
  <c r="J332" i="66"/>
  <c r="J318" i="66"/>
  <c r="J348" i="66"/>
  <c r="J352" i="66"/>
  <c r="J353" i="66"/>
  <c r="J321" i="66"/>
  <c r="J301" i="66"/>
  <c r="J286" i="66"/>
  <c r="J339" i="66"/>
  <c r="J307" i="66"/>
  <c r="J304" i="66"/>
  <c r="J291" i="66"/>
  <c r="J252" i="66"/>
  <c r="J273" i="66"/>
  <c r="J259" i="66"/>
  <c r="J242" i="66"/>
  <c r="J238" i="66"/>
  <c r="J227" i="66"/>
  <c r="J211" i="66"/>
  <c r="J179" i="66"/>
  <c r="J130" i="66"/>
  <c r="J188" i="66"/>
  <c r="J156" i="66"/>
  <c r="J241" i="66"/>
  <c r="J177" i="66"/>
  <c r="J206" i="66"/>
  <c r="J195" i="66"/>
  <c r="J189" i="66"/>
  <c r="J144" i="66"/>
  <c r="J63" i="66"/>
  <c r="J160" i="66"/>
  <c r="J140" i="66"/>
  <c r="J79" i="66"/>
  <c r="J110" i="66"/>
  <c r="J35" i="66"/>
  <c r="J129" i="66"/>
  <c r="J108" i="66"/>
  <c r="J111" i="66"/>
  <c r="J50" i="66"/>
  <c r="J64" i="66"/>
  <c r="J19" i="66"/>
  <c r="J18" i="66"/>
  <c r="J147" i="66"/>
  <c r="J17" i="66"/>
  <c r="J180" i="66"/>
  <c r="J266" i="66"/>
  <c r="J363" i="66"/>
  <c r="J182" i="66"/>
  <c r="J11" i="66"/>
  <c r="J292" i="66"/>
  <c r="J298" i="66"/>
  <c r="J168" i="66"/>
  <c r="J359" i="66"/>
  <c r="J216" i="66"/>
  <c r="J340" i="66"/>
  <c r="J134" i="66"/>
  <c r="J167" i="66"/>
  <c r="J328" i="66"/>
  <c r="J260" i="66"/>
  <c r="J116" i="66"/>
  <c r="J308" i="66"/>
  <c r="J331" i="66"/>
  <c r="J181" i="66"/>
  <c r="J132" i="66"/>
  <c r="J294" i="66"/>
  <c r="J59" i="66"/>
  <c r="J276" i="66"/>
  <c r="J155" i="66"/>
  <c r="J52" i="66"/>
  <c r="J330" i="66"/>
  <c r="J56" i="66"/>
  <c r="J136" i="66"/>
  <c r="J199" i="66"/>
  <c r="J229" i="66"/>
  <c r="J246" i="66"/>
  <c r="J53" i="66"/>
  <c r="J388" i="66"/>
  <c r="J197" i="66"/>
  <c r="J313" i="66"/>
  <c r="J43" i="66"/>
  <c r="J120" i="66"/>
  <c r="J346" i="66"/>
  <c r="J103" i="66"/>
  <c r="J309" i="66"/>
  <c r="J312" i="66"/>
  <c r="J164" i="66"/>
  <c r="J72" i="66"/>
  <c r="J296" i="66"/>
  <c r="J213" i="66"/>
  <c r="J24" i="66"/>
  <c r="J54" i="66"/>
  <c r="J394" i="66"/>
  <c r="J119" i="66"/>
  <c r="J160" i="50"/>
  <c r="J287" i="59"/>
  <c r="J157" i="59"/>
  <c r="J360" i="59"/>
  <c r="J53" i="59"/>
  <c r="J312" i="59"/>
  <c r="J369" i="67"/>
  <c r="J402" i="67"/>
  <c r="J353" i="67"/>
  <c r="J367" i="67"/>
  <c r="J350" i="67"/>
  <c r="J364" i="67"/>
  <c r="J401" i="67"/>
  <c r="J339" i="67"/>
  <c r="J332" i="67"/>
  <c r="J307" i="67"/>
  <c r="J300" i="67"/>
  <c r="J306" i="67"/>
  <c r="J286" i="67"/>
  <c r="J290" i="67"/>
  <c r="J302" i="67"/>
  <c r="J274" i="67"/>
  <c r="J192" i="67"/>
  <c r="J338" i="67"/>
  <c r="J270" i="67"/>
  <c r="J255" i="67"/>
  <c r="J289" i="67"/>
  <c r="J241" i="67"/>
  <c r="J227" i="67"/>
  <c r="J207" i="67"/>
  <c r="J223" i="67"/>
  <c r="J206" i="67"/>
  <c r="J195" i="67"/>
  <c r="J211" i="67"/>
  <c r="J305" i="67"/>
  <c r="J256" i="67"/>
  <c r="J254" i="67"/>
  <c r="J209" i="67"/>
  <c r="J188" i="67"/>
  <c r="J271" i="67"/>
  <c r="J176" i="67"/>
  <c r="J243" i="67"/>
  <c r="J194" i="67"/>
  <c r="J158" i="67"/>
  <c r="J144" i="67"/>
  <c r="J204" i="67"/>
  <c r="J160" i="67"/>
  <c r="J159" i="67"/>
  <c r="J108" i="67"/>
  <c r="J78" i="67"/>
  <c r="J61" i="67"/>
  <c r="J82" i="67"/>
  <c r="J46" i="67"/>
  <c r="J175" i="67"/>
  <c r="J112" i="67"/>
  <c r="J67" i="67"/>
  <c r="J162" i="67"/>
  <c r="J113" i="67"/>
  <c r="J76" i="67"/>
  <c r="J65" i="67"/>
  <c r="J80" i="67"/>
  <c r="J64" i="67"/>
  <c r="J34" i="67"/>
  <c r="J35" i="67"/>
  <c r="J50" i="67"/>
  <c r="J33" i="67"/>
  <c r="J32" i="67"/>
  <c r="J16" i="67"/>
  <c r="J190" i="67"/>
  <c r="J13" i="67"/>
  <c r="J30" i="67"/>
  <c r="J15" i="67"/>
  <c r="J27" i="67"/>
  <c r="J394" i="67"/>
  <c r="J266" i="67"/>
  <c r="J244" i="67"/>
  <c r="J309" i="67"/>
  <c r="J150" i="67"/>
  <c r="J199" i="67"/>
  <c r="J297" i="67"/>
  <c r="J213" i="67"/>
  <c r="J215" i="67"/>
  <c r="J261" i="67"/>
  <c r="J104" i="67"/>
  <c r="J152" i="67"/>
  <c r="J324" i="67"/>
  <c r="J330" i="67"/>
  <c r="J11" i="67"/>
  <c r="J105" i="67"/>
  <c r="J361" i="67"/>
  <c r="J393" i="67"/>
  <c r="J10" i="67"/>
  <c r="J43" i="67"/>
  <c r="J278" i="67"/>
  <c r="J21" i="67"/>
  <c r="J308" i="67"/>
  <c r="J116" i="67"/>
  <c r="J72" i="67"/>
  <c r="J283" i="67"/>
  <c r="J171" i="67"/>
  <c r="J340" i="67"/>
  <c r="J247" i="67"/>
  <c r="J311" i="67"/>
  <c r="J362" i="67"/>
  <c r="J118" i="67"/>
  <c r="J279" i="67"/>
  <c r="J139" i="67"/>
  <c r="J102" i="67"/>
  <c r="J148" i="67"/>
  <c r="J234" i="67"/>
  <c r="J149" i="67"/>
  <c r="J201" i="67"/>
  <c r="J166" i="67"/>
  <c r="J313" i="67"/>
  <c r="J248" i="67"/>
  <c r="J280" i="67"/>
  <c r="J214" i="67"/>
  <c r="J23" i="67"/>
  <c r="J363" i="67"/>
  <c r="J391" i="67"/>
  <c r="J230" i="67"/>
  <c r="J37" i="67"/>
  <c r="J59" i="67"/>
  <c r="J212" i="67"/>
  <c r="J246" i="67"/>
  <c r="J164" i="67"/>
  <c r="J169" i="67"/>
  <c r="J298" i="67"/>
  <c r="J294" i="67"/>
  <c r="J155" i="67"/>
  <c r="J218" i="67"/>
  <c r="J233" i="67"/>
  <c r="J389" i="67"/>
  <c r="J296" i="67"/>
  <c r="J217" i="67"/>
  <c r="J26" i="67"/>
  <c r="J69" i="67"/>
  <c r="J345" i="67"/>
  <c r="J231" i="67"/>
  <c r="J180" i="67"/>
  <c r="J185" i="67"/>
  <c r="J396" i="61"/>
  <c r="J368" i="61"/>
  <c r="J402" i="61"/>
  <c r="J364" i="61"/>
  <c r="J350" i="61"/>
  <c r="J401" i="61"/>
  <c r="J369" i="61"/>
  <c r="J397" i="61"/>
  <c r="J365" i="61"/>
  <c r="J348" i="61"/>
  <c r="J351" i="61"/>
  <c r="J398" i="61"/>
  <c r="J371" i="61"/>
  <c r="J366" i="61"/>
  <c r="J352" i="61"/>
  <c r="J399" i="61"/>
  <c r="J355" i="61"/>
  <c r="J403" i="61"/>
  <c r="J370" i="61"/>
  <c r="J349" i="61"/>
  <c r="J336" i="61"/>
  <c r="J321" i="61"/>
  <c r="J304" i="61"/>
  <c r="J333" i="61"/>
  <c r="J318" i="61"/>
  <c r="J307" i="61"/>
  <c r="J367" i="61"/>
  <c r="J337" i="61"/>
  <c r="J334" i="61"/>
  <c r="J301" i="61"/>
  <c r="J353" i="61"/>
  <c r="J335" i="61"/>
  <c r="J320" i="61"/>
  <c r="J323" i="61"/>
  <c r="J303" i="61"/>
  <c r="J338" i="61"/>
  <c r="J306" i="61"/>
  <c r="J302" i="61"/>
  <c r="J339" i="61"/>
  <c r="J285" i="61"/>
  <c r="J400" i="61"/>
  <c r="J289" i="61"/>
  <c r="J275" i="61"/>
  <c r="J332" i="61"/>
  <c r="J316" i="61"/>
  <c r="J300" i="61"/>
  <c r="J290" i="61"/>
  <c r="J317" i="61"/>
  <c r="J287" i="61"/>
  <c r="J271" i="61"/>
  <c r="J319" i="61"/>
  <c r="J284" i="61"/>
  <c r="J291" i="61"/>
  <c r="J305" i="61"/>
  <c r="J288" i="61"/>
  <c r="J273" i="61"/>
  <c r="J322" i="61"/>
  <c r="J223" i="61"/>
  <c r="J206" i="61"/>
  <c r="J269" i="61"/>
  <c r="J255" i="61"/>
  <c r="J239" i="61"/>
  <c r="J210" i="61"/>
  <c r="J286" i="61"/>
  <c r="J253" i="61"/>
  <c r="J258" i="61"/>
  <c r="J256" i="61"/>
  <c r="J252" i="61"/>
  <c r="J241" i="61"/>
  <c r="J222" i="61"/>
  <c r="J204" i="61"/>
  <c r="J207" i="61"/>
  <c r="J270" i="61"/>
  <c r="J242" i="61"/>
  <c r="J236" i="61"/>
  <c r="J221" i="61"/>
  <c r="J268" i="61"/>
  <c r="J259" i="61"/>
  <c r="J238" i="61"/>
  <c r="J224" i="61"/>
  <c r="J211" i="61"/>
  <c r="J354" i="61"/>
  <c r="J274" i="61"/>
  <c r="J254" i="61"/>
  <c r="J226" i="61"/>
  <c r="J209" i="61"/>
  <c r="J220" i="61"/>
  <c r="J194" i="61"/>
  <c r="J159" i="61"/>
  <c r="J145" i="61"/>
  <c r="J205" i="61"/>
  <c r="J192" i="61"/>
  <c r="J179" i="61"/>
  <c r="J156" i="61"/>
  <c r="J142" i="61"/>
  <c r="J237" i="61"/>
  <c r="J174" i="61"/>
  <c r="J225" i="61"/>
  <c r="J189" i="61"/>
  <c r="J160" i="61"/>
  <c r="J143" i="61"/>
  <c r="J257" i="61"/>
  <c r="J195" i="61"/>
  <c r="J177" i="61"/>
  <c r="J157" i="61"/>
  <c r="J144" i="61"/>
  <c r="J243" i="61"/>
  <c r="J175" i="61"/>
  <c r="J161" i="61"/>
  <c r="J147" i="61"/>
  <c r="J272" i="61"/>
  <c r="J227" i="61"/>
  <c r="J208" i="61"/>
  <c r="J191" i="61"/>
  <c r="J190" i="61"/>
  <c r="J173" i="61"/>
  <c r="J176" i="61"/>
  <c r="J163" i="61"/>
  <c r="J158" i="61"/>
  <c r="J140" i="61"/>
  <c r="J172" i="61"/>
  <c r="J141" i="61"/>
  <c r="J129" i="61"/>
  <c r="J112" i="61"/>
  <c r="J82" i="61"/>
  <c r="J62" i="61"/>
  <c r="J51" i="61"/>
  <c r="J34" i="61"/>
  <c r="J188" i="61"/>
  <c r="J146" i="61"/>
  <c r="J115" i="61"/>
  <c r="J76" i="61"/>
  <c r="J44" i="61"/>
  <c r="J47" i="61"/>
  <c r="J79" i="61"/>
  <c r="J240" i="61"/>
  <c r="J131" i="61"/>
  <c r="J130" i="61"/>
  <c r="J109" i="61"/>
  <c r="J83" i="61"/>
  <c r="J67" i="61"/>
  <c r="J45" i="61"/>
  <c r="J32" i="61"/>
  <c r="J35" i="61"/>
  <c r="J193" i="61"/>
  <c r="J128" i="61"/>
  <c r="J124" i="61"/>
  <c r="J110" i="61"/>
  <c r="J77" i="61"/>
  <c r="J63" i="61"/>
  <c r="J178" i="61"/>
  <c r="J126" i="61"/>
  <c r="J127" i="61"/>
  <c r="J111" i="61"/>
  <c r="J113" i="61"/>
  <c r="J78" i="61"/>
  <c r="J64" i="61"/>
  <c r="J60" i="61"/>
  <c r="J49" i="61"/>
  <c r="J30" i="61"/>
  <c r="J28" i="61"/>
  <c r="J125" i="61"/>
  <c r="J114" i="61"/>
  <c r="J81" i="61"/>
  <c r="J80" i="61"/>
  <c r="J61" i="61"/>
  <c r="J46" i="61"/>
  <c r="J33" i="61"/>
  <c r="J48" i="61"/>
  <c r="J14" i="61"/>
  <c r="J19" i="61"/>
  <c r="J162" i="61"/>
  <c r="J66" i="61"/>
  <c r="J13" i="61"/>
  <c r="J50" i="61"/>
  <c r="J31" i="61"/>
  <c r="J18" i="61"/>
  <c r="J108" i="61"/>
  <c r="J15" i="61"/>
  <c r="J16" i="61"/>
  <c r="J29" i="61"/>
  <c r="J12" i="61"/>
  <c r="J116" i="61"/>
  <c r="J308" i="61"/>
  <c r="J117" i="61"/>
  <c r="J309" i="61"/>
  <c r="J119" i="61"/>
  <c r="J311" i="61"/>
  <c r="J180" i="61"/>
  <c r="J22" i="61"/>
  <c r="J295" i="61"/>
  <c r="J219" i="61"/>
  <c r="J154" i="61"/>
  <c r="J123" i="61"/>
  <c r="J74" i="61"/>
  <c r="J36" i="61"/>
  <c r="J181" i="61"/>
  <c r="J248" i="61"/>
  <c r="J310" i="61"/>
  <c r="J389" i="61"/>
  <c r="J151" i="61"/>
  <c r="J296" i="61"/>
  <c r="J10" i="61"/>
  <c r="J101" i="61"/>
  <c r="J344" i="61"/>
  <c r="J17" i="61"/>
  <c r="J136" i="61"/>
  <c r="J328" i="61"/>
  <c r="J137" i="61"/>
  <c r="J329" i="61"/>
  <c r="J139" i="61"/>
  <c r="J331" i="61"/>
  <c r="J203" i="61"/>
  <c r="J56" i="61"/>
  <c r="J326" i="61"/>
  <c r="J262" i="61"/>
  <c r="J198" i="61"/>
  <c r="J166" i="61"/>
  <c r="J132" i="61"/>
  <c r="J104" i="61"/>
  <c r="J231" i="61"/>
  <c r="J298" i="61"/>
  <c r="J363" i="61"/>
  <c r="J23" i="61"/>
  <c r="J265" i="61"/>
  <c r="J100" i="61"/>
  <c r="J229" i="61"/>
  <c r="J293" i="61"/>
  <c r="J200" i="61"/>
  <c r="J164" i="61"/>
  <c r="J356" i="61"/>
  <c r="J165" i="61"/>
  <c r="J357" i="61"/>
  <c r="J167" i="61"/>
  <c r="J359" i="61"/>
  <c r="J245" i="61"/>
  <c r="J103" i="61"/>
  <c r="J360" i="61"/>
  <c r="J297" i="61"/>
  <c r="J234" i="61"/>
  <c r="J201" i="61"/>
  <c r="J169" i="61"/>
  <c r="J155" i="61"/>
  <c r="J294" i="61"/>
  <c r="J362" i="61"/>
  <c r="J9" i="61"/>
  <c r="J102" i="61"/>
  <c r="J394" i="61"/>
  <c r="J214" i="61"/>
  <c r="J21" i="61"/>
  <c r="J118" i="61"/>
  <c r="J152" i="61"/>
  <c r="J184" i="61"/>
  <c r="J392" i="61"/>
  <c r="J185" i="61"/>
  <c r="J393" i="61"/>
  <c r="J187" i="61"/>
  <c r="J395" i="61"/>
  <c r="J276" i="61"/>
  <c r="J134" i="61"/>
  <c r="J11" i="61"/>
  <c r="J342" i="61"/>
  <c r="J277" i="61"/>
  <c r="J246" i="61"/>
  <c r="J202" i="61"/>
  <c r="J218" i="61"/>
  <c r="J345" i="61"/>
  <c r="J8" i="61"/>
  <c r="J59" i="61"/>
  <c r="J153" i="61"/>
  <c r="J40" i="61"/>
  <c r="J325" i="61"/>
  <c r="J244" i="61"/>
  <c r="J314" i="61"/>
  <c r="J171" i="61"/>
  <c r="J65" i="61"/>
  <c r="J212" i="61"/>
  <c r="J5" i="61"/>
  <c r="J213" i="61"/>
  <c r="J7" i="61"/>
  <c r="J215" i="61"/>
  <c r="J37" i="61"/>
  <c r="J299" i="61"/>
  <c r="J168" i="61"/>
  <c r="J54" i="61"/>
  <c r="J391" i="61"/>
  <c r="J313" i="61"/>
  <c r="J279" i="61"/>
  <c r="J247" i="61"/>
  <c r="J278" i="61"/>
  <c r="J6" i="61"/>
  <c r="J58" i="61"/>
  <c r="J138" i="61"/>
  <c r="J217" i="61"/>
  <c r="J170" i="61"/>
  <c r="J106" i="61"/>
  <c r="J41" i="61"/>
  <c r="J122" i="61"/>
  <c r="J347" i="61"/>
  <c r="J24" i="61"/>
  <c r="J232" i="61"/>
  <c r="J25" i="61"/>
  <c r="J233" i="61"/>
  <c r="J27" i="61"/>
  <c r="J235" i="61"/>
  <c r="J68" i="61"/>
  <c r="J341" i="61"/>
  <c r="J199" i="61"/>
  <c r="J105" i="61"/>
  <c r="J26" i="61"/>
  <c r="J346" i="61"/>
  <c r="J315" i="61"/>
  <c r="J282" i="61"/>
  <c r="J340" i="61"/>
  <c r="J57" i="61"/>
  <c r="J135" i="61"/>
  <c r="J197" i="61"/>
  <c r="J267" i="61"/>
  <c r="J292" i="61"/>
  <c r="J228" i="61"/>
  <c r="J251" i="61"/>
  <c r="J327" i="61"/>
  <c r="J390" i="61"/>
  <c r="J52" i="61"/>
  <c r="J260" i="61"/>
  <c r="J53" i="61"/>
  <c r="J261" i="61"/>
  <c r="J55" i="61"/>
  <c r="J263" i="61"/>
  <c r="J107" i="61"/>
  <c r="J388" i="61"/>
  <c r="J230" i="61"/>
  <c r="J150" i="61"/>
  <c r="J69" i="61"/>
  <c r="J38" i="61"/>
  <c r="J358" i="61"/>
  <c r="J324" i="61"/>
  <c r="J42" i="61"/>
  <c r="J133" i="61"/>
  <c r="J196" i="61"/>
  <c r="J250" i="61"/>
  <c r="J330" i="61"/>
  <c r="J43" i="61"/>
  <c r="J343" i="61"/>
  <c r="J70" i="61"/>
  <c r="J4" i="61"/>
  <c r="J283" i="61"/>
  <c r="J361" i="61"/>
  <c r="J266" i="61"/>
  <c r="J186" i="61"/>
  <c r="J72" i="61"/>
  <c r="J264" i="61"/>
  <c r="J249" i="61"/>
  <c r="J280" i="61"/>
  <c r="J183" i="61"/>
  <c r="J312" i="61"/>
  <c r="J73" i="61"/>
  <c r="J121" i="61"/>
  <c r="J20" i="61"/>
  <c r="J281" i="61"/>
  <c r="J71" i="61"/>
  <c r="J182" i="61"/>
  <c r="J75" i="61"/>
  <c r="J39" i="61"/>
  <c r="J216" i="61"/>
  <c r="J148" i="61"/>
  <c r="J149" i="61"/>
  <c r="J120" i="61"/>
  <c r="J397" i="69"/>
  <c r="J399" i="69"/>
  <c r="J403" i="69"/>
  <c r="J401" i="69"/>
  <c r="J316" i="69"/>
  <c r="J352" i="69"/>
  <c r="J288" i="69"/>
  <c r="J270" i="69"/>
  <c r="J284" i="69"/>
  <c r="J290" i="69"/>
  <c r="J205" i="69"/>
  <c r="J222" i="69"/>
  <c r="J291" i="69"/>
  <c r="J238" i="69"/>
  <c r="J254" i="69"/>
  <c r="J269" i="69"/>
  <c r="J224" i="69"/>
  <c r="J159" i="69"/>
  <c r="J142" i="69"/>
  <c r="J125" i="69"/>
  <c r="J188" i="69"/>
  <c r="J157" i="69"/>
  <c r="J144" i="69"/>
  <c r="J131" i="69"/>
  <c r="J173" i="69"/>
  <c r="J193" i="69"/>
  <c r="J156" i="69"/>
  <c r="J158" i="69"/>
  <c r="J141" i="69"/>
  <c r="J109" i="69"/>
  <c r="J35" i="69"/>
  <c r="J162" i="69"/>
  <c r="J63" i="69"/>
  <c r="J47" i="69"/>
  <c r="J110" i="69"/>
  <c r="J81" i="69"/>
  <c r="J127" i="69"/>
  <c r="J79" i="69"/>
  <c r="J33" i="69"/>
  <c r="J32" i="69"/>
  <c r="J114" i="69"/>
  <c r="J64" i="69"/>
  <c r="J124" i="69"/>
  <c r="J111" i="69"/>
  <c r="J83" i="69"/>
  <c r="J62" i="69"/>
  <c r="J204" i="69"/>
  <c r="J77" i="69"/>
  <c r="J45" i="69"/>
  <c r="J30" i="69"/>
  <c r="J14" i="69"/>
  <c r="J65" i="69"/>
  <c r="J34" i="69"/>
  <c r="J15" i="69"/>
  <c r="J46" i="69"/>
  <c r="J112" i="69"/>
  <c r="J17" i="69"/>
  <c r="J66" i="69"/>
  <c r="J13" i="69"/>
  <c r="J41" i="69"/>
  <c r="J149" i="69"/>
  <c r="J394" i="69"/>
  <c r="J216" i="69"/>
  <c r="J68" i="69"/>
  <c r="J356" i="69"/>
  <c r="J200" i="69"/>
  <c r="J277" i="69"/>
  <c r="J184" i="69"/>
  <c r="J165" i="69"/>
  <c r="J311" i="69"/>
  <c r="J27" i="69"/>
  <c r="J139" i="69"/>
  <c r="J345" i="69"/>
  <c r="J69" i="69"/>
  <c r="J8" i="69"/>
  <c r="J390" i="69"/>
  <c r="J245" i="69"/>
  <c r="J118" i="69"/>
  <c r="J39" i="69"/>
  <c r="J328" i="69"/>
  <c r="J135" i="69"/>
  <c r="J217" i="69"/>
  <c r="J232" i="69"/>
  <c r="J391" i="69"/>
  <c r="J22" i="69"/>
  <c r="J196" i="69"/>
  <c r="J72" i="69"/>
  <c r="J105" i="69"/>
  <c r="J37" i="69"/>
  <c r="J199" i="69"/>
  <c r="J233" i="69"/>
  <c r="J151" i="69"/>
  <c r="J73" i="69"/>
  <c r="J360" i="69"/>
  <c r="J267" i="69"/>
  <c r="J53" i="69"/>
  <c r="J297" i="69"/>
  <c r="J20" i="69"/>
  <c r="J107" i="69"/>
  <c r="J186" i="69"/>
  <c r="J138" i="69"/>
  <c r="J29" i="69"/>
  <c r="J18" i="69"/>
  <c r="J181" i="69"/>
  <c r="J54" i="69"/>
  <c r="J103" i="69"/>
  <c r="J342" i="69"/>
  <c r="J260" i="69"/>
  <c r="J197" i="69"/>
  <c r="J100" i="69"/>
  <c r="J276" i="69"/>
  <c r="J347" i="69"/>
  <c r="J104" i="69"/>
  <c r="J247" i="69"/>
  <c r="J313" i="69"/>
  <c r="J123" i="69"/>
  <c r="J359" i="69"/>
  <c r="J201" i="69"/>
  <c r="J75" i="69"/>
  <c r="J298" i="69"/>
  <c r="J330" i="69"/>
  <c r="J292" i="69"/>
  <c r="J231" i="69"/>
  <c r="J134" i="69"/>
  <c r="J7" i="69"/>
  <c r="J203" i="69"/>
  <c r="J171" i="69"/>
  <c r="J312" i="69"/>
  <c r="J393" i="69"/>
  <c r="J293" i="69"/>
  <c r="J70" i="69"/>
  <c r="J23" i="69"/>
  <c r="J262" i="69"/>
  <c r="J26" i="69"/>
  <c r="J43" i="69"/>
  <c r="J74" i="69"/>
  <c r="J228" i="69"/>
  <c r="J358" i="69"/>
  <c r="J218" i="69"/>
  <c r="J299" i="69"/>
  <c r="J11" i="69"/>
  <c r="J21" i="69"/>
  <c r="J250" i="69"/>
  <c r="J71" i="69"/>
  <c r="J324" i="69"/>
  <c r="J331" i="69"/>
  <c r="J389" i="69"/>
  <c r="J344" i="69"/>
  <c r="J133" i="69"/>
  <c r="J326" i="69"/>
  <c r="J116" i="69"/>
  <c r="J122" i="69"/>
  <c r="J52" i="69"/>
  <c r="J38" i="69"/>
  <c r="J57" i="69"/>
  <c r="J153" i="69"/>
  <c r="J36" i="69"/>
  <c r="J187" i="69"/>
  <c r="J164" i="69"/>
  <c r="J180" i="69"/>
  <c r="J327" i="69"/>
  <c r="J281" i="69"/>
  <c r="J229" i="69"/>
  <c r="J58" i="69"/>
  <c r="J294" i="69"/>
  <c r="J283" i="69"/>
  <c r="J392" i="69"/>
  <c r="J40" i="69"/>
  <c r="J230" i="69"/>
  <c r="J25" i="69"/>
  <c r="J154" i="69"/>
  <c r="J340" i="69"/>
  <c r="J315" i="69"/>
  <c r="J182" i="69"/>
  <c r="J265" i="69"/>
  <c r="J295" i="69"/>
  <c r="J167" i="69"/>
  <c r="J152" i="69"/>
  <c r="J279" i="69"/>
  <c r="J120" i="69"/>
  <c r="J282" i="69"/>
  <c r="J185" i="69"/>
  <c r="J59" i="53"/>
  <c r="J369" i="70"/>
  <c r="J364" i="70"/>
  <c r="J353" i="70"/>
  <c r="J401" i="70"/>
  <c r="J397" i="70"/>
  <c r="J402" i="70"/>
  <c r="J351" i="70"/>
  <c r="J354" i="70"/>
  <c r="J400" i="70"/>
  <c r="J398" i="70"/>
  <c r="J370" i="70"/>
  <c r="J348" i="70"/>
  <c r="J403" i="70"/>
  <c r="J365" i="70"/>
  <c r="J352" i="70"/>
  <c r="J350" i="70"/>
  <c r="J396" i="70"/>
  <c r="J367" i="70"/>
  <c r="J366" i="70"/>
  <c r="J355" i="70"/>
  <c r="J337" i="70"/>
  <c r="J321" i="70"/>
  <c r="J399" i="70"/>
  <c r="J349" i="70"/>
  <c r="J338" i="70"/>
  <c r="J371" i="70"/>
  <c r="J339" i="70"/>
  <c r="J323" i="70"/>
  <c r="J316" i="70"/>
  <c r="J368" i="70"/>
  <c r="J336" i="70"/>
  <c r="J320" i="70"/>
  <c r="J333" i="70"/>
  <c r="J322" i="70"/>
  <c r="J301" i="70"/>
  <c r="J284" i="70"/>
  <c r="J275" i="70"/>
  <c r="J334" i="70"/>
  <c r="J319" i="70"/>
  <c r="J306" i="70"/>
  <c r="J288" i="70"/>
  <c r="J317" i="70"/>
  <c r="J304" i="70"/>
  <c r="J285" i="70"/>
  <c r="J274" i="70"/>
  <c r="J289" i="70"/>
  <c r="J335" i="70"/>
  <c r="J305" i="70"/>
  <c r="J307" i="70"/>
  <c r="J291" i="70"/>
  <c r="J286" i="70"/>
  <c r="J269" i="70"/>
  <c r="J332" i="70"/>
  <c r="J318" i="70"/>
  <c r="J302" i="70"/>
  <c r="J287" i="70"/>
  <c r="J273" i="70"/>
  <c r="J270" i="70"/>
  <c r="J238" i="70"/>
  <c r="J224" i="70"/>
  <c r="J210" i="70"/>
  <c r="J220" i="70"/>
  <c r="J206" i="70"/>
  <c r="J252" i="70"/>
  <c r="J254" i="70"/>
  <c r="J240" i="70"/>
  <c r="J300" i="70"/>
  <c r="J271" i="70"/>
  <c r="J259" i="70"/>
  <c r="J258" i="70"/>
  <c r="J236" i="70"/>
  <c r="J239" i="70"/>
  <c r="J208" i="70"/>
  <c r="J207" i="70"/>
  <c r="J237" i="70"/>
  <c r="J226" i="70"/>
  <c r="J221" i="70"/>
  <c r="J268" i="70"/>
  <c r="J256" i="70"/>
  <c r="J255" i="70"/>
  <c r="J241" i="70"/>
  <c r="J303" i="70"/>
  <c r="J253" i="70"/>
  <c r="J223" i="70"/>
  <c r="J257" i="70"/>
  <c r="J243" i="70"/>
  <c r="J195" i="70"/>
  <c r="J173" i="70"/>
  <c r="J163" i="70"/>
  <c r="J142" i="70"/>
  <c r="J222" i="70"/>
  <c r="J204" i="70"/>
  <c r="J191" i="70"/>
  <c r="J178" i="70"/>
  <c r="J156" i="70"/>
  <c r="J192" i="70"/>
  <c r="J179" i="70"/>
  <c r="J290" i="70"/>
  <c r="J188" i="70"/>
  <c r="J174" i="70"/>
  <c r="J160" i="70"/>
  <c r="J145" i="70"/>
  <c r="J227" i="70"/>
  <c r="J209" i="70"/>
  <c r="J175" i="70"/>
  <c r="J140" i="70"/>
  <c r="J272" i="70"/>
  <c r="J225" i="70"/>
  <c r="J205" i="70"/>
  <c r="J193" i="70"/>
  <c r="J157" i="70"/>
  <c r="J143" i="70"/>
  <c r="J242" i="70"/>
  <c r="J211" i="70"/>
  <c r="J189" i="70"/>
  <c r="J172" i="70"/>
  <c r="J162" i="70"/>
  <c r="J158" i="70"/>
  <c r="J144" i="70"/>
  <c r="J131" i="70"/>
  <c r="J80" i="70"/>
  <c r="J65" i="70"/>
  <c r="J47" i="70"/>
  <c r="J128" i="70"/>
  <c r="J113" i="70"/>
  <c r="J83" i="70"/>
  <c r="J51" i="70"/>
  <c r="J46" i="70"/>
  <c r="J31" i="70"/>
  <c r="J190" i="70"/>
  <c r="J159" i="70"/>
  <c r="J109" i="70"/>
  <c r="J146" i="70"/>
  <c r="J129" i="70"/>
  <c r="J124" i="70"/>
  <c r="J114" i="70"/>
  <c r="J62" i="70"/>
  <c r="J48" i="70"/>
  <c r="J29" i="70"/>
  <c r="J32" i="70"/>
  <c r="J194" i="70"/>
  <c r="J126" i="70"/>
  <c r="J125" i="70"/>
  <c r="J111" i="70"/>
  <c r="J78" i="70"/>
  <c r="J66" i="70"/>
  <c r="J44" i="70"/>
  <c r="J34" i="70"/>
  <c r="J33" i="70"/>
  <c r="J177" i="70"/>
  <c r="J161" i="70"/>
  <c r="J147" i="70"/>
  <c r="J127" i="70"/>
  <c r="J108" i="70"/>
  <c r="J110" i="70"/>
  <c r="J82" i="70"/>
  <c r="J77" i="70"/>
  <c r="J67" i="70"/>
  <c r="J30" i="70"/>
  <c r="J141" i="70"/>
  <c r="J130" i="70"/>
  <c r="J112" i="70"/>
  <c r="J115" i="70"/>
  <c r="J79" i="70"/>
  <c r="J81" i="70"/>
  <c r="J64" i="70"/>
  <c r="J60" i="70"/>
  <c r="J45" i="70"/>
  <c r="J63" i="70"/>
  <c r="J50" i="70"/>
  <c r="J15" i="70"/>
  <c r="J17" i="70"/>
  <c r="J12" i="70"/>
  <c r="J35" i="70"/>
  <c r="J76" i="70"/>
  <c r="J16" i="70"/>
  <c r="J61" i="70"/>
  <c r="J28" i="70"/>
  <c r="J13" i="70"/>
  <c r="J49" i="70"/>
  <c r="J19" i="70"/>
  <c r="J176" i="70"/>
  <c r="J18" i="70"/>
  <c r="J14" i="70"/>
  <c r="J103" i="70"/>
  <c r="J295" i="70"/>
  <c r="J135" i="70"/>
  <c r="J327" i="70"/>
  <c r="J139" i="70"/>
  <c r="J331" i="70"/>
  <c r="J149" i="70"/>
  <c r="J9" i="70"/>
  <c r="J281" i="70"/>
  <c r="J164" i="70"/>
  <c r="J53" i="70"/>
  <c r="J325" i="70"/>
  <c r="J230" i="70"/>
  <c r="J148" i="70"/>
  <c r="J42" i="70"/>
  <c r="J136" i="70"/>
  <c r="J265" i="70"/>
  <c r="J70" i="70"/>
  <c r="J216" i="70"/>
  <c r="J346" i="70"/>
  <c r="J310" i="70"/>
  <c r="J26" i="70"/>
  <c r="J120" i="70"/>
  <c r="J123" i="70"/>
  <c r="J315" i="70"/>
  <c r="J155" i="70"/>
  <c r="J347" i="70"/>
  <c r="J167" i="70"/>
  <c r="J359" i="70"/>
  <c r="J181" i="70"/>
  <c r="J41" i="70"/>
  <c r="J313" i="70"/>
  <c r="J196" i="70"/>
  <c r="J101" i="70"/>
  <c r="J357" i="70"/>
  <c r="J262" i="70"/>
  <c r="J180" i="70"/>
  <c r="J122" i="70"/>
  <c r="J200" i="70"/>
  <c r="J329" i="70"/>
  <c r="J150" i="70"/>
  <c r="J280" i="70"/>
  <c r="J390" i="70"/>
  <c r="J25" i="70"/>
  <c r="J106" i="70"/>
  <c r="J184" i="70"/>
  <c r="J151" i="70"/>
  <c r="J343" i="70"/>
  <c r="J183" i="70"/>
  <c r="J391" i="70"/>
  <c r="J187" i="70"/>
  <c r="J395" i="70"/>
  <c r="J213" i="70"/>
  <c r="J73" i="70"/>
  <c r="J345" i="70"/>
  <c r="J228" i="70"/>
  <c r="J133" i="70"/>
  <c r="J22" i="70"/>
  <c r="J294" i="70"/>
  <c r="J212" i="70"/>
  <c r="J186" i="70"/>
  <c r="J264" i="70"/>
  <c r="J58" i="70"/>
  <c r="J214" i="70"/>
  <c r="J344" i="70"/>
  <c r="J24" i="70"/>
  <c r="J105" i="70"/>
  <c r="J170" i="70"/>
  <c r="J248" i="70"/>
  <c r="J171" i="70"/>
  <c r="J363" i="70"/>
  <c r="J203" i="70"/>
  <c r="J7" i="70"/>
  <c r="J215" i="70"/>
  <c r="J4" i="70"/>
  <c r="J245" i="70"/>
  <c r="J121" i="70"/>
  <c r="J393" i="70"/>
  <c r="J260" i="70"/>
  <c r="J165" i="70"/>
  <c r="J54" i="70"/>
  <c r="J326" i="70"/>
  <c r="J244" i="70"/>
  <c r="J250" i="70"/>
  <c r="J328" i="70"/>
  <c r="J138" i="70"/>
  <c r="J278" i="70"/>
  <c r="J10" i="70"/>
  <c r="J104" i="70"/>
  <c r="J169" i="70"/>
  <c r="J234" i="70"/>
  <c r="J312" i="70"/>
  <c r="J199" i="70"/>
  <c r="J23" i="70"/>
  <c r="J231" i="70"/>
  <c r="J27" i="70"/>
  <c r="J235" i="70"/>
  <c r="J5" i="70"/>
  <c r="J277" i="70"/>
  <c r="J153" i="70"/>
  <c r="J20" i="70"/>
  <c r="J292" i="70"/>
  <c r="J197" i="70"/>
  <c r="J102" i="70"/>
  <c r="J358" i="70"/>
  <c r="J276" i="70"/>
  <c r="J314" i="70"/>
  <c r="J246" i="70"/>
  <c r="J202" i="70"/>
  <c r="J342" i="70"/>
  <c r="J74" i="70"/>
  <c r="J168" i="70"/>
  <c r="J233" i="70"/>
  <c r="J298" i="70"/>
  <c r="J392" i="70"/>
  <c r="J11" i="70"/>
  <c r="J219" i="70"/>
  <c r="J43" i="70"/>
  <c r="J251" i="70"/>
  <c r="J55" i="70"/>
  <c r="J263" i="70"/>
  <c r="J37" i="70"/>
  <c r="J309" i="70"/>
  <c r="J185" i="70"/>
  <c r="J52" i="70"/>
  <c r="J324" i="70"/>
  <c r="J229" i="70"/>
  <c r="J134" i="70"/>
  <c r="J36" i="70"/>
  <c r="J308" i="70"/>
  <c r="J394" i="70"/>
  <c r="J57" i="70"/>
  <c r="J266" i="70"/>
  <c r="J8" i="70"/>
  <c r="J154" i="70"/>
  <c r="J232" i="70"/>
  <c r="J297" i="70"/>
  <c r="J362" i="70"/>
  <c r="J39" i="70"/>
  <c r="J247" i="70"/>
  <c r="J71" i="70"/>
  <c r="J279" i="70"/>
  <c r="J75" i="70"/>
  <c r="J283" i="70"/>
  <c r="J69" i="70"/>
  <c r="J341" i="70"/>
  <c r="J217" i="70"/>
  <c r="J100" i="70"/>
  <c r="J356" i="70"/>
  <c r="J261" i="70"/>
  <c r="J166" i="70"/>
  <c r="J68" i="70"/>
  <c r="J340" i="70"/>
  <c r="J38" i="70"/>
  <c r="J137" i="70"/>
  <c r="J330" i="70"/>
  <c r="J72" i="70"/>
  <c r="J218" i="70"/>
  <c r="J296" i="70"/>
  <c r="J361" i="70"/>
  <c r="J182" i="70"/>
  <c r="J59" i="70"/>
  <c r="J267" i="70"/>
  <c r="J107" i="70"/>
  <c r="J299" i="70"/>
  <c r="J119" i="70"/>
  <c r="J311" i="70"/>
  <c r="J117" i="70"/>
  <c r="J389" i="70"/>
  <c r="J249" i="70"/>
  <c r="J132" i="70"/>
  <c r="J21" i="70"/>
  <c r="J293" i="70"/>
  <c r="J198" i="70"/>
  <c r="J116" i="70"/>
  <c r="J388" i="70"/>
  <c r="J56" i="70"/>
  <c r="J201" i="70"/>
  <c r="J6" i="70"/>
  <c r="J152" i="70"/>
  <c r="J282" i="70"/>
  <c r="J360" i="70"/>
  <c r="J118" i="70"/>
  <c r="J40" i="70"/>
  <c r="S1" i="22"/>
  <c r="J356" i="51"/>
  <c r="J169" i="51"/>
  <c r="J52" i="51"/>
  <c r="J6" i="51"/>
  <c r="J215" i="51"/>
  <c r="J10" i="51"/>
  <c r="J183" i="51"/>
  <c r="J219" i="51"/>
  <c r="J18" i="51"/>
  <c r="J63" i="51"/>
  <c r="J64" i="51"/>
  <c r="J32" i="51"/>
  <c r="J45" i="51"/>
  <c r="J195" i="51"/>
  <c r="J163" i="51"/>
  <c r="J179" i="51"/>
  <c r="J257" i="51"/>
  <c r="J252" i="51"/>
  <c r="J271" i="51"/>
  <c r="J334" i="51"/>
  <c r="J338" i="51"/>
  <c r="J355" i="51"/>
  <c r="J396" i="51"/>
  <c r="J400" i="51"/>
  <c r="J398" i="51"/>
  <c r="J301" i="51"/>
  <c r="J322" i="51"/>
  <c r="J302" i="51"/>
  <c r="J273" i="51"/>
  <c r="J226" i="51"/>
  <c r="J258" i="51"/>
  <c r="J207" i="51"/>
  <c r="J224" i="51"/>
  <c r="J157" i="51"/>
  <c r="J175" i="51"/>
  <c r="J253" i="51"/>
  <c r="J227" i="51"/>
  <c r="J124" i="51"/>
  <c r="J110" i="51"/>
  <c r="J115" i="51"/>
  <c r="J126" i="51"/>
  <c r="J28" i="51"/>
  <c r="J34" i="51"/>
  <c r="J14" i="51"/>
  <c r="J80" i="51"/>
  <c r="J340" i="51"/>
  <c r="J277" i="51"/>
  <c r="J105" i="51"/>
  <c r="J260" i="51"/>
  <c r="J363" i="51"/>
  <c r="J104" i="51"/>
  <c r="J68" i="51"/>
  <c r="J276" i="51"/>
  <c r="J231" i="51"/>
  <c r="J117" i="51"/>
  <c r="J330" i="51"/>
  <c r="J251" i="51"/>
  <c r="J151" i="51"/>
  <c r="J370" i="51"/>
  <c r="J403" i="51"/>
  <c r="J401" i="51"/>
  <c r="J304" i="51"/>
  <c r="J321" i="51"/>
  <c r="J323" i="51"/>
  <c r="J275" i="51"/>
  <c r="J241" i="51"/>
  <c r="J289" i="51"/>
  <c r="J204" i="51"/>
  <c r="J211" i="51"/>
  <c r="J191" i="51"/>
  <c r="J238" i="51"/>
  <c r="J141" i="51"/>
  <c r="J177" i="51"/>
  <c r="J176" i="51"/>
  <c r="J61" i="51"/>
  <c r="J30" i="51"/>
  <c r="J78" i="51"/>
  <c r="J79" i="51"/>
  <c r="J112" i="51"/>
  <c r="J13" i="51"/>
  <c r="J16" i="51"/>
  <c r="J347" i="51"/>
  <c r="J294" i="51"/>
  <c r="J278" i="51"/>
  <c r="J187" i="51"/>
  <c r="J261" i="51"/>
  <c r="J345" i="51"/>
  <c r="J196" i="51"/>
  <c r="J53" i="51"/>
  <c r="J212" i="51"/>
  <c r="J216" i="51"/>
  <c r="J103" i="51"/>
  <c r="J357" i="51"/>
  <c r="J244" i="51"/>
  <c r="J136" i="51"/>
  <c r="J70" i="51"/>
  <c r="J264" i="51"/>
  <c r="J122" i="51"/>
  <c r="J201" i="51"/>
  <c r="J164" i="51"/>
  <c r="J309" i="51"/>
  <c r="J135" i="51"/>
  <c r="J325" i="51"/>
  <c r="J74" i="51"/>
  <c r="J397" i="51"/>
  <c r="J350" i="51"/>
  <c r="J354" i="51"/>
  <c r="J319" i="51"/>
  <c r="J339" i="51"/>
  <c r="J305" i="51"/>
  <c r="J285" i="51"/>
  <c r="J272" i="51"/>
  <c r="J256" i="51"/>
  <c r="J222" i="51"/>
  <c r="J239" i="51"/>
  <c r="J159" i="51"/>
  <c r="J192" i="51"/>
  <c r="J173" i="51"/>
  <c r="J127" i="51"/>
  <c r="J142" i="51"/>
  <c r="J35" i="51"/>
  <c r="J156" i="51"/>
  <c r="J140" i="51"/>
  <c r="J48" i="51"/>
  <c r="J49" i="51"/>
  <c r="J31" i="51"/>
  <c r="J12" i="51"/>
  <c r="J148" i="51"/>
  <c r="J389" i="51"/>
  <c r="J343" i="51"/>
  <c r="J360" i="51"/>
  <c r="J310" i="51"/>
  <c r="J346" i="51"/>
  <c r="J150" i="51"/>
  <c r="J200" i="51"/>
  <c r="J23" i="51"/>
  <c r="J182" i="51"/>
  <c r="J262" i="51"/>
  <c r="J43" i="51"/>
  <c r="J217" i="51"/>
  <c r="J83" i="68"/>
  <c r="J361" i="51"/>
  <c r="J342" i="51"/>
  <c r="J168" i="51"/>
  <c r="J58" i="51"/>
  <c r="J167" i="51"/>
  <c r="J128" i="51"/>
  <c r="J109" i="51"/>
  <c r="J33" i="51"/>
  <c r="J60" i="51"/>
  <c r="J158" i="51"/>
  <c r="J242" i="51"/>
  <c r="J125" i="51"/>
  <c r="J259" i="51"/>
  <c r="J237" i="51"/>
  <c r="J225" i="51"/>
  <c r="J284" i="51"/>
  <c r="J335" i="51"/>
  <c r="J351" i="51"/>
  <c r="J367" i="51"/>
  <c r="L6" i="22"/>
  <c r="J389" i="71"/>
  <c r="J64" i="71"/>
  <c r="J113" i="71"/>
  <c r="J129" i="71"/>
  <c r="J236" i="71"/>
  <c r="J108" i="71"/>
  <c r="J303" i="71"/>
  <c r="J79" i="71"/>
  <c r="J193" i="71"/>
  <c r="J323" i="71"/>
  <c r="J217" i="71"/>
  <c r="J273" i="71"/>
  <c r="J272" i="71"/>
  <c r="J149" i="71"/>
  <c r="J220" i="71"/>
  <c r="J297" i="71"/>
  <c r="J394" i="71"/>
  <c r="J105" i="71"/>
  <c r="J163" i="71"/>
  <c r="J164" i="71"/>
  <c r="J319" i="71"/>
  <c r="J292" i="71"/>
  <c r="J296" i="71"/>
  <c r="J342" i="71"/>
  <c r="J399" i="71"/>
  <c r="J137" i="71"/>
  <c r="J230" i="71"/>
  <c r="J198" i="71"/>
  <c r="J231" i="71"/>
  <c r="J349" i="71"/>
  <c r="J31" i="71"/>
  <c r="J301" i="71"/>
  <c r="J233" i="71"/>
  <c r="J344" i="71"/>
  <c r="J350" i="71"/>
  <c r="J156" i="71"/>
  <c r="J52" i="71"/>
  <c r="J244" i="71"/>
  <c r="J352" i="71"/>
  <c r="J339" i="71"/>
  <c r="J7" i="71"/>
  <c r="J101" i="71"/>
  <c r="J173" i="71"/>
  <c r="J174" i="71"/>
  <c r="J177" i="71"/>
  <c r="J334" i="71"/>
  <c r="L398" i="71"/>
  <c r="L260" i="71"/>
  <c r="L132" i="71"/>
  <c r="L212" i="71"/>
  <c r="L138" i="71"/>
  <c r="L292" i="71"/>
  <c r="L164" i="71"/>
  <c r="L109" i="71"/>
  <c r="L48" i="71"/>
  <c r="S1" i="71"/>
  <c r="E165" i="71" s="1"/>
  <c r="L244" i="71"/>
  <c r="L170" i="71"/>
  <c r="L196" i="71"/>
  <c r="L122" i="71"/>
  <c r="L324" i="71"/>
  <c r="L276" i="71"/>
  <c r="L148" i="71"/>
  <c r="L77" i="71"/>
  <c r="L308" i="71"/>
  <c r="L180" i="71"/>
  <c r="J106" i="71"/>
  <c r="J109" i="71"/>
  <c r="J314" i="71"/>
  <c r="J300" i="71"/>
  <c r="J165" i="71"/>
  <c r="J20" i="71"/>
  <c r="J73" i="71"/>
  <c r="J218" i="71"/>
  <c r="J172" i="71"/>
  <c r="J298" i="71"/>
  <c r="J309" i="71"/>
  <c r="J388" i="71"/>
  <c r="J27" i="71"/>
  <c r="J179" i="71"/>
  <c r="J258" i="71"/>
  <c r="J38" i="71"/>
  <c r="J48" i="71"/>
  <c r="J188" i="71"/>
  <c r="J222" i="71"/>
  <c r="J184" i="71"/>
  <c r="J279" i="71"/>
  <c r="J259" i="71"/>
  <c r="J397" i="71"/>
  <c r="J362" i="71"/>
  <c r="J147" i="71"/>
  <c r="J145" i="71"/>
  <c r="J189" i="71"/>
  <c r="J322" i="71"/>
  <c r="J346" i="71"/>
  <c r="J223" i="71"/>
  <c r="J148" i="71"/>
  <c r="J357" i="71"/>
  <c r="J261" i="71"/>
  <c r="J403" i="71"/>
  <c r="J114" i="71"/>
  <c r="J232" i="71"/>
  <c r="J81" i="71"/>
  <c r="J402" i="71"/>
  <c r="J354" i="71"/>
  <c r="J140" i="71"/>
  <c r="J118" i="71"/>
  <c r="J128" i="71"/>
  <c r="J199" i="71"/>
  <c r="J130" i="71"/>
  <c r="J355" i="71"/>
  <c r="J336" i="71"/>
  <c r="L154" i="71"/>
  <c r="J30" i="71"/>
  <c r="J54" i="71"/>
  <c r="J82" i="71"/>
  <c r="J191" i="71"/>
  <c r="J251" i="71"/>
  <c r="J111" i="71"/>
  <c r="J80" i="71"/>
  <c r="J169" i="71"/>
  <c r="J142" i="71"/>
  <c r="J284" i="71"/>
  <c r="J366" i="71"/>
  <c r="J162" i="71"/>
  <c r="J226" i="71"/>
  <c r="J228" i="71"/>
  <c r="J274" i="71"/>
  <c r="J255" i="71"/>
  <c r="J143" i="71"/>
  <c r="J209" i="71"/>
  <c r="J229" i="71"/>
  <c r="J280" i="71"/>
  <c r="J225" i="71"/>
  <c r="J275" i="71"/>
  <c r="J25" i="71"/>
  <c r="J123" i="71"/>
  <c r="J49" i="71"/>
  <c r="J235" i="71"/>
  <c r="J158" i="71"/>
  <c r="J329" i="71"/>
  <c r="J400" i="71"/>
  <c r="J131" i="71"/>
  <c r="J282" i="71"/>
  <c r="J348" i="71"/>
  <c r="J287" i="71"/>
  <c r="J4" i="71"/>
  <c r="J185" i="71"/>
  <c r="J107" i="71"/>
  <c r="J239" i="71"/>
  <c r="J262" i="71"/>
  <c r="J356" i="71"/>
  <c r="J9" i="71"/>
  <c r="J63" i="71"/>
  <c r="J219" i="71"/>
  <c r="J150" i="71"/>
  <c r="J288" i="71"/>
  <c r="J320" i="71"/>
  <c r="J360" i="71"/>
  <c r="J12" i="71"/>
  <c r="J77" i="71"/>
  <c r="J66" i="71"/>
  <c r="J206" i="71"/>
  <c r="J295" i="71"/>
  <c r="J115" i="71"/>
  <c r="J240" i="71"/>
  <c r="J170" i="71"/>
  <c r="J190" i="71"/>
  <c r="J328" i="71"/>
  <c r="J391" i="71"/>
  <c r="J42" i="71"/>
  <c r="J126" i="71"/>
  <c r="J310" i="71"/>
  <c r="J315" i="71"/>
  <c r="J286" i="71"/>
  <c r="J46" i="71"/>
  <c r="J168" i="71"/>
  <c r="J341" i="71"/>
  <c r="J75" i="71"/>
  <c r="J276" i="71"/>
  <c r="J347" i="71"/>
  <c r="J28" i="71"/>
  <c r="J110" i="71"/>
  <c r="J72" i="71"/>
  <c r="J252" i="71"/>
  <c r="J69" i="71"/>
  <c r="J260" i="71"/>
  <c r="J13" i="71"/>
  <c r="J55" i="71"/>
  <c r="J103" i="71"/>
  <c r="J305" i="71"/>
  <c r="J359" i="71"/>
  <c r="J19" i="71"/>
  <c r="J57" i="71"/>
  <c r="J100" i="71"/>
  <c r="J304" i="71"/>
  <c r="J270" i="71"/>
  <c r="J65" i="71"/>
  <c r="J70" i="71"/>
  <c r="J175" i="71"/>
  <c r="J234" i="71"/>
  <c r="J67" i="71"/>
  <c r="J245" i="71"/>
  <c r="J263" i="71"/>
  <c r="J11" i="71"/>
  <c r="J59" i="71"/>
  <c r="J135" i="71"/>
  <c r="J15" i="71"/>
  <c r="J302" i="71"/>
  <c r="J278" i="71"/>
  <c r="J200" i="71"/>
  <c r="J214" i="71"/>
  <c r="J61" i="71"/>
  <c r="J308" i="71"/>
  <c r="J257" i="71"/>
  <c r="J47" i="71"/>
  <c r="J43" i="71"/>
  <c r="J203" i="71"/>
  <c r="J285" i="71"/>
  <c r="J398" i="71"/>
  <c r="J60" i="71"/>
  <c r="J71" i="71"/>
  <c r="J211" i="71"/>
  <c r="J153" i="71"/>
  <c r="J154" i="71"/>
  <c r="J363" i="71"/>
  <c r="J321" i="71"/>
  <c r="J41" i="71"/>
  <c r="J62" i="71"/>
  <c r="J181" i="71"/>
  <c r="J213" i="71"/>
  <c r="J246" i="71"/>
  <c r="J268" i="71"/>
  <c r="J26" i="71"/>
  <c r="J194" i="71"/>
  <c r="J166" i="71"/>
  <c r="J353" i="71"/>
  <c r="J333" i="71"/>
  <c r="J68" i="71"/>
  <c r="J120" i="71"/>
  <c r="J183" i="71"/>
  <c r="J243" i="71"/>
  <c r="J293" i="71"/>
  <c r="J14" i="71"/>
  <c r="J146" i="71"/>
  <c r="J78" i="71"/>
  <c r="J247" i="71"/>
  <c r="J253" i="71"/>
  <c r="J249" i="71"/>
  <c r="J271" i="71"/>
  <c r="J5" i="71"/>
  <c r="J305" i="57"/>
  <c r="J44" i="57"/>
  <c r="J285" i="57"/>
  <c r="J40" i="57"/>
  <c r="J264" i="57"/>
  <c r="J240" i="57"/>
  <c r="J215" i="57"/>
  <c r="J221" i="57"/>
  <c r="J115" i="57"/>
  <c r="J244" i="57"/>
  <c r="J295" i="57"/>
  <c r="J369" i="65"/>
  <c r="J366" i="65"/>
  <c r="J323" i="65"/>
  <c r="J320" i="65"/>
  <c r="J290" i="65"/>
  <c r="J322" i="65"/>
  <c r="J333" i="65"/>
  <c r="J222" i="65"/>
  <c r="J258" i="65"/>
  <c r="J239" i="65"/>
  <c r="J271" i="65"/>
  <c r="J238" i="65"/>
  <c r="J175" i="65"/>
  <c r="J142" i="65"/>
  <c r="J242" i="65"/>
  <c r="J114" i="65"/>
  <c r="J29" i="65"/>
  <c r="J131" i="65"/>
  <c r="J110" i="65"/>
  <c r="J163" i="65"/>
  <c r="J65" i="65"/>
  <c r="J78" i="65"/>
  <c r="J33" i="65"/>
  <c r="J170" i="65"/>
  <c r="J75" i="65"/>
  <c r="J52" i="65"/>
  <c r="J68" i="65"/>
  <c r="J299" i="65"/>
  <c r="J280" i="65"/>
  <c r="J347" i="65"/>
  <c r="J185" i="65"/>
  <c r="J356" i="65"/>
  <c r="J42" i="65"/>
  <c r="J393" i="65"/>
  <c r="J392" i="65"/>
  <c r="J100" i="65"/>
  <c r="J26" i="65"/>
  <c r="J389" i="65"/>
  <c r="J249" i="65"/>
  <c r="J196" i="65"/>
  <c r="J308" i="65"/>
  <c r="J345" i="65"/>
  <c r="J149" i="65"/>
  <c r="J121" i="65"/>
  <c r="J38" i="65"/>
  <c r="J116" i="65"/>
  <c r="J351" i="65"/>
  <c r="J397" i="65"/>
  <c r="J403" i="65"/>
  <c r="J355" i="65"/>
  <c r="J301" i="65"/>
  <c r="J303" i="65"/>
  <c r="J304" i="65"/>
  <c r="J191" i="65"/>
  <c r="J257" i="65"/>
  <c r="J195" i="65"/>
  <c r="J243" i="65"/>
  <c r="J178" i="65"/>
  <c r="J127" i="65"/>
  <c r="J221" i="65"/>
  <c r="J143" i="65"/>
  <c r="J140" i="65"/>
  <c r="J61" i="65"/>
  <c r="J45" i="65"/>
  <c r="J194" i="65"/>
  <c r="J28" i="65"/>
  <c r="J60" i="65"/>
  <c r="J66" i="65"/>
  <c r="J51" i="65"/>
  <c r="J296" i="65"/>
  <c r="J6" i="65"/>
  <c r="J276" i="65"/>
  <c r="J43" i="65"/>
  <c r="J69" i="65"/>
  <c r="J231" i="65"/>
  <c r="J340" i="65"/>
  <c r="J151" i="65"/>
  <c r="J282" i="65"/>
  <c r="J56" i="65"/>
  <c r="J281" i="65"/>
  <c r="J358" i="65"/>
  <c r="J104" i="65"/>
  <c r="J326" i="65"/>
  <c r="J388" i="65"/>
  <c r="J359" i="65"/>
  <c r="J266" i="65"/>
  <c r="J390" i="65"/>
  <c r="J235" i="65"/>
  <c r="J171" i="65"/>
  <c r="J132" i="65"/>
  <c r="J248" i="65"/>
  <c r="J228" i="65"/>
  <c r="L228" i="71"/>
  <c r="J180" i="71"/>
  <c r="J208" i="71"/>
  <c r="J159" i="71"/>
  <c r="J167" i="71"/>
  <c r="J264" i="71"/>
  <c r="J36" i="71"/>
  <c r="J119" i="71"/>
  <c r="J134" i="71"/>
  <c r="J331" i="71"/>
  <c r="J265" i="71"/>
  <c r="J51" i="71"/>
  <c r="J74" i="71"/>
  <c r="J224" i="71"/>
  <c r="J335" i="71"/>
  <c r="J306" i="71"/>
  <c r="J8" i="71"/>
  <c r="J161" i="71"/>
  <c r="J45" i="71"/>
  <c r="J201" i="71"/>
  <c r="J202" i="71"/>
  <c r="J317" i="71"/>
  <c r="J401" i="71"/>
  <c r="J368" i="71"/>
  <c r="J6" i="71"/>
  <c r="J39" i="71"/>
  <c r="J121" i="71"/>
  <c r="J227" i="71"/>
  <c r="J281" i="71"/>
  <c r="J16" i="71"/>
  <c r="J242" i="71"/>
  <c r="J326" i="71"/>
  <c r="J393" i="71"/>
  <c r="J367" i="71"/>
  <c r="J186" i="71"/>
  <c r="J116" i="71"/>
  <c r="J277" i="71"/>
  <c r="J332" i="71"/>
  <c r="J371" i="71"/>
  <c r="J29" i="71"/>
  <c r="J32" i="71"/>
  <c r="J76" i="71"/>
  <c r="J117" i="71"/>
  <c r="J311" i="71"/>
  <c r="J216" i="71"/>
  <c r="J299" i="71"/>
  <c r="J17" i="71"/>
  <c r="J106" i="65"/>
  <c r="J119" i="65"/>
  <c r="J58" i="65"/>
  <c r="J247" i="65"/>
  <c r="J250" i="65"/>
  <c r="J181" i="65"/>
  <c r="J137" i="65"/>
  <c r="J298" i="65"/>
  <c r="J7" i="65"/>
  <c r="J8" i="65"/>
  <c r="J41" i="65"/>
  <c r="J315" i="65"/>
  <c r="J230" i="65"/>
  <c r="J138" i="65"/>
  <c r="J324" i="65"/>
  <c r="J154" i="65"/>
  <c r="J155" i="65"/>
  <c r="J24" i="65"/>
  <c r="J32" i="65"/>
  <c r="J113" i="65"/>
  <c r="J77" i="65"/>
  <c r="J47" i="65"/>
  <c r="J174" i="65"/>
  <c r="J190" i="65"/>
  <c r="J176" i="65"/>
  <c r="J160" i="65"/>
  <c r="J255" i="65"/>
  <c r="J270" i="65"/>
  <c r="J273" i="65"/>
  <c r="J272" i="65"/>
  <c r="J287" i="65"/>
  <c r="J348" i="65"/>
  <c r="J354" i="65"/>
  <c r="J398" i="65"/>
  <c r="J401" i="65"/>
  <c r="J395" i="57"/>
  <c r="J367" i="57"/>
  <c r="L24" i="71"/>
  <c r="L32" i="71"/>
  <c r="J276" i="55"/>
  <c r="J224" i="50"/>
  <c r="J66" i="50"/>
  <c r="J139" i="50"/>
  <c r="J257" i="58"/>
  <c r="J100" i="58"/>
  <c r="J116" i="58"/>
  <c r="J309" i="58"/>
  <c r="J282" i="58"/>
  <c r="J293" i="58"/>
  <c r="J37" i="58"/>
  <c r="J210" i="58"/>
  <c r="J105" i="58"/>
  <c r="J265" i="58"/>
  <c r="J216" i="58"/>
  <c r="J57" i="58"/>
  <c r="J187" i="58"/>
  <c r="J229" i="58"/>
  <c r="J323" i="58"/>
  <c r="J126" i="58"/>
  <c r="J231" i="58"/>
  <c r="J358" i="58"/>
  <c r="J295" i="58"/>
  <c r="J74" i="58"/>
  <c r="J149" i="58"/>
  <c r="J233" i="58"/>
  <c r="J403" i="66"/>
  <c r="J333" i="66"/>
  <c r="J275" i="66"/>
  <c r="J236" i="66"/>
  <c r="J226" i="66"/>
  <c r="J258" i="66"/>
  <c r="J175" i="66"/>
  <c r="J243" i="66"/>
  <c r="J62" i="66"/>
  <c r="J14" i="66"/>
  <c r="J362" i="66"/>
  <c r="J283" i="66"/>
  <c r="J198" i="66"/>
  <c r="J389" i="66"/>
  <c r="J217" i="66"/>
  <c r="J21" i="66"/>
  <c r="J261" i="66"/>
  <c r="J4" i="66"/>
  <c r="J150" i="66"/>
  <c r="J329" i="66"/>
  <c r="J370" i="66"/>
  <c r="J350" i="66"/>
  <c r="J302" i="66"/>
  <c r="J256" i="66"/>
  <c r="J210" i="66"/>
  <c r="J193" i="66"/>
  <c r="J113" i="66"/>
  <c r="J49" i="66"/>
  <c r="J33" i="66"/>
  <c r="J30" i="66"/>
  <c r="J57" i="66"/>
  <c r="J151" i="66"/>
  <c r="J152" i="66"/>
  <c r="J40" i="66"/>
  <c r="J154" i="66"/>
  <c r="J22" i="66"/>
  <c r="J249" i="66"/>
  <c r="J342" i="66"/>
  <c r="J139" i="66"/>
  <c r="J396" i="66"/>
  <c r="J270" i="66"/>
  <c r="J349" i="66"/>
  <c r="J271" i="66"/>
  <c r="J159" i="66"/>
  <c r="J142" i="66"/>
  <c r="J34" i="66"/>
  <c r="J146" i="66"/>
  <c r="J47" i="66"/>
  <c r="J25" i="66"/>
  <c r="J5" i="66"/>
  <c r="J247" i="66"/>
  <c r="J102" i="66"/>
  <c r="J187" i="66"/>
  <c r="J230" i="66"/>
  <c r="J38" i="66"/>
  <c r="J267" i="66"/>
  <c r="J278" i="66"/>
  <c r="J343" i="66"/>
  <c r="L356" i="71"/>
  <c r="J231" i="55"/>
  <c r="J118" i="55"/>
  <c r="L133" i="22"/>
  <c r="L388" i="71"/>
  <c r="J264" i="55"/>
  <c r="L155" i="22"/>
  <c r="J149" i="55"/>
  <c r="L340" i="71"/>
  <c r="J138" i="55"/>
  <c r="J192" i="55"/>
  <c r="J212" i="55"/>
  <c r="J206" i="55"/>
  <c r="J122" i="55"/>
  <c r="J194" i="55"/>
  <c r="J361" i="55"/>
  <c r="J397" i="55"/>
  <c r="J229" i="55"/>
  <c r="J363" i="55"/>
  <c r="J175" i="50"/>
  <c r="J167" i="50"/>
  <c r="J13" i="50"/>
  <c r="J262" i="50"/>
  <c r="J256" i="50"/>
  <c r="J199" i="50"/>
  <c r="J202" i="50"/>
  <c r="J397" i="58"/>
  <c r="J316" i="58"/>
  <c r="J178" i="58"/>
  <c r="J112" i="58"/>
  <c r="J151" i="58"/>
  <c r="J54" i="58"/>
  <c r="J203" i="58"/>
  <c r="J21" i="58"/>
  <c r="J392" i="58"/>
  <c r="J357" i="58"/>
  <c r="J153" i="58"/>
  <c r="J55" i="58"/>
  <c r="J171" i="58"/>
  <c r="J184" i="58"/>
  <c r="J135" i="58"/>
  <c r="J201" i="58"/>
  <c r="J214" i="58"/>
  <c r="J199" i="58"/>
  <c r="J217" i="58"/>
  <c r="J222" i="58"/>
  <c r="J195" i="58"/>
  <c r="J16" i="58"/>
  <c r="J181" i="58"/>
  <c r="J101" i="58"/>
  <c r="J390" i="58"/>
  <c r="J389" i="58"/>
  <c r="J165" i="58"/>
  <c r="J324" i="58"/>
  <c r="J102" i="58"/>
  <c r="J36" i="58"/>
  <c r="J75" i="58"/>
  <c r="J261" i="58"/>
  <c r="J356" i="58"/>
  <c r="J277" i="58"/>
  <c r="J349" i="58"/>
  <c r="J287" i="58"/>
  <c r="J176" i="58"/>
  <c r="J35" i="58"/>
  <c r="J24" i="58"/>
  <c r="J251" i="58"/>
  <c r="J196" i="58"/>
  <c r="J347" i="58"/>
  <c r="J7" i="58"/>
  <c r="J260" i="58"/>
  <c r="J38" i="58"/>
  <c r="J244" i="58"/>
  <c r="J103" i="58"/>
  <c r="J200" i="58"/>
  <c r="J117" i="58"/>
  <c r="J25" i="58"/>
  <c r="J302" i="58"/>
  <c r="J128" i="58"/>
  <c r="J312" i="58"/>
  <c r="J246" i="58"/>
  <c r="J283" i="58"/>
  <c r="J388" i="58"/>
  <c r="J26" i="58"/>
  <c r="J308" i="58"/>
  <c r="J197" i="58"/>
  <c r="J42" i="58"/>
  <c r="J137" i="58"/>
  <c r="J336" i="58"/>
  <c r="J254" i="58"/>
  <c r="J60" i="58"/>
  <c r="J167" i="58"/>
  <c r="J276" i="58"/>
  <c r="J219" i="58"/>
  <c r="J202" i="58"/>
  <c r="J40" i="58"/>
  <c r="J22" i="58"/>
  <c r="J58" i="58"/>
  <c r="J250" i="58"/>
  <c r="J139" i="58"/>
  <c r="J337" i="58"/>
  <c r="J189" i="58"/>
  <c r="J61" i="58"/>
  <c r="J212" i="58"/>
  <c r="J170" i="58"/>
  <c r="J122" i="58"/>
  <c r="J8" i="58"/>
  <c r="J11" i="58"/>
  <c r="J230" i="58"/>
  <c r="J213" i="58"/>
  <c r="J56" i="58"/>
  <c r="J132" i="58"/>
  <c r="L134" i="66"/>
  <c r="J364" i="66"/>
  <c r="J351" i="66"/>
  <c r="J338" i="66"/>
  <c r="J337" i="66"/>
  <c r="J335" i="66"/>
  <c r="J268" i="66"/>
  <c r="J303" i="66"/>
  <c r="J254" i="66"/>
  <c r="J257" i="66"/>
  <c r="J240" i="66"/>
  <c r="J289" i="66"/>
  <c r="J207" i="66"/>
  <c r="J173" i="66"/>
  <c r="J190" i="66"/>
  <c r="J178" i="66"/>
  <c r="J83" i="66"/>
  <c r="J61" i="66"/>
  <c r="J76" i="66"/>
  <c r="J172" i="66"/>
  <c r="J126" i="66"/>
  <c r="J12" i="66"/>
  <c r="J13" i="66"/>
  <c r="J78" i="66"/>
  <c r="J137" i="66"/>
  <c r="J299" i="66"/>
  <c r="J133" i="66"/>
  <c r="J37" i="66"/>
  <c r="J10" i="66"/>
  <c r="J345" i="66"/>
  <c r="J6" i="66"/>
  <c r="J149" i="66"/>
  <c r="J196" i="66"/>
  <c r="J361" i="66"/>
  <c r="J264" i="66"/>
  <c r="J293" i="66"/>
  <c r="J231" i="66"/>
  <c r="J344" i="66"/>
  <c r="J315" i="66"/>
  <c r="J265" i="66"/>
  <c r="J104" i="66"/>
  <c r="J369" i="66"/>
  <c r="J368" i="66"/>
  <c r="J319" i="66"/>
  <c r="J323" i="66"/>
  <c r="J269" i="66"/>
  <c r="J287" i="66"/>
  <c r="J272" i="66"/>
  <c r="J225" i="66"/>
  <c r="J223" i="66"/>
  <c r="J253" i="66"/>
  <c r="J162" i="66"/>
  <c r="J192" i="66"/>
  <c r="J220" i="66"/>
  <c r="J161" i="66"/>
  <c r="J48" i="66"/>
  <c r="J124" i="66"/>
  <c r="J115" i="66"/>
  <c r="J81" i="66"/>
  <c r="J32" i="66"/>
  <c r="J46" i="66"/>
  <c r="J105" i="66"/>
  <c r="J314" i="66"/>
  <c r="J75" i="66"/>
  <c r="J203" i="66"/>
  <c r="J39" i="66"/>
  <c r="J171" i="66"/>
  <c r="J73" i="66"/>
  <c r="J212" i="66"/>
  <c r="J263" i="66"/>
  <c r="J169" i="66"/>
  <c r="J26" i="66"/>
  <c r="J100" i="66"/>
  <c r="J36" i="66"/>
  <c r="J74" i="66"/>
  <c r="J282" i="66"/>
  <c r="J356" i="66"/>
  <c r="J68" i="66"/>
  <c r="J185" i="66"/>
  <c r="J69" i="66"/>
  <c r="J341" i="66"/>
  <c r="J310" i="66"/>
  <c r="J397" i="66"/>
  <c r="J367" i="66"/>
  <c r="J354" i="66"/>
  <c r="J365" i="66"/>
  <c r="J305" i="66"/>
  <c r="J316" i="66"/>
  <c r="J300" i="66"/>
  <c r="J209" i="66"/>
  <c r="J205" i="66"/>
  <c r="J221" i="66"/>
  <c r="J141" i="66"/>
  <c r="J176" i="66"/>
  <c r="J157" i="66"/>
  <c r="J145" i="66"/>
  <c r="J51" i="66"/>
  <c r="J114" i="66"/>
  <c r="J77" i="66"/>
  <c r="J60" i="66"/>
  <c r="J31" i="66"/>
  <c r="J29" i="66"/>
  <c r="J297" i="66"/>
  <c r="J248" i="66"/>
  <c r="J279" i="66"/>
  <c r="J55" i="66"/>
  <c r="J183" i="66"/>
  <c r="J153" i="66"/>
  <c r="J327" i="66"/>
  <c r="J27" i="66"/>
  <c r="J123" i="66"/>
  <c r="J295" i="66"/>
  <c r="J201" i="66"/>
  <c r="J9" i="66"/>
  <c r="J360" i="66"/>
  <c r="J184" i="66"/>
  <c r="J122" i="66"/>
  <c r="J41" i="66"/>
  <c r="J311" i="66"/>
  <c r="J250" i="66"/>
  <c r="J277" i="66"/>
  <c r="J280" i="66"/>
  <c r="J390" i="66"/>
  <c r="J402" i="66"/>
  <c r="J371" i="66"/>
  <c r="J336" i="66"/>
  <c r="J285" i="66"/>
  <c r="J284" i="66"/>
  <c r="J222" i="66"/>
  <c r="J237" i="66"/>
  <c r="J320" i="66"/>
  <c r="J158" i="66"/>
  <c r="J131" i="66"/>
  <c r="J174" i="66"/>
  <c r="J109" i="66"/>
  <c r="J112" i="66"/>
  <c r="J82" i="66"/>
  <c r="J28" i="66"/>
  <c r="J16" i="66"/>
  <c r="J58" i="66"/>
  <c r="J325" i="66"/>
  <c r="J118" i="66"/>
  <c r="J392" i="66"/>
  <c r="J234" i="66"/>
  <c r="J20" i="66"/>
  <c r="J148" i="66"/>
  <c r="J8" i="66"/>
  <c r="J262" i="66"/>
  <c r="J281" i="66"/>
  <c r="J106" i="66"/>
  <c r="J214" i="66"/>
  <c r="J391" i="66"/>
  <c r="J393" i="66"/>
  <c r="J235" i="66"/>
  <c r="J398" i="66"/>
  <c r="J401" i="66"/>
  <c r="J334" i="66"/>
  <c r="J322" i="66"/>
  <c r="J290" i="66"/>
  <c r="J204" i="66"/>
  <c r="J288" i="66"/>
  <c r="J224" i="66"/>
  <c r="J125" i="66"/>
  <c r="J143" i="66"/>
  <c r="J163" i="66"/>
  <c r="J44" i="66"/>
  <c r="J80" i="66"/>
  <c r="J67" i="66"/>
  <c r="J15" i="66"/>
  <c r="J117" i="66"/>
  <c r="J395" i="66"/>
  <c r="J138" i="66"/>
  <c r="J357" i="66"/>
  <c r="J233" i="66"/>
  <c r="J7" i="66"/>
  <c r="J358" i="66"/>
  <c r="J200" i="66"/>
  <c r="J251" i="66"/>
  <c r="J324" i="66"/>
  <c r="J202" i="66"/>
  <c r="J42" i="66"/>
  <c r="J245" i="66"/>
  <c r="J165" i="66"/>
  <c r="J244" i="66"/>
  <c r="J23" i="66"/>
  <c r="J366" i="66"/>
  <c r="J355" i="66"/>
  <c r="J317" i="66"/>
  <c r="J306" i="66"/>
  <c r="J274" i="66"/>
  <c r="J239" i="66"/>
  <c r="J255" i="66"/>
  <c r="J194" i="66"/>
  <c r="J208" i="66"/>
  <c r="J128" i="66"/>
  <c r="J127" i="66"/>
  <c r="J191" i="66"/>
  <c r="J45" i="66"/>
  <c r="J65" i="66"/>
  <c r="J66" i="66"/>
  <c r="J326" i="66"/>
  <c r="J121" i="66"/>
  <c r="J347" i="66"/>
  <c r="J71" i="66"/>
  <c r="J101" i="66"/>
  <c r="J70" i="66"/>
  <c r="J228" i="66"/>
  <c r="J218" i="66"/>
  <c r="J166" i="66"/>
  <c r="J215" i="66"/>
  <c r="J135" i="66"/>
  <c r="J186" i="66"/>
  <c r="J170" i="66"/>
  <c r="J232" i="66"/>
  <c r="J107" i="66"/>
  <c r="J219" i="66"/>
  <c r="L151" i="51"/>
  <c r="L82" i="71"/>
  <c r="L114" i="71"/>
  <c r="L134" i="71"/>
  <c r="L150" i="71"/>
  <c r="L166" i="71"/>
  <c r="L182" i="71"/>
  <c r="L262" i="71"/>
  <c r="L278" i="71"/>
  <c r="L310" i="71"/>
  <c r="L326" i="71"/>
  <c r="L342" i="71"/>
  <c r="L390" i="71"/>
  <c r="L68" i="51"/>
  <c r="L180" i="51"/>
  <c r="L69" i="71"/>
  <c r="L124" i="71"/>
  <c r="L140" i="71"/>
  <c r="L156" i="71"/>
  <c r="L172" i="71"/>
  <c r="L188" i="71"/>
  <c r="L204" i="71"/>
  <c r="L220" i="71"/>
  <c r="L236" i="71"/>
  <c r="L252" i="71"/>
  <c r="L268" i="71"/>
  <c r="L284" i="71"/>
  <c r="L300" i="71"/>
  <c r="L316" i="71"/>
  <c r="L332" i="71"/>
  <c r="L348" i="71"/>
  <c r="L364" i="71"/>
  <c r="L396" i="71"/>
  <c r="L70" i="67"/>
  <c r="L29" i="71"/>
  <c r="L130" i="71"/>
  <c r="L146" i="71"/>
  <c r="L162" i="71"/>
  <c r="L178" i="71"/>
  <c r="J350" i="58"/>
  <c r="J65" i="55"/>
  <c r="J269" i="55"/>
  <c r="L43" i="57"/>
  <c r="J157" i="55"/>
  <c r="S1" i="67"/>
  <c r="L122" i="67"/>
  <c r="L58" i="71"/>
  <c r="L74" i="71"/>
  <c r="L106" i="71"/>
  <c r="L126" i="71"/>
  <c r="L142" i="71"/>
  <c r="L174" i="71"/>
  <c r="L190" i="71"/>
  <c r="L206" i="71"/>
  <c r="L238" i="71"/>
  <c r="L254" i="71"/>
  <c r="L270" i="71"/>
  <c r="L286" i="71"/>
  <c r="L302" i="71"/>
  <c r="L318" i="71"/>
  <c r="L334" i="71"/>
  <c r="L366" i="71"/>
  <c r="J178" i="55"/>
  <c r="J283" i="55"/>
  <c r="J169" i="55"/>
  <c r="J115" i="55"/>
  <c r="J334" i="55"/>
  <c r="J4" i="55"/>
  <c r="J197" i="55"/>
  <c r="J177" i="55"/>
  <c r="J400" i="55"/>
  <c r="L104" i="54"/>
  <c r="J23" i="58"/>
  <c r="J292" i="58"/>
  <c r="J44" i="58"/>
  <c r="J161" i="58"/>
  <c r="J253" i="58"/>
  <c r="J291" i="58"/>
  <c r="J402" i="58"/>
  <c r="L104" i="66"/>
  <c r="L200" i="54"/>
  <c r="J11" i="55"/>
  <c r="J184" i="55"/>
  <c r="J47" i="55"/>
  <c r="S1" i="54"/>
  <c r="E117" i="54" s="1"/>
  <c r="L218" i="67"/>
  <c r="L149" i="54"/>
  <c r="J362" i="58"/>
  <c r="J328" i="58"/>
  <c r="J9" i="58"/>
  <c r="J249" i="58"/>
  <c r="J29" i="58"/>
  <c r="J162" i="58"/>
  <c r="J192" i="58"/>
  <c r="J306" i="58"/>
  <c r="J366" i="55"/>
  <c r="J390" i="55"/>
  <c r="J71" i="55"/>
  <c r="J260" i="55"/>
  <c r="J310" i="55"/>
  <c r="J36" i="55"/>
  <c r="J232" i="55"/>
  <c r="J182" i="55"/>
  <c r="J121" i="55"/>
  <c r="J167" i="55"/>
  <c r="J100" i="55"/>
  <c r="J53" i="55"/>
  <c r="J248" i="55"/>
  <c r="J5" i="55"/>
  <c r="J21" i="55"/>
  <c r="J69" i="55"/>
  <c r="J262" i="55"/>
  <c r="J200" i="55"/>
  <c r="J45" i="55"/>
  <c r="J32" i="55"/>
  <c r="J44" i="55"/>
  <c r="J77" i="55"/>
  <c r="J76" i="55"/>
  <c r="J270" i="55"/>
  <c r="J143" i="55"/>
  <c r="J291" i="55"/>
  <c r="J204" i="55"/>
  <c r="J307" i="55"/>
  <c r="J306" i="55"/>
  <c r="J300" i="55"/>
  <c r="J332" i="55"/>
  <c r="J370" i="55"/>
  <c r="L235" i="61"/>
  <c r="J377" i="61"/>
  <c r="J385" i="61"/>
  <c r="J378" i="61"/>
  <c r="J386" i="61"/>
  <c r="J379" i="61"/>
  <c r="J387" i="61"/>
  <c r="J372" i="61"/>
  <c r="J380" i="61"/>
  <c r="J373" i="61"/>
  <c r="J381" i="61"/>
  <c r="J374" i="61"/>
  <c r="J382" i="61"/>
  <c r="J376" i="61"/>
  <c r="J384" i="61"/>
  <c r="L378" i="61"/>
  <c r="L386" i="61"/>
  <c r="J375" i="61"/>
  <c r="L380" i="61"/>
  <c r="J383" i="61"/>
  <c r="L374" i="61"/>
  <c r="L382" i="61"/>
  <c r="L379" i="61"/>
  <c r="L381" i="61"/>
  <c r="L373" i="61"/>
  <c r="L387" i="61"/>
  <c r="L133" i="61"/>
  <c r="L103" i="61"/>
  <c r="L40" i="61"/>
  <c r="L171" i="69"/>
  <c r="J377" i="69"/>
  <c r="J385" i="69"/>
  <c r="J378" i="69"/>
  <c r="J386" i="69"/>
  <c r="J379" i="69"/>
  <c r="J387" i="69"/>
  <c r="J372" i="69"/>
  <c r="J380" i="69"/>
  <c r="J373" i="69"/>
  <c r="J381" i="69"/>
  <c r="J374" i="69"/>
  <c r="J382" i="69"/>
  <c r="J376" i="69"/>
  <c r="J384" i="69"/>
  <c r="L378" i="69"/>
  <c r="L386" i="69"/>
  <c r="J375" i="69"/>
  <c r="L380" i="69"/>
  <c r="S1" i="69"/>
  <c r="J383" i="69"/>
  <c r="L374" i="69"/>
  <c r="L376" i="69"/>
  <c r="L384" i="69"/>
  <c r="L379" i="69"/>
  <c r="L373" i="69"/>
  <c r="L385" i="69"/>
  <c r="L377" i="69"/>
  <c r="L381" i="69"/>
  <c r="L387" i="69"/>
  <c r="L328" i="69"/>
  <c r="L55" i="69"/>
  <c r="L120" i="69"/>
  <c r="L56" i="69"/>
  <c r="L75" i="61"/>
  <c r="L135" i="55"/>
  <c r="J152" i="55"/>
  <c r="J154" i="55"/>
  <c r="J52" i="55"/>
  <c r="J58" i="55"/>
  <c r="J119" i="55"/>
  <c r="J24" i="55"/>
  <c r="J117" i="55"/>
  <c r="J54" i="55"/>
  <c r="J294" i="55"/>
  <c r="J25" i="55"/>
  <c r="J388" i="55"/>
  <c r="J344" i="55"/>
  <c r="J263" i="55"/>
  <c r="J251" i="55"/>
  <c r="J10" i="55"/>
  <c r="J8" i="55"/>
  <c r="J357" i="55"/>
  <c r="J29" i="55"/>
  <c r="J48" i="55"/>
  <c r="J78" i="55"/>
  <c r="J110" i="55"/>
  <c r="J113" i="55"/>
  <c r="J190" i="55"/>
  <c r="J160" i="55"/>
  <c r="J193" i="55"/>
  <c r="J222" i="55"/>
  <c r="J336" i="55"/>
  <c r="J335" i="55"/>
  <c r="J339" i="55"/>
  <c r="J367" i="55"/>
  <c r="S1" i="65"/>
  <c r="L107" i="69"/>
  <c r="L249" i="55"/>
  <c r="J377" i="55"/>
  <c r="J385" i="55"/>
  <c r="J378" i="55"/>
  <c r="J386" i="55"/>
  <c r="J379" i="55"/>
  <c r="J387" i="55"/>
  <c r="J372" i="55"/>
  <c r="J380" i="55"/>
  <c r="L372" i="55"/>
  <c r="L380" i="55"/>
  <c r="J373" i="55"/>
  <c r="J381" i="55"/>
  <c r="J374" i="55"/>
  <c r="J382" i="55"/>
  <c r="L374" i="55"/>
  <c r="L382" i="55"/>
  <c r="J376" i="55"/>
  <c r="J384" i="55"/>
  <c r="J375" i="55"/>
  <c r="J383" i="55"/>
  <c r="L383" i="55"/>
  <c r="L381" i="55"/>
  <c r="L375" i="55"/>
  <c r="L373" i="55"/>
  <c r="L385" i="55"/>
  <c r="L377" i="55"/>
  <c r="L70" i="55"/>
  <c r="J353" i="55"/>
  <c r="J403" i="55"/>
  <c r="J352" i="55"/>
  <c r="J398" i="55"/>
  <c r="J271" i="55"/>
  <c r="J272" i="55"/>
  <c r="J289" i="55"/>
  <c r="J288" i="55"/>
  <c r="J255" i="55"/>
  <c r="J273" i="55"/>
  <c r="J238" i="55"/>
  <c r="J141" i="55"/>
  <c r="J174" i="55"/>
  <c r="J124" i="55"/>
  <c r="J172" i="55"/>
  <c r="J49" i="55"/>
  <c r="J34" i="55"/>
  <c r="J114" i="55"/>
  <c r="J67" i="55"/>
  <c r="J50" i="55"/>
  <c r="J62" i="55"/>
  <c r="J18" i="55"/>
  <c r="J83" i="55"/>
  <c r="J6" i="55"/>
  <c r="J216" i="55"/>
  <c r="J315" i="55"/>
  <c r="J235" i="55"/>
  <c r="J326" i="55"/>
  <c r="J183" i="55"/>
  <c r="J106" i="55"/>
  <c r="J151" i="55"/>
  <c r="J164" i="55"/>
  <c r="J233" i="55"/>
  <c r="J247" i="55"/>
  <c r="J249" i="55"/>
  <c r="J203" i="55"/>
  <c r="J282" i="55"/>
  <c r="J278" i="55"/>
  <c r="J245" i="55"/>
  <c r="J297" i="55"/>
  <c r="J369" i="55"/>
  <c r="J396" i="55"/>
  <c r="J318" i="55"/>
  <c r="J338" i="55"/>
  <c r="J304" i="55"/>
  <c r="J317" i="55"/>
  <c r="J242" i="55"/>
  <c r="J243" i="55"/>
  <c r="J257" i="55"/>
  <c r="J241" i="55"/>
  <c r="J254" i="55"/>
  <c r="J210" i="55"/>
  <c r="J162" i="55"/>
  <c r="J173" i="55"/>
  <c r="J156" i="55"/>
  <c r="J126" i="55"/>
  <c r="J158" i="55"/>
  <c r="J63" i="55"/>
  <c r="J30" i="55"/>
  <c r="J125" i="55"/>
  <c r="J17" i="55"/>
  <c r="J15" i="55"/>
  <c r="J61" i="55"/>
  <c r="J40" i="55"/>
  <c r="J340" i="55"/>
  <c r="J116" i="55"/>
  <c r="J230" i="55"/>
  <c r="J295" i="55"/>
  <c r="J328" i="55"/>
  <c r="J198" i="55"/>
  <c r="J181" i="55"/>
  <c r="J55" i="55"/>
  <c r="J42" i="55"/>
  <c r="J267" i="55"/>
  <c r="J309" i="55"/>
  <c r="J395" i="55"/>
  <c r="J202" i="55"/>
  <c r="J330" i="55"/>
  <c r="J27" i="55"/>
  <c r="J402" i="55"/>
  <c r="J399" i="55"/>
  <c r="J371" i="55"/>
  <c r="J320" i="55"/>
  <c r="J321" i="55"/>
  <c r="J275" i="55"/>
  <c r="J302" i="55"/>
  <c r="J221" i="55"/>
  <c r="J225" i="55"/>
  <c r="J256" i="55"/>
  <c r="J223" i="55"/>
  <c r="J239" i="55"/>
  <c r="J189" i="55"/>
  <c r="J128" i="55"/>
  <c r="J159" i="55"/>
  <c r="J142" i="55"/>
  <c r="J111" i="55"/>
  <c r="J130" i="55"/>
  <c r="J35" i="55"/>
  <c r="J163" i="55"/>
  <c r="J108" i="55"/>
  <c r="J175" i="55"/>
  <c r="J13" i="55"/>
  <c r="J72" i="55"/>
  <c r="J196" i="55"/>
  <c r="J219" i="55"/>
  <c r="J308" i="55"/>
  <c r="J166" i="55"/>
  <c r="J74" i="55"/>
  <c r="J199" i="55"/>
  <c r="J137" i="55"/>
  <c r="J43" i="55"/>
  <c r="J279" i="55"/>
  <c r="J346" i="55"/>
  <c r="J327" i="55"/>
  <c r="J105" i="55"/>
  <c r="J38" i="55"/>
  <c r="L122" i="55"/>
  <c r="J139" i="55"/>
  <c r="J218" i="55"/>
  <c r="J185" i="55"/>
  <c r="J37" i="55"/>
  <c r="J168" i="55"/>
  <c r="J155" i="55"/>
  <c r="J201" i="55"/>
  <c r="J298" i="55"/>
  <c r="J7" i="55"/>
  <c r="J102" i="55"/>
  <c r="J292" i="55"/>
  <c r="J296" i="55"/>
  <c r="J133" i="55"/>
  <c r="J39" i="55"/>
  <c r="J57" i="55"/>
  <c r="J393" i="55"/>
  <c r="J246" i="55"/>
  <c r="J280" i="55"/>
  <c r="J64" i="55"/>
  <c r="J31" i="55"/>
  <c r="J112" i="55"/>
  <c r="J46" i="55"/>
  <c r="J140" i="55"/>
  <c r="J188" i="55"/>
  <c r="J224" i="55"/>
  <c r="J207" i="55"/>
  <c r="J253" i="55"/>
  <c r="J205" i="55"/>
  <c r="J301" i="55"/>
  <c r="J323" i="55"/>
  <c r="J351" i="55"/>
  <c r="J364" i="55"/>
  <c r="J377" i="56"/>
  <c r="L386" i="56"/>
  <c r="J372" i="56"/>
  <c r="J381" i="56"/>
  <c r="L374" i="56"/>
  <c r="L384" i="56"/>
  <c r="J383" i="56"/>
  <c r="L375" i="56"/>
  <c r="L102" i="56"/>
  <c r="L215" i="64"/>
  <c r="J377" i="64"/>
  <c r="J378" i="64"/>
  <c r="J386" i="64"/>
  <c r="J379" i="64"/>
  <c r="J372" i="64"/>
  <c r="J380" i="64"/>
  <c r="J373" i="64"/>
  <c r="J374" i="64"/>
  <c r="J382" i="64"/>
  <c r="J376" i="64"/>
  <c r="J375" i="64"/>
  <c r="J383" i="64"/>
  <c r="L372" i="64"/>
  <c r="L374" i="64"/>
  <c r="L382" i="64"/>
  <c r="L376" i="64"/>
  <c r="L387" i="64"/>
  <c r="L381" i="64"/>
  <c r="L383" i="64"/>
  <c r="L375" i="64"/>
  <c r="L107" i="64"/>
  <c r="L43" i="64"/>
  <c r="L118" i="64"/>
  <c r="L68" i="64"/>
  <c r="L69" i="55"/>
  <c r="L149" i="69"/>
  <c r="J56" i="55"/>
  <c r="J165" i="55"/>
  <c r="J394" i="55"/>
  <c r="J261" i="55"/>
  <c r="J104" i="55"/>
  <c r="J358" i="55"/>
  <c r="J9" i="55"/>
  <c r="J362" i="55"/>
  <c r="J356" i="55"/>
  <c r="J266" i="55"/>
  <c r="J103" i="55"/>
  <c r="J135" i="55"/>
  <c r="J360" i="55"/>
  <c r="J250" i="55"/>
  <c r="J265" i="55"/>
  <c r="J170" i="55"/>
  <c r="J345" i="55"/>
  <c r="J129" i="55"/>
  <c r="J109" i="55"/>
  <c r="J60" i="55"/>
  <c r="J127" i="55"/>
  <c r="J51" i="55"/>
  <c r="J179" i="55"/>
  <c r="J211" i="55"/>
  <c r="J146" i="55"/>
  <c r="J226" i="55"/>
  <c r="J268" i="55"/>
  <c r="J274" i="55"/>
  <c r="J316" i="55"/>
  <c r="J337" i="55"/>
  <c r="J348" i="55"/>
  <c r="J401" i="55"/>
  <c r="S1" i="61"/>
  <c r="L68" i="61"/>
  <c r="L378" i="22"/>
  <c r="L386" i="22"/>
  <c r="L372" i="22"/>
  <c r="L380" i="22"/>
  <c r="L374" i="22"/>
  <c r="L382" i="22"/>
  <c r="L387" i="22"/>
  <c r="L379" i="22"/>
  <c r="L373" i="22"/>
  <c r="L154" i="22"/>
  <c r="L196" i="22"/>
  <c r="L135" i="22"/>
  <c r="L148" i="22"/>
  <c r="L40" i="22"/>
  <c r="J378" i="57"/>
  <c r="J387" i="57"/>
  <c r="J382" i="57"/>
  <c r="L382" i="57"/>
  <c r="L384" i="57"/>
  <c r="L387" i="57"/>
  <c r="L385" i="57"/>
  <c r="L118" i="65"/>
  <c r="J377" i="65"/>
  <c r="J385" i="65"/>
  <c r="J378" i="65"/>
  <c r="J386" i="65"/>
  <c r="J379" i="65"/>
  <c r="J387" i="65"/>
  <c r="J372" i="65"/>
  <c r="J380" i="65"/>
  <c r="J373" i="65"/>
  <c r="J381" i="65"/>
  <c r="J374" i="65"/>
  <c r="J382" i="65"/>
  <c r="J376" i="65"/>
  <c r="J384" i="65"/>
  <c r="J375" i="65"/>
  <c r="L380" i="65"/>
  <c r="J383" i="65"/>
  <c r="L374" i="65"/>
  <c r="L382" i="65"/>
  <c r="L376" i="65"/>
  <c r="L384" i="65"/>
  <c r="L385" i="65"/>
  <c r="L377" i="65"/>
  <c r="L381" i="65"/>
  <c r="L383" i="65"/>
  <c r="L375" i="65"/>
  <c r="L373" i="65"/>
  <c r="L71" i="65"/>
  <c r="L72" i="65"/>
  <c r="L183" i="65"/>
  <c r="L116" i="55"/>
  <c r="J187" i="55"/>
  <c r="J213" i="55"/>
  <c r="J171" i="55"/>
  <c r="J20" i="55"/>
  <c r="J180" i="55"/>
  <c r="J150" i="55"/>
  <c r="J132" i="55"/>
  <c r="J59" i="55"/>
  <c r="J347" i="55"/>
  <c r="J331" i="55"/>
  <c r="J186" i="55"/>
  <c r="J293" i="55"/>
  <c r="J391" i="55"/>
  <c r="J26" i="55"/>
  <c r="J281" i="55"/>
  <c r="J215" i="55"/>
  <c r="J41" i="55"/>
  <c r="J16" i="55"/>
  <c r="J14" i="55"/>
  <c r="J81" i="55"/>
  <c r="J80" i="55"/>
  <c r="J66" i="55"/>
  <c r="J195" i="55"/>
  <c r="J237" i="55"/>
  <c r="J161" i="55"/>
  <c r="J252" i="55"/>
  <c r="J191" i="55"/>
  <c r="J287" i="55"/>
  <c r="J305" i="55"/>
  <c r="J368" i="55"/>
  <c r="J354" i="55"/>
  <c r="J349" i="55"/>
  <c r="S1" i="64"/>
  <c r="L229" i="50"/>
  <c r="J385" i="50"/>
  <c r="J387" i="50"/>
  <c r="J380" i="50"/>
  <c r="J373" i="50"/>
  <c r="J382" i="50"/>
  <c r="L382" i="50"/>
  <c r="L376" i="50"/>
  <c r="J383" i="50"/>
  <c r="L375" i="50"/>
  <c r="L69" i="50"/>
  <c r="L43" i="50"/>
  <c r="L184" i="58"/>
  <c r="J377" i="58"/>
  <c r="J385" i="58"/>
  <c r="J378" i="58"/>
  <c r="J386" i="58"/>
  <c r="J379" i="58"/>
  <c r="J387" i="58"/>
  <c r="J372" i="58"/>
  <c r="J380" i="58"/>
  <c r="J373" i="58"/>
  <c r="J381" i="58"/>
  <c r="J374" i="58"/>
  <c r="J382" i="58"/>
  <c r="J376" i="58"/>
  <c r="J384" i="58"/>
  <c r="L378" i="58"/>
  <c r="L386" i="58"/>
  <c r="J375" i="58"/>
  <c r="J383" i="58"/>
  <c r="L375" i="58"/>
  <c r="L384" i="58"/>
  <c r="L385" i="58"/>
  <c r="L377" i="58"/>
  <c r="L383" i="58"/>
  <c r="L387" i="58"/>
  <c r="L379" i="58"/>
  <c r="L133" i="58"/>
  <c r="L185" i="58"/>
  <c r="J377" i="66"/>
  <c r="J385" i="66"/>
  <c r="J378" i="66"/>
  <c r="J386" i="66"/>
  <c r="J379" i="66"/>
  <c r="J387" i="66"/>
  <c r="J372" i="66"/>
  <c r="J380" i="66"/>
  <c r="J373" i="66"/>
  <c r="J381" i="66"/>
  <c r="J374" i="66"/>
  <c r="J382" i="66"/>
  <c r="J376" i="66"/>
  <c r="J384" i="66"/>
  <c r="L378" i="66"/>
  <c r="L386" i="66"/>
  <c r="L372" i="66"/>
  <c r="J375" i="66"/>
  <c r="L374" i="66"/>
  <c r="L382" i="66"/>
  <c r="J383" i="66"/>
  <c r="L376" i="66"/>
  <c r="L385" i="66"/>
  <c r="L381" i="66"/>
  <c r="L377" i="66"/>
  <c r="L383" i="66"/>
  <c r="L375" i="66"/>
  <c r="L379" i="66"/>
  <c r="L373" i="66"/>
  <c r="L297" i="66"/>
  <c r="L40" i="66"/>
  <c r="L118" i="22"/>
  <c r="L149" i="66"/>
  <c r="L262" i="55"/>
  <c r="J342" i="55"/>
  <c r="J312" i="55"/>
  <c r="J329" i="55"/>
  <c r="J234" i="55"/>
  <c r="J277" i="55"/>
  <c r="J299" i="55"/>
  <c r="J244" i="55"/>
  <c r="J343" i="55"/>
  <c r="J148" i="55"/>
  <c r="J23" i="55"/>
  <c r="J73" i="55"/>
  <c r="J68" i="55"/>
  <c r="J324" i="55"/>
  <c r="J136" i="55"/>
  <c r="J392" i="55"/>
  <c r="J325" i="55"/>
  <c r="J123" i="55"/>
  <c r="J19" i="55"/>
  <c r="J12" i="55"/>
  <c r="J82" i="55"/>
  <c r="J144" i="55"/>
  <c r="J79" i="55"/>
  <c r="J227" i="55"/>
  <c r="J176" i="55"/>
  <c r="J258" i="55"/>
  <c r="J286" i="55"/>
  <c r="J208" i="55"/>
  <c r="J303" i="55"/>
  <c r="J319" i="55"/>
  <c r="J322" i="55"/>
  <c r="J350" i="55"/>
  <c r="J365" i="55"/>
  <c r="L100" i="22"/>
  <c r="J153" i="55"/>
  <c r="J389" i="55"/>
  <c r="J120" i="55"/>
  <c r="J22" i="55"/>
  <c r="J341" i="55"/>
  <c r="J75" i="55"/>
  <c r="J359" i="55"/>
  <c r="J134" i="55"/>
  <c r="J311" i="55"/>
  <c r="J314" i="55"/>
  <c r="J217" i="55"/>
  <c r="J228" i="55"/>
  <c r="J313" i="55"/>
  <c r="J70" i="55"/>
  <c r="J101" i="55"/>
  <c r="J107" i="55"/>
  <c r="J214" i="55"/>
  <c r="J33" i="55"/>
  <c r="J147" i="55"/>
  <c r="J145" i="55"/>
  <c r="J236" i="55"/>
  <c r="J28" i="55"/>
  <c r="J240" i="55"/>
  <c r="J131" i="55"/>
  <c r="J220" i="55"/>
  <c r="J209" i="55"/>
  <c r="J259" i="55"/>
  <c r="J284" i="55"/>
  <c r="J290" i="55"/>
  <c r="J333" i="55"/>
  <c r="J355" i="55"/>
  <c r="S1" i="55"/>
  <c r="L11" i="65"/>
  <c r="L106" i="22"/>
  <c r="L117" i="66"/>
  <c r="J377" i="51"/>
  <c r="J385" i="51"/>
  <c r="J378" i="51"/>
  <c r="J386" i="51"/>
  <c r="L378" i="51"/>
  <c r="L386" i="51"/>
  <c r="J379" i="51"/>
  <c r="J387" i="51"/>
  <c r="J372" i="51"/>
  <c r="J380" i="51"/>
  <c r="L372" i="51"/>
  <c r="J373" i="51"/>
  <c r="J381" i="51"/>
  <c r="J374" i="51"/>
  <c r="J382" i="51"/>
  <c r="L374" i="51"/>
  <c r="L382" i="51"/>
  <c r="J376" i="51"/>
  <c r="J384" i="51"/>
  <c r="J375" i="51"/>
  <c r="J383" i="51"/>
  <c r="L373" i="51"/>
  <c r="L377" i="51"/>
  <c r="L385" i="51"/>
  <c r="L387" i="51"/>
  <c r="L379" i="51"/>
  <c r="L381" i="51"/>
  <c r="L155" i="59"/>
  <c r="L378" i="59"/>
  <c r="L386" i="59"/>
  <c r="L372" i="59"/>
  <c r="L380" i="59"/>
  <c r="L382" i="59"/>
  <c r="L376" i="59"/>
  <c r="L384" i="59"/>
  <c r="L385" i="59"/>
  <c r="L387" i="59"/>
  <c r="L379" i="59"/>
  <c r="J377" i="67"/>
  <c r="J385" i="67"/>
  <c r="J378" i="67"/>
  <c r="J386" i="67"/>
  <c r="J379" i="67"/>
  <c r="J387" i="67"/>
  <c r="J372" i="67"/>
  <c r="J380" i="67"/>
  <c r="J373" i="67"/>
  <c r="J381" i="67"/>
  <c r="J374" i="67"/>
  <c r="J382" i="67"/>
  <c r="J376" i="67"/>
  <c r="J384" i="67"/>
  <c r="L378" i="67"/>
  <c r="L386" i="67"/>
  <c r="L372" i="67"/>
  <c r="L380" i="67"/>
  <c r="L374" i="67"/>
  <c r="L382" i="67"/>
  <c r="J375" i="67"/>
  <c r="L376" i="67"/>
  <c r="L384" i="67"/>
  <c r="J383" i="67"/>
  <c r="L377" i="67"/>
  <c r="L383" i="67"/>
  <c r="L375" i="67"/>
  <c r="L387" i="67"/>
  <c r="L379" i="67"/>
  <c r="L6" i="64"/>
  <c r="L40" i="54"/>
  <c r="L102" i="51"/>
  <c r="S1" i="51"/>
  <c r="J373" i="68"/>
  <c r="L22" i="65"/>
  <c r="L24" i="51"/>
  <c r="L39" i="54"/>
  <c r="L52" i="67"/>
  <c r="L53" i="54"/>
  <c r="J377" i="54"/>
  <c r="J385" i="54"/>
  <c r="J378" i="54"/>
  <c r="J386" i="54"/>
  <c r="J379" i="54"/>
  <c r="J387" i="54"/>
  <c r="J372" i="54"/>
  <c r="J380" i="54"/>
  <c r="L380" i="54"/>
  <c r="J373" i="54"/>
  <c r="J381" i="54"/>
  <c r="J374" i="54"/>
  <c r="J382" i="54"/>
  <c r="L374" i="54"/>
  <c r="L382" i="54"/>
  <c r="J376" i="54"/>
  <c r="J384" i="54"/>
  <c r="L376" i="54"/>
  <c r="L384" i="54"/>
  <c r="J375" i="54"/>
  <c r="J383" i="54"/>
  <c r="L381" i="54"/>
  <c r="L373" i="54"/>
  <c r="L387" i="54"/>
  <c r="J377" i="70"/>
  <c r="J385" i="70"/>
  <c r="J378" i="70"/>
  <c r="J386" i="70"/>
  <c r="J379" i="70"/>
  <c r="J387" i="70"/>
  <c r="J372" i="70"/>
  <c r="J380" i="70"/>
  <c r="J373" i="70"/>
  <c r="J381" i="70"/>
  <c r="J374" i="70"/>
  <c r="J382" i="70"/>
  <c r="J376" i="70"/>
  <c r="J384" i="70"/>
  <c r="L378" i="70"/>
  <c r="L386" i="70"/>
  <c r="L372" i="70"/>
  <c r="L380" i="70"/>
  <c r="J375" i="70"/>
  <c r="L374" i="70"/>
  <c r="L382" i="70"/>
  <c r="J383" i="70"/>
  <c r="L379" i="70"/>
  <c r="L373" i="70"/>
  <c r="L385" i="70"/>
  <c r="L377" i="70"/>
  <c r="L381" i="70"/>
  <c r="L387" i="70"/>
  <c r="L22" i="67"/>
  <c r="L234" i="51"/>
  <c r="L403" i="71"/>
  <c r="J377" i="71"/>
  <c r="J385" i="71"/>
  <c r="J378" i="71"/>
  <c r="J386" i="71"/>
  <c r="J379" i="71"/>
  <c r="J387" i="71"/>
  <c r="J372" i="71"/>
  <c r="J380" i="71"/>
  <c r="L372" i="71"/>
  <c r="L380" i="71"/>
  <c r="J373" i="71"/>
  <c r="J381" i="71"/>
  <c r="J374" i="71"/>
  <c r="J382" i="71"/>
  <c r="L374" i="71"/>
  <c r="J376" i="71"/>
  <c r="J384" i="71"/>
  <c r="J375" i="71"/>
  <c r="J383" i="71"/>
  <c r="L385" i="71"/>
  <c r="L377" i="71"/>
  <c r="L387" i="71"/>
  <c r="L379" i="71"/>
  <c r="L381" i="71"/>
  <c r="L383" i="71"/>
  <c r="L375" i="71"/>
  <c r="L373" i="71"/>
  <c r="L19" i="71"/>
  <c r="L43" i="71"/>
  <c r="L51" i="71"/>
  <c r="L59" i="71"/>
  <c r="L67" i="71"/>
  <c r="L75" i="71"/>
  <c r="L83" i="71"/>
  <c r="L107" i="71"/>
  <c r="L115" i="71"/>
  <c r="L125" i="71"/>
  <c r="L141" i="71"/>
  <c r="L149" i="71"/>
  <c r="L157" i="71"/>
  <c r="L173" i="71"/>
  <c r="L181" i="71"/>
  <c r="L189" i="71"/>
  <c r="L197" i="71"/>
  <c r="L201" i="71"/>
  <c r="L205" i="71"/>
  <c r="L209" i="71"/>
  <c r="L217" i="71"/>
  <c r="L221" i="71"/>
  <c r="L225" i="71"/>
  <c r="L229" i="71"/>
  <c r="L233" i="71"/>
  <c r="L237" i="71"/>
  <c r="L241" i="71"/>
  <c r="L245" i="71"/>
  <c r="L249" i="71"/>
  <c r="L253" i="71"/>
  <c r="L257" i="71"/>
  <c r="L261" i="71"/>
  <c r="L265" i="71"/>
  <c r="L269" i="71"/>
  <c r="L273" i="71"/>
  <c r="L277" i="71"/>
  <c r="L281" i="71"/>
  <c r="L285" i="71"/>
  <c r="L289" i="71"/>
  <c r="L293" i="71"/>
  <c r="L297" i="71"/>
  <c r="L301" i="71"/>
  <c r="L305" i="71"/>
  <c r="L313" i="71"/>
  <c r="L317" i="71"/>
  <c r="L321" i="71"/>
  <c r="L325" i="71"/>
  <c r="L329" i="71"/>
  <c r="L333" i="71"/>
  <c r="L337" i="71"/>
  <c r="L341" i="71"/>
  <c r="L345" i="71"/>
  <c r="L349" i="71"/>
  <c r="L353" i="71"/>
  <c r="L357" i="71"/>
  <c r="L361" i="71"/>
  <c r="L365" i="71"/>
  <c r="L369" i="71"/>
  <c r="L389" i="71"/>
  <c r="L393" i="71"/>
  <c r="L397" i="71"/>
  <c r="L401" i="71"/>
  <c r="L12" i="71"/>
  <c r="L28" i="71"/>
  <c r="L44" i="71"/>
  <c r="L52" i="71"/>
  <c r="L60" i="71"/>
  <c r="L68" i="71"/>
  <c r="L76" i="71"/>
  <c r="L100" i="71"/>
  <c r="L108" i="71"/>
  <c r="L116" i="71"/>
  <c r="L30" i="71"/>
  <c r="L38" i="71"/>
  <c r="L54" i="71"/>
  <c r="L62" i="71"/>
  <c r="L70" i="71"/>
  <c r="L78" i="71"/>
  <c r="L102" i="71"/>
  <c r="L110" i="71"/>
  <c r="L118" i="71"/>
  <c r="L23" i="71"/>
  <c r="L39" i="71"/>
  <c r="L47" i="71"/>
  <c r="L71" i="71"/>
  <c r="L79" i="71"/>
  <c r="L111" i="71"/>
  <c r="L123" i="71"/>
  <c r="L127" i="71"/>
  <c r="L131" i="71"/>
  <c r="L135" i="71"/>
  <c r="L139" i="71"/>
  <c r="L143" i="71"/>
  <c r="L147" i="71"/>
  <c r="L155" i="71"/>
  <c r="L159" i="71"/>
  <c r="L163" i="71"/>
  <c r="L171" i="71"/>
  <c r="L179" i="71"/>
  <c r="L187" i="71"/>
  <c r="L191" i="71"/>
  <c r="L195" i="71"/>
  <c r="L199" i="71"/>
  <c r="L203" i="71"/>
  <c r="L207" i="71"/>
  <c r="L211" i="71"/>
  <c r="L219" i="71"/>
  <c r="L223" i="71"/>
  <c r="L227" i="71"/>
  <c r="L231" i="71"/>
  <c r="L235" i="71"/>
  <c r="L239" i="71"/>
  <c r="L243" i="71"/>
  <c r="L251" i="71"/>
  <c r="L255" i="71"/>
  <c r="L259" i="71"/>
  <c r="L263" i="71"/>
  <c r="L267" i="71"/>
  <c r="L271" i="71"/>
  <c r="L275" i="71"/>
  <c r="L283" i="71"/>
  <c r="L287" i="71"/>
  <c r="L291" i="71"/>
  <c r="L295" i="71"/>
  <c r="L299" i="71"/>
  <c r="L303" i="71"/>
  <c r="L307" i="71"/>
  <c r="L315" i="71"/>
  <c r="L319" i="71"/>
  <c r="L323" i="71"/>
  <c r="L327" i="71"/>
  <c r="L331" i="71"/>
  <c r="L335" i="71"/>
  <c r="L339" i="71"/>
  <c r="L347" i="71"/>
  <c r="L351" i="71"/>
  <c r="L355" i="71"/>
  <c r="L359" i="71"/>
  <c r="L367" i="71"/>
  <c r="L371" i="71"/>
  <c r="L391" i="71"/>
  <c r="L395" i="71"/>
  <c r="L399" i="71"/>
  <c r="L72" i="58"/>
  <c r="L100" i="59"/>
  <c r="L282" i="59"/>
  <c r="L320" i="58"/>
  <c r="L397" i="58"/>
  <c r="L369" i="58"/>
  <c r="L333" i="58"/>
  <c r="L321" i="58"/>
  <c r="L370" i="58"/>
  <c r="L322" i="58"/>
  <c r="L399" i="58"/>
  <c r="L371" i="58"/>
  <c r="L335" i="58"/>
  <c r="L323" i="58"/>
  <c r="L400" i="58"/>
  <c r="L336" i="58"/>
  <c r="L401" i="58"/>
  <c r="L349" i="58"/>
  <c r="L337" i="58"/>
  <c r="L402" i="58"/>
  <c r="L338" i="58"/>
  <c r="L365" i="58"/>
  <c r="L353" i="58"/>
  <c r="L317" i="58"/>
  <c r="L367" i="58"/>
  <c r="L354" i="58"/>
  <c r="L306" i="58"/>
  <c r="L258" i="58"/>
  <c r="L403" i="58"/>
  <c r="L307" i="58"/>
  <c r="L271" i="58"/>
  <c r="L259" i="58"/>
  <c r="L287" i="58"/>
  <c r="L275" i="58"/>
  <c r="L223" i="58"/>
  <c r="L211" i="58"/>
  <c r="L301" i="58"/>
  <c r="L256" i="58"/>
  <c r="L242" i="58"/>
  <c r="L192" i="58"/>
  <c r="L162" i="58"/>
  <c r="L339" i="58"/>
  <c r="L303" i="58"/>
  <c r="L225" i="58"/>
  <c r="L352" i="58"/>
  <c r="L305" i="58"/>
  <c r="L227" i="58"/>
  <c r="L205" i="58"/>
  <c r="L274" i="58"/>
  <c r="L269" i="58"/>
  <c r="L237" i="58"/>
  <c r="L272" i="58"/>
  <c r="L178" i="58"/>
  <c r="L319" i="58"/>
  <c r="L241" i="58"/>
  <c r="L243" i="58"/>
  <c r="L351" i="58"/>
  <c r="L285" i="58"/>
  <c r="L288" i="58"/>
  <c r="L253" i="58"/>
  <c r="L289" i="58"/>
  <c r="L255" i="58"/>
  <c r="L221" i="58"/>
  <c r="L207" i="58"/>
  <c r="L189" i="58"/>
  <c r="L208" i="58"/>
  <c r="L209" i="58"/>
  <c r="L140" i="58"/>
  <c r="L226" i="58"/>
  <c r="L143" i="58"/>
  <c r="L124" i="58"/>
  <c r="L144" i="58"/>
  <c r="L125" i="58"/>
  <c r="L257" i="58"/>
  <c r="L191" i="58"/>
  <c r="L146" i="58"/>
  <c r="L127" i="58"/>
  <c r="L193" i="58"/>
  <c r="L147" i="58"/>
  <c r="L128" i="58"/>
  <c r="L159" i="58"/>
  <c r="L179" i="58"/>
  <c r="L163" i="58"/>
  <c r="L210" i="58"/>
  <c r="L82" i="58"/>
  <c r="L111" i="58"/>
  <c r="L83" i="58"/>
  <c r="L194" i="58"/>
  <c r="L290" i="58"/>
  <c r="L291" i="58"/>
  <c r="L141" i="58"/>
  <c r="L115" i="58"/>
  <c r="L76" i="58"/>
  <c r="L156" i="58"/>
  <c r="L77" i="58"/>
  <c r="L172" i="58"/>
  <c r="L61" i="58"/>
  <c r="L62" i="58"/>
  <c r="L46" i="58"/>
  <c r="L63" i="58"/>
  <c r="L47" i="58"/>
  <c r="L273" i="58"/>
  <c r="L48" i="58"/>
  <c r="L108" i="58"/>
  <c r="L130" i="58"/>
  <c r="L109" i="58"/>
  <c r="L391" i="58"/>
  <c r="L239" i="58"/>
  <c r="L131" i="58"/>
  <c r="L112" i="58"/>
  <c r="L114" i="58"/>
  <c r="L393" i="58"/>
  <c r="L394" i="58"/>
  <c r="L157" i="58"/>
  <c r="L79" i="58"/>
  <c r="L395" i="58"/>
  <c r="L343" i="58"/>
  <c r="L296" i="58"/>
  <c r="L346" i="58"/>
  <c r="L360" i="58"/>
  <c r="L312" i="58"/>
  <c r="L361" i="58"/>
  <c r="L325" i="58"/>
  <c r="L313" i="58"/>
  <c r="L362" i="58"/>
  <c r="L363" i="58"/>
  <c r="L327" i="58"/>
  <c r="L315" i="58"/>
  <c r="L80" i="58"/>
  <c r="L328" i="58"/>
  <c r="L389" i="58"/>
  <c r="L330" i="58"/>
  <c r="L293" i="58"/>
  <c r="L392" i="58"/>
  <c r="L357" i="58"/>
  <c r="L331" i="58"/>
  <c r="L283" i="58"/>
  <c r="L247" i="58"/>
  <c r="L359" i="58"/>
  <c r="L297" i="58"/>
  <c r="L261" i="58"/>
  <c r="L249" i="58"/>
  <c r="L345" i="58"/>
  <c r="L299" i="58"/>
  <c r="L263" i="58"/>
  <c r="L347" i="58"/>
  <c r="L264" i="58"/>
  <c r="L309" i="58"/>
  <c r="L266" i="58"/>
  <c r="L279" i="58"/>
  <c r="L267" i="58"/>
  <c r="L250" i="58"/>
  <c r="L234" i="58"/>
  <c r="L186" i="58"/>
  <c r="L251" i="58"/>
  <c r="L235" i="58"/>
  <c r="L199" i="58"/>
  <c r="L187" i="58"/>
  <c r="L151" i="58"/>
  <c r="L139" i="58"/>
  <c r="L329" i="58"/>
  <c r="L200" i="58"/>
  <c r="L213" i="58"/>
  <c r="L201" i="58"/>
  <c r="L165" i="58"/>
  <c r="L311" i="58"/>
  <c r="L202" i="58"/>
  <c r="L314" i="58"/>
  <c r="L277" i="58"/>
  <c r="L215" i="58"/>
  <c r="L203" i="58"/>
  <c r="L167" i="58"/>
  <c r="L155" i="58"/>
  <c r="L295" i="58"/>
  <c r="L280" i="58"/>
  <c r="L216" i="58"/>
  <c r="L298" i="58"/>
  <c r="L281" i="58"/>
  <c r="L229" i="58"/>
  <c r="L217" i="58"/>
  <c r="L181" i="58"/>
  <c r="L282" i="58"/>
  <c r="L218" i="58"/>
  <c r="L170" i="58"/>
  <c r="L245" i="58"/>
  <c r="L231" i="58"/>
  <c r="L219" i="58"/>
  <c r="L183" i="58"/>
  <c r="L171" i="58"/>
  <c r="L135" i="58"/>
  <c r="L265" i="58"/>
  <c r="L74" i="58"/>
  <c r="L38" i="58"/>
  <c r="J355" i="58"/>
  <c r="J339" i="58"/>
  <c r="J320" i="58"/>
  <c r="J268" i="58"/>
  <c r="J286" i="58"/>
  <c r="J240" i="58"/>
  <c r="J241" i="58"/>
  <c r="J158" i="58"/>
  <c r="J179" i="58"/>
  <c r="J163" i="58"/>
  <c r="J109" i="58"/>
  <c r="J114" i="58"/>
  <c r="J223" i="58"/>
  <c r="J34" i="58"/>
  <c r="J14" i="58"/>
  <c r="J394" i="58"/>
  <c r="J391" i="58"/>
  <c r="J267" i="58"/>
  <c r="J41" i="58"/>
  <c r="J218" i="58"/>
  <c r="J180" i="58"/>
  <c r="J186" i="58"/>
  <c r="L138" i="58"/>
  <c r="L103" i="58"/>
  <c r="L75" i="58"/>
  <c r="L39" i="58"/>
  <c r="J371" i="58"/>
  <c r="J317" i="58"/>
  <c r="J307" i="58"/>
  <c r="J301" i="58"/>
  <c r="J270" i="58"/>
  <c r="J238" i="58"/>
  <c r="J208" i="58"/>
  <c r="J143" i="58"/>
  <c r="J160" i="58"/>
  <c r="J140" i="58"/>
  <c r="J80" i="58"/>
  <c r="J81" i="58"/>
  <c r="J191" i="58"/>
  <c r="J17" i="58"/>
  <c r="J115" i="58"/>
  <c r="J245" i="58"/>
  <c r="J314" i="58"/>
  <c r="J185" i="58"/>
  <c r="J71" i="58"/>
  <c r="J152" i="58"/>
  <c r="J311" i="58"/>
  <c r="J72" i="58"/>
  <c r="L149" i="58"/>
  <c r="L104" i="58"/>
  <c r="L40" i="58"/>
  <c r="J370" i="58"/>
  <c r="J364" i="58"/>
  <c r="J271" i="58"/>
  <c r="J288" i="58"/>
  <c r="J285" i="58"/>
  <c r="J258" i="58"/>
  <c r="J211" i="58"/>
  <c r="J221" i="58"/>
  <c r="J190" i="58"/>
  <c r="J146" i="58"/>
  <c r="J50" i="58"/>
  <c r="J77" i="58"/>
  <c r="J111" i="58"/>
  <c r="J108" i="58"/>
  <c r="J67" i="58"/>
  <c r="J150" i="58"/>
  <c r="J341" i="58"/>
  <c r="J118" i="58"/>
  <c r="J133" i="58"/>
  <c r="J39" i="58"/>
  <c r="J59" i="58"/>
  <c r="J363" i="58"/>
  <c r="L117" i="58"/>
  <c r="J403" i="58"/>
  <c r="J353" i="58"/>
  <c r="J351" i="58"/>
  <c r="J365" i="58"/>
  <c r="J275" i="58"/>
  <c r="J272" i="58"/>
  <c r="J256" i="58"/>
  <c r="J237" i="58"/>
  <c r="J209" i="58"/>
  <c r="J174" i="58"/>
  <c r="J157" i="58"/>
  <c r="J79" i="58"/>
  <c r="J65" i="58"/>
  <c r="J64" i="58"/>
  <c r="J82" i="58"/>
  <c r="J49" i="58"/>
  <c r="J69" i="58"/>
  <c r="J299" i="58"/>
  <c r="J6" i="58"/>
  <c r="J53" i="58"/>
  <c r="J330" i="58"/>
  <c r="J20" i="58"/>
  <c r="J315" i="58"/>
  <c r="L197" i="58"/>
  <c r="L106" i="58"/>
  <c r="L42" i="58"/>
  <c r="J368" i="58"/>
  <c r="J352" i="58"/>
  <c r="J399" i="58"/>
  <c r="J304" i="58"/>
  <c r="J305" i="58"/>
  <c r="J255" i="58"/>
  <c r="J236" i="58"/>
  <c r="J220" i="58"/>
  <c r="J193" i="58"/>
  <c r="J156" i="58"/>
  <c r="J129" i="58"/>
  <c r="J188" i="58"/>
  <c r="J51" i="58"/>
  <c r="J62" i="58"/>
  <c r="J31" i="58"/>
  <c r="J18" i="58"/>
  <c r="J361" i="58"/>
  <c r="J4" i="58"/>
  <c r="J296" i="58"/>
  <c r="J266" i="58"/>
  <c r="J279" i="58"/>
  <c r="J154" i="58"/>
  <c r="J331" i="58"/>
  <c r="L154" i="58"/>
  <c r="L119" i="58"/>
  <c r="L107" i="58"/>
  <c r="L55" i="58"/>
  <c r="L43" i="58"/>
  <c r="J354" i="58"/>
  <c r="J401" i="58"/>
  <c r="J338" i="58"/>
  <c r="J290" i="58"/>
  <c r="J289" i="58"/>
  <c r="J225" i="58"/>
  <c r="J243" i="58"/>
  <c r="J259" i="58"/>
  <c r="J173" i="58"/>
  <c r="J142" i="58"/>
  <c r="J113" i="58"/>
  <c r="J172" i="58"/>
  <c r="J144" i="58"/>
  <c r="J47" i="58"/>
  <c r="J30" i="58"/>
  <c r="J15" i="58"/>
  <c r="J262" i="58"/>
  <c r="J248" i="58"/>
  <c r="J232" i="58"/>
  <c r="J134" i="58"/>
  <c r="J281" i="58"/>
  <c r="J346" i="58"/>
  <c r="J310" i="58"/>
  <c r="L248" i="58"/>
  <c r="L233" i="58"/>
  <c r="L120" i="58"/>
  <c r="L56" i="58"/>
  <c r="J396" i="58"/>
  <c r="J367" i="58"/>
  <c r="J322" i="58"/>
  <c r="J274" i="58"/>
  <c r="J284" i="58"/>
  <c r="J206" i="58"/>
  <c r="J227" i="58"/>
  <c r="J224" i="58"/>
  <c r="J159" i="58"/>
  <c r="J204" i="58"/>
  <c r="J83" i="58"/>
  <c r="J131" i="58"/>
  <c r="J124" i="58"/>
  <c r="J33" i="58"/>
  <c r="J125" i="58"/>
  <c r="J145" i="58"/>
  <c r="J183" i="58"/>
  <c r="J106" i="58"/>
  <c r="J235" i="58"/>
  <c r="J326" i="58"/>
  <c r="J263" i="58"/>
  <c r="J168" i="58"/>
  <c r="J10" i="58"/>
  <c r="L69" i="58"/>
  <c r="J398" i="58"/>
  <c r="J366" i="58"/>
  <c r="J318" i="58"/>
  <c r="J335" i="58"/>
  <c r="J273" i="58"/>
  <c r="J303" i="58"/>
  <c r="J226" i="58"/>
  <c r="J252" i="58"/>
  <c r="J141" i="58"/>
  <c r="J194" i="58"/>
  <c r="J66" i="58"/>
  <c r="J130" i="58"/>
  <c r="J127" i="58"/>
  <c r="J12" i="58"/>
  <c r="J63" i="58"/>
  <c r="J70" i="58"/>
  <c r="J198" i="58"/>
  <c r="J298" i="58"/>
  <c r="J215" i="58"/>
  <c r="J148" i="58"/>
  <c r="J393" i="58"/>
  <c r="J360" i="58"/>
  <c r="J166" i="58"/>
  <c r="L122" i="58"/>
  <c r="J369" i="58"/>
  <c r="J348" i="58"/>
  <c r="J334" i="58"/>
  <c r="J319" i="58"/>
  <c r="J269" i="58"/>
  <c r="J242" i="58"/>
  <c r="J207" i="58"/>
  <c r="J205" i="58"/>
  <c r="J147" i="58"/>
  <c r="J175" i="58"/>
  <c r="J46" i="58"/>
  <c r="J76" i="58"/>
  <c r="J110" i="58"/>
  <c r="J19" i="58"/>
  <c r="J32" i="58"/>
  <c r="J278" i="58"/>
  <c r="J169" i="58"/>
  <c r="J120" i="58"/>
  <c r="J313" i="58"/>
  <c r="J340" i="58"/>
  <c r="J104" i="58"/>
  <c r="J234" i="58"/>
  <c r="L123" i="58"/>
  <c r="L71" i="58"/>
  <c r="L59" i="58"/>
  <c r="L396" i="70"/>
  <c r="L332" i="70"/>
  <c r="L397" i="70"/>
  <c r="L369" i="70"/>
  <c r="L333" i="70"/>
  <c r="L398" i="70"/>
  <c r="L370" i="70"/>
  <c r="L334" i="70"/>
  <c r="L399" i="70"/>
  <c r="L371" i="70"/>
  <c r="L335" i="70"/>
  <c r="L401" i="70"/>
  <c r="L349" i="70"/>
  <c r="L337" i="70"/>
  <c r="L402" i="70"/>
  <c r="L350" i="70"/>
  <c r="L338" i="70"/>
  <c r="L365" i="70"/>
  <c r="L353" i="70"/>
  <c r="L367" i="70"/>
  <c r="L318" i="70"/>
  <c r="L306" i="70"/>
  <c r="L270" i="70"/>
  <c r="L403" i="70"/>
  <c r="L319" i="70"/>
  <c r="L307" i="70"/>
  <c r="L271" i="70"/>
  <c r="L323" i="70"/>
  <c r="L287" i="70"/>
  <c r="L275" i="70"/>
  <c r="L339" i="70"/>
  <c r="L258" i="70"/>
  <c r="L351" i="70"/>
  <c r="L300" i="70"/>
  <c r="L284" i="70"/>
  <c r="L259" i="70"/>
  <c r="L223" i="70"/>
  <c r="L211" i="70"/>
  <c r="L289" i="70"/>
  <c r="L268" i="70"/>
  <c r="L242" i="70"/>
  <c r="L209" i="70"/>
  <c r="L188" i="70"/>
  <c r="L366" i="70"/>
  <c r="L291" i="70"/>
  <c r="L317" i="70"/>
  <c r="L274" i="70"/>
  <c r="L222" i="70"/>
  <c r="L178" i="70"/>
  <c r="L354" i="70"/>
  <c r="L305" i="70"/>
  <c r="L286" i="70"/>
  <c r="L255" i="70"/>
  <c r="L301" i="70"/>
  <c r="L257" i="70"/>
  <c r="L302" i="70"/>
  <c r="L269" i="70"/>
  <c r="L237" i="70"/>
  <c r="L303" i="70"/>
  <c r="L273" i="70"/>
  <c r="L238" i="70"/>
  <c r="L225" i="70"/>
  <c r="L195" i="70"/>
  <c r="L241" i="70"/>
  <c r="L227" i="70"/>
  <c r="L173" i="70"/>
  <c r="L243" i="70"/>
  <c r="L175" i="70"/>
  <c r="L316" i="70"/>
  <c r="L204" i="70"/>
  <c r="L285" i="70"/>
  <c r="L355" i="70"/>
  <c r="L321" i="70"/>
  <c r="L206" i="70"/>
  <c r="L157" i="70"/>
  <c r="L322" i="70"/>
  <c r="L146" i="70"/>
  <c r="L239" i="70"/>
  <c r="L124" i="70"/>
  <c r="L221" i="70"/>
  <c r="L252" i="70"/>
  <c r="L205" i="70"/>
  <c r="L253" i="70"/>
  <c r="L226" i="70"/>
  <c r="L207" i="70"/>
  <c r="L190" i="70"/>
  <c r="L163" i="70"/>
  <c r="L127" i="70"/>
  <c r="L254" i="70"/>
  <c r="L172" i="70"/>
  <c r="L140" i="70"/>
  <c r="L364" i="70"/>
  <c r="L189" i="70"/>
  <c r="L110" i="70"/>
  <c r="L82" i="70"/>
  <c r="L210" i="70"/>
  <c r="L193" i="70"/>
  <c r="L141" i="70"/>
  <c r="L125" i="70"/>
  <c r="L111" i="70"/>
  <c r="L83" i="70"/>
  <c r="L194" i="70"/>
  <c r="L142" i="70"/>
  <c r="L126" i="70"/>
  <c r="L179" i="70"/>
  <c r="L143" i="70"/>
  <c r="L236" i="70"/>
  <c r="L156" i="70"/>
  <c r="L159" i="70"/>
  <c r="L147" i="70"/>
  <c r="L130" i="70"/>
  <c r="L115" i="70"/>
  <c r="L290" i="70"/>
  <c r="L162" i="70"/>
  <c r="L131" i="70"/>
  <c r="L76" i="70"/>
  <c r="L77" i="70"/>
  <c r="L46" i="70"/>
  <c r="L47" i="70"/>
  <c r="L48" i="70"/>
  <c r="L108" i="70"/>
  <c r="L61" i="70"/>
  <c r="L109" i="70"/>
  <c r="L62" i="70"/>
  <c r="L51" i="70"/>
  <c r="L114" i="70"/>
  <c r="L66" i="70"/>
  <c r="L67" i="70"/>
  <c r="L78" i="70"/>
  <c r="L395" i="70"/>
  <c r="L356" i="70"/>
  <c r="L343" i="70"/>
  <c r="L358" i="70"/>
  <c r="L346" i="70"/>
  <c r="L388" i="70"/>
  <c r="L79" i="70"/>
  <c r="L389" i="70"/>
  <c r="L361" i="70"/>
  <c r="L325" i="70"/>
  <c r="L313" i="70"/>
  <c r="L390" i="70"/>
  <c r="L362" i="70"/>
  <c r="L391" i="70"/>
  <c r="L363" i="70"/>
  <c r="L340" i="70"/>
  <c r="L327" i="70"/>
  <c r="L315" i="70"/>
  <c r="L393" i="70"/>
  <c r="L314" i="70"/>
  <c r="L394" i="70"/>
  <c r="L295" i="70"/>
  <c r="L283" i="70"/>
  <c r="L260" i="70"/>
  <c r="L247" i="70"/>
  <c r="L341" i="70"/>
  <c r="L342" i="70"/>
  <c r="L297" i="70"/>
  <c r="L249" i="70"/>
  <c r="L345" i="70"/>
  <c r="L357" i="70"/>
  <c r="L347" i="70"/>
  <c r="L329" i="70"/>
  <c r="L308" i="70"/>
  <c r="L299" i="70"/>
  <c r="L276" i="70"/>
  <c r="L263" i="70"/>
  <c r="L359" i="70"/>
  <c r="L330" i="70"/>
  <c r="L331" i="70"/>
  <c r="L278" i="70"/>
  <c r="L266" i="70"/>
  <c r="L309" i="70"/>
  <c r="L292" i="70"/>
  <c r="L279" i="70"/>
  <c r="L267" i="70"/>
  <c r="L265" i="70"/>
  <c r="L234" i="70"/>
  <c r="L198" i="70"/>
  <c r="L186" i="70"/>
  <c r="L281" i="70"/>
  <c r="L235" i="70"/>
  <c r="L212" i="70"/>
  <c r="L199" i="70"/>
  <c r="L187" i="70"/>
  <c r="L164" i="70"/>
  <c r="L151" i="70"/>
  <c r="L139" i="70"/>
  <c r="L282" i="70"/>
  <c r="L213" i="70"/>
  <c r="L165" i="70"/>
  <c r="L214" i="70"/>
  <c r="L202" i="70"/>
  <c r="L324" i="70"/>
  <c r="L245" i="70"/>
  <c r="L228" i="70"/>
  <c r="L215" i="70"/>
  <c r="L203" i="70"/>
  <c r="L180" i="70"/>
  <c r="L155" i="70"/>
  <c r="L246" i="70"/>
  <c r="L293" i="70"/>
  <c r="L229" i="70"/>
  <c r="L181" i="70"/>
  <c r="L310" i="70"/>
  <c r="L294" i="70"/>
  <c r="L250" i="70"/>
  <c r="L230" i="70"/>
  <c r="L218" i="70"/>
  <c r="L182" i="70"/>
  <c r="L170" i="70"/>
  <c r="L134" i="70"/>
  <c r="L311" i="70"/>
  <c r="L251" i="70"/>
  <c r="L244" i="70"/>
  <c r="L231" i="70"/>
  <c r="L219" i="70"/>
  <c r="L196" i="70"/>
  <c r="L171" i="70"/>
  <c r="L148" i="70"/>
  <c r="L326" i="70"/>
  <c r="L102" i="70"/>
  <c r="L74" i="70"/>
  <c r="S1" i="70"/>
  <c r="L298" i="70"/>
  <c r="L116" i="70"/>
  <c r="L103" i="70"/>
  <c r="L75" i="70"/>
  <c r="L39" i="70"/>
  <c r="L166" i="70"/>
  <c r="L149" i="70"/>
  <c r="L117" i="70"/>
  <c r="L118" i="70"/>
  <c r="L106" i="70"/>
  <c r="L54" i="70"/>
  <c r="L132" i="70"/>
  <c r="L119" i="70"/>
  <c r="L107" i="70"/>
  <c r="L55" i="70"/>
  <c r="L197" i="70"/>
  <c r="L154" i="70"/>
  <c r="L133" i="70"/>
  <c r="L56" i="70"/>
  <c r="L262" i="70"/>
  <c r="L69" i="70"/>
  <c r="L233" i="70"/>
  <c r="L185" i="70"/>
  <c r="L122" i="70"/>
  <c r="L70" i="70"/>
  <c r="L138" i="70"/>
  <c r="L123" i="70"/>
  <c r="L100" i="70"/>
  <c r="L71" i="70"/>
  <c r="L59" i="70"/>
  <c r="L400" i="59"/>
  <c r="L348" i="59"/>
  <c r="L336" i="59"/>
  <c r="L401" i="59"/>
  <c r="L337" i="59"/>
  <c r="L402" i="59"/>
  <c r="L350" i="59"/>
  <c r="L338" i="59"/>
  <c r="L403" i="59"/>
  <c r="L339" i="59"/>
  <c r="L364" i="59"/>
  <c r="L352" i="59"/>
  <c r="L316" i="59"/>
  <c r="L353" i="59"/>
  <c r="L366" i="59"/>
  <c r="L318" i="59"/>
  <c r="L369" i="59"/>
  <c r="L321" i="59"/>
  <c r="L371" i="59"/>
  <c r="L370" i="59"/>
  <c r="L334" i="59"/>
  <c r="L322" i="59"/>
  <c r="L286" i="59"/>
  <c r="L274" i="59"/>
  <c r="L323" i="59"/>
  <c r="L275" i="59"/>
  <c r="L291" i="59"/>
  <c r="L304" i="59"/>
  <c r="L288" i="59"/>
  <c r="L256" i="59"/>
  <c r="L236" i="59"/>
  <c r="L332" i="59"/>
  <c r="L306" i="59"/>
  <c r="L290" i="59"/>
  <c r="L273" i="59"/>
  <c r="L258" i="59"/>
  <c r="L238" i="59"/>
  <c r="L307" i="59"/>
  <c r="L259" i="59"/>
  <c r="L227" i="59"/>
  <c r="L179" i="59"/>
  <c r="L398" i="59"/>
  <c r="L206" i="59"/>
  <c r="L272" i="59"/>
  <c r="L252" i="59"/>
  <c r="L254" i="59"/>
  <c r="L241" i="59"/>
  <c r="L210" i="59"/>
  <c r="L188" i="59"/>
  <c r="L146" i="59"/>
  <c r="L225" i="59"/>
  <c r="L204" i="59"/>
  <c r="L289" i="59"/>
  <c r="L368" i="59"/>
  <c r="L208" i="59"/>
  <c r="L268" i="59"/>
  <c r="L226" i="59"/>
  <c r="L211" i="59"/>
  <c r="L192" i="59"/>
  <c r="L172" i="59"/>
  <c r="L320" i="59"/>
  <c r="L302" i="59"/>
  <c r="L270" i="59"/>
  <c r="L193" i="59"/>
  <c r="L173" i="59"/>
  <c r="L305" i="59"/>
  <c r="L240" i="59"/>
  <c r="L194" i="59"/>
  <c r="L174" i="59"/>
  <c r="L355" i="59"/>
  <c r="L242" i="59"/>
  <c r="L396" i="59"/>
  <c r="L243" i="59"/>
  <c r="L284" i="59"/>
  <c r="L195" i="59"/>
  <c r="L144" i="59"/>
  <c r="L125" i="59"/>
  <c r="L126" i="59"/>
  <c r="L156" i="59"/>
  <c r="L128" i="59"/>
  <c r="L220" i="59"/>
  <c r="L209" i="59"/>
  <c r="L222" i="59"/>
  <c r="L131" i="59"/>
  <c r="L257" i="59"/>
  <c r="L224" i="59"/>
  <c r="L147" i="59"/>
  <c r="L178" i="59"/>
  <c r="L130" i="59"/>
  <c r="L62" i="59"/>
  <c r="L162" i="59"/>
  <c r="L115" i="59"/>
  <c r="L163" i="59"/>
  <c r="L77" i="59"/>
  <c r="L190" i="59"/>
  <c r="L108" i="59"/>
  <c r="L80" i="59"/>
  <c r="L140" i="59"/>
  <c r="L109" i="59"/>
  <c r="L142" i="59"/>
  <c r="L76" i="59"/>
  <c r="L78" i="59"/>
  <c r="L50" i="59"/>
  <c r="L392" i="59"/>
  <c r="L82" i="59"/>
  <c r="L393" i="59"/>
  <c r="L83" i="59"/>
  <c r="L395" i="59"/>
  <c r="L60" i="59"/>
  <c r="L124" i="59"/>
  <c r="L44" i="59"/>
  <c r="L110" i="59"/>
  <c r="L66" i="59"/>
  <c r="L360" i="59"/>
  <c r="L47" i="59"/>
  <c r="L390" i="59"/>
  <c r="L361" i="59"/>
  <c r="L356" i="59"/>
  <c r="L313" i="59"/>
  <c r="L308" i="59"/>
  <c r="L394" i="59"/>
  <c r="L363" i="59"/>
  <c r="L388" i="59"/>
  <c r="L324" i="59"/>
  <c r="L342" i="59"/>
  <c r="L330" i="59"/>
  <c r="L112" i="59"/>
  <c r="L141" i="59"/>
  <c r="L344" i="59"/>
  <c r="L296" i="59"/>
  <c r="L345" i="59"/>
  <c r="L340" i="59"/>
  <c r="L310" i="59"/>
  <c r="L264" i="59"/>
  <c r="L326" i="59"/>
  <c r="L358" i="59"/>
  <c r="L328" i="59"/>
  <c r="L314" i="59"/>
  <c r="L278" i="59"/>
  <c r="L266" i="59"/>
  <c r="L331" i="59"/>
  <c r="L362" i="59"/>
  <c r="L280" i="59"/>
  <c r="L281" i="59"/>
  <c r="L276" i="59"/>
  <c r="L294" i="59"/>
  <c r="L346" i="59"/>
  <c r="L283" i="59"/>
  <c r="L297" i="59"/>
  <c r="L248" i="59"/>
  <c r="L203" i="59"/>
  <c r="L262" i="59"/>
  <c r="L216" i="59"/>
  <c r="L217" i="59"/>
  <c r="L212" i="59"/>
  <c r="L265" i="59"/>
  <c r="L246" i="59"/>
  <c r="L230" i="59"/>
  <c r="L218" i="59"/>
  <c r="L182" i="59"/>
  <c r="L170" i="59"/>
  <c r="L134" i="59"/>
  <c r="L267" i="59"/>
  <c r="L249" i="59"/>
  <c r="L219" i="59"/>
  <c r="L171" i="59"/>
  <c r="L250" i="59"/>
  <c r="L232" i="59"/>
  <c r="L184" i="59"/>
  <c r="L312" i="59"/>
  <c r="L292" i="59"/>
  <c r="L251" i="59"/>
  <c r="L233" i="59"/>
  <c r="L228" i="59"/>
  <c r="L315" i="59"/>
  <c r="L234" i="59"/>
  <c r="L198" i="59"/>
  <c r="L186" i="59"/>
  <c r="L298" i="59"/>
  <c r="L235" i="59"/>
  <c r="L187" i="59"/>
  <c r="L139" i="59"/>
  <c r="L299" i="59"/>
  <c r="L200" i="59"/>
  <c r="L214" i="59"/>
  <c r="L185" i="59"/>
  <c r="L180" i="59"/>
  <c r="L55" i="59"/>
  <c r="L120" i="59"/>
  <c r="L133" i="59"/>
  <c r="L116" i="59"/>
  <c r="L69" i="59"/>
  <c r="L122" i="59"/>
  <c r="L70" i="59"/>
  <c r="L58" i="59"/>
  <c r="L148" i="59"/>
  <c r="L136" i="59"/>
  <c r="L123" i="59"/>
  <c r="L244" i="59"/>
  <c r="L201" i="59"/>
  <c r="L72" i="59"/>
  <c r="L202" i="59"/>
  <c r="L149" i="59"/>
  <c r="L138" i="59"/>
  <c r="L101" i="59"/>
  <c r="L68" i="59"/>
  <c r="L165" i="59"/>
  <c r="L102" i="59"/>
  <c r="L74" i="59"/>
  <c r="L166" i="59"/>
  <c r="L75" i="59"/>
  <c r="L39" i="59"/>
  <c r="L196" i="59"/>
  <c r="L154" i="59"/>
  <c r="L132" i="59"/>
  <c r="L104" i="59"/>
  <c r="L42" i="59"/>
  <c r="L101" i="70"/>
  <c r="L106" i="59"/>
  <c r="S1" i="59"/>
  <c r="L36" i="59"/>
  <c r="L54" i="59"/>
  <c r="L101" i="58"/>
  <c r="J78" i="58"/>
  <c r="J239" i="58"/>
  <c r="J333" i="58"/>
  <c r="J400" i="58"/>
  <c r="L260" i="59"/>
  <c r="L37" i="70"/>
  <c r="L118" i="59"/>
  <c r="L136" i="58"/>
  <c r="L321" i="60"/>
  <c r="L271" i="60"/>
  <c r="L402" i="60"/>
  <c r="L179" i="60"/>
  <c r="L306" i="60"/>
  <c r="L142" i="60"/>
  <c r="L178" i="60"/>
  <c r="L115" i="60"/>
  <c r="L341" i="60"/>
  <c r="L361" i="60"/>
  <c r="L327" i="60"/>
  <c r="L282" i="60"/>
  <c r="L263" i="60"/>
  <c r="L217" i="60"/>
  <c r="L56" i="67"/>
  <c r="L58" i="65"/>
  <c r="L68" i="50"/>
  <c r="L75" i="66"/>
  <c r="L70" i="65"/>
  <c r="L74" i="61"/>
  <c r="L75" i="54"/>
  <c r="L106" i="69"/>
  <c r="L103" i="66"/>
  <c r="L102" i="61"/>
  <c r="L106" i="57"/>
  <c r="L101" i="56"/>
  <c r="L103" i="54"/>
  <c r="L107" i="50"/>
  <c r="L116" i="66"/>
  <c r="L116" i="54"/>
  <c r="L118" i="69"/>
  <c r="L120" i="67"/>
  <c r="L122" i="65"/>
  <c r="L117" i="64"/>
  <c r="L118" i="57"/>
  <c r="L120" i="55"/>
  <c r="L119" i="50"/>
  <c r="L139" i="57"/>
  <c r="L134" i="55"/>
  <c r="L148" i="67"/>
  <c r="L154" i="56"/>
  <c r="L149" i="51"/>
  <c r="L164" i="55"/>
  <c r="L167" i="64"/>
  <c r="L187" i="57"/>
  <c r="L215" i="57"/>
  <c r="L228" i="51"/>
  <c r="L233" i="51"/>
  <c r="L260" i="57"/>
  <c r="L330" i="51"/>
  <c r="L348" i="22"/>
  <c r="L349" i="22"/>
  <c r="L402" i="22"/>
  <c r="L350" i="22"/>
  <c r="L338" i="22"/>
  <c r="L403" i="22"/>
  <c r="L351" i="22"/>
  <c r="L339" i="22"/>
  <c r="L364" i="22"/>
  <c r="L365" i="22"/>
  <c r="L366" i="22"/>
  <c r="L354" i="22"/>
  <c r="L397" i="22"/>
  <c r="L333" i="22"/>
  <c r="L399" i="22"/>
  <c r="L370" i="22"/>
  <c r="L322" i="22"/>
  <c r="L286" i="22"/>
  <c r="L274" i="22"/>
  <c r="L371" i="22"/>
  <c r="L323" i="22"/>
  <c r="L287" i="22"/>
  <c r="L275" i="22"/>
  <c r="L303" i="22"/>
  <c r="L291" i="22"/>
  <c r="L396" i="22"/>
  <c r="L319" i="22"/>
  <c r="L271" i="22"/>
  <c r="L236" i="22"/>
  <c r="L334" i="22"/>
  <c r="L306" i="22"/>
  <c r="L290" i="22"/>
  <c r="L238" i="22"/>
  <c r="L335" i="22"/>
  <c r="L307" i="22"/>
  <c r="L239" i="22"/>
  <c r="L227" i="22"/>
  <c r="L191" i="22"/>
  <c r="L355" i="22"/>
  <c r="L301" i="22"/>
  <c r="L252" i="22"/>
  <c r="L223" i="22"/>
  <c r="L178" i="22"/>
  <c r="L398" i="22"/>
  <c r="L254" i="22"/>
  <c r="L237" i="22"/>
  <c r="L285" i="22"/>
  <c r="L206" i="22"/>
  <c r="L318" i="22"/>
  <c r="L221" i="22"/>
  <c r="L253" i="22"/>
  <c r="L255" i="22"/>
  <c r="L207" i="22"/>
  <c r="L300" i="22"/>
  <c r="L269" i="22"/>
  <c r="L258" i="22"/>
  <c r="L189" i="22"/>
  <c r="L302" i="22"/>
  <c r="L270" i="22"/>
  <c r="L259" i="22"/>
  <c r="L220" i="22"/>
  <c r="L210" i="22"/>
  <c r="L190" i="22"/>
  <c r="L332" i="22"/>
  <c r="L222" i="22"/>
  <c r="L211" i="22"/>
  <c r="L243" i="22"/>
  <c r="L195" i="22"/>
  <c r="L173" i="22"/>
  <c r="L162" i="22"/>
  <c r="L174" i="22"/>
  <c r="L163" i="22"/>
  <c r="L316" i="22"/>
  <c r="L317" i="22"/>
  <c r="L140" i="22"/>
  <c r="L242" i="22"/>
  <c r="L141" i="22"/>
  <c r="L143" i="22"/>
  <c r="L131" i="22"/>
  <c r="L156" i="22"/>
  <c r="L268" i="22"/>
  <c r="L130" i="22"/>
  <c r="L114" i="22"/>
  <c r="L367" i="22"/>
  <c r="L226" i="22"/>
  <c r="L115" i="22"/>
  <c r="L204" i="22"/>
  <c r="L205" i="22"/>
  <c r="L188" i="22"/>
  <c r="L77" i="22"/>
  <c r="L194" i="22"/>
  <c r="L172" i="22"/>
  <c r="L175" i="22"/>
  <c r="L179" i="22"/>
  <c r="L142" i="22"/>
  <c r="L108" i="22"/>
  <c r="L284" i="22"/>
  <c r="L157" i="22"/>
  <c r="L124" i="22"/>
  <c r="L109" i="22"/>
  <c r="L76" i="22"/>
  <c r="L78" i="22"/>
  <c r="L79" i="22"/>
  <c r="L82" i="22"/>
  <c r="L159" i="22"/>
  <c r="L125" i="22"/>
  <c r="L83" i="22"/>
  <c r="L126" i="22"/>
  <c r="L146" i="22"/>
  <c r="L127" i="22"/>
  <c r="L147" i="22"/>
  <c r="L110" i="22"/>
  <c r="L45" i="22"/>
  <c r="L111" i="22"/>
  <c r="L389" i="22"/>
  <c r="L356" i="22"/>
  <c r="L325" i="22"/>
  <c r="L308" i="22"/>
  <c r="L63" i="22"/>
  <c r="L391" i="22"/>
  <c r="L363" i="22"/>
  <c r="L327" i="22"/>
  <c r="L47" i="22"/>
  <c r="L388" i="22"/>
  <c r="L341" i="22"/>
  <c r="L324" i="22"/>
  <c r="L394" i="22"/>
  <c r="L342" i="22"/>
  <c r="L330" i="22"/>
  <c r="L395" i="22"/>
  <c r="L357" i="22"/>
  <c r="L340" i="22"/>
  <c r="L309" i="22"/>
  <c r="L310" i="22"/>
  <c r="L390" i="22"/>
  <c r="L278" i="22"/>
  <c r="L266" i="22"/>
  <c r="L315" i="22"/>
  <c r="L343" i="22"/>
  <c r="L293" i="22"/>
  <c r="L276" i="22"/>
  <c r="L358" i="22"/>
  <c r="L346" i="22"/>
  <c r="L359" i="22"/>
  <c r="L347" i="22"/>
  <c r="L326" i="22"/>
  <c r="L295" i="22"/>
  <c r="L283" i="22"/>
  <c r="L247" i="22"/>
  <c r="L362" i="22"/>
  <c r="L331" i="22"/>
  <c r="L292" i="22"/>
  <c r="L215" i="22"/>
  <c r="L203" i="22"/>
  <c r="L167" i="22"/>
  <c r="L298" i="22"/>
  <c r="L250" i="22"/>
  <c r="L299" i="22"/>
  <c r="L262" i="22"/>
  <c r="L251" i="22"/>
  <c r="L229" i="22"/>
  <c r="L212" i="22"/>
  <c r="L181" i="22"/>
  <c r="L277" i="22"/>
  <c r="L263" i="22"/>
  <c r="L230" i="22"/>
  <c r="L218" i="22"/>
  <c r="L182" i="22"/>
  <c r="L170" i="22"/>
  <c r="L134" i="22"/>
  <c r="L231" i="22"/>
  <c r="L219" i="22"/>
  <c r="L183" i="22"/>
  <c r="L282" i="22"/>
  <c r="L267" i="22"/>
  <c r="L228" i="22"/>
  <c r="L197" i="22"/>
  <c r="L260" i="22"/>
  <c r="L234" i="22"/>
  <c r="L198" i="22"/>
  <c r="L186" i="22"/>
  <c r="L235" i="22"/>
  <c r="L199" i="22"/>
  <c r="L187" i="22"/>
  <c r="L151" i="22"/>
  <c r="L139" i="22"/>
  <c r="L396" i="61"/>
  <c r="L368" i="61"/>
  <c r="L332" i="61"/>
  <c r="L320" i="61"/>
  <c r="L397" i="61"/>
  <c r="L333" i="61"/>
  <c r="L398" i="61"/>
  <c r="L370" i="61"/>
  <c r="L334" i="61"/>
  <c r="L322" i="61"/>
  <c r="L371" i="61"/>
  <c r="L323" i="61"/>
  <c r="L400" i="61"/>
  <c r="L348" i="61"/>
  <c r="L336" i="61"/>
  <c r="L349" i="61"/>
  <c r="L402" i="61"/>
  <c r="L350" i="61"/>
  <c r="L338" i="61"/>
  <c r="L365" i="61"/>
  <c r="L317" i="61"/>
  <c r="L306" i="61"/>
  <c r="L270" i="61"/>
  <c r="L258" i="61"/>
  <c r="L307" i="61"/>
  <c r="L259" i="61"/>
  <c r="L275" i="61"/>
  <c r="L355" i="61"/>
  <c r="L288" i="61"/>
  <c r="L272" i="61"/>
  <c r="L318" i="61"/>
  <c r="L290" i="61"/>
  <c r="L274" i="61"/>
  <c r="L291" i="61"/>
  <c r="L211" i="61"/>
  <c r="L175" i="61"/>
  <c r="L253" i="61"/>
  <c r="L236" i="61"/>
  <c r="L194" i="61"/>
  <c r="L172" i="61"/>
  <c r="L364" i="61"/>
  <c r="L316" i="61"/>
  <c r="L300" i="61"/>
  <c r="L256" i="61"/>
  <c r="L238" i="61"/>
  <c r="L302" i="61"/>
  <c r="L240" i="61"/>
  <c r="L142" i="61"/>
  <c r="L269" i="61"/>
  <c r="L222" i="61"/>
  <c r="L237" i="61"/>
  <c r="L366" i="61"/>
  <c r="L227" i="61"/>
  <c r="L208" i="61"/>
  <c r="L189" i="61"/>
  <c r="L285" i="61"/>
  <c r="L252" i="61"/>
  <c r="L242" i="61"/>
  <c r="L210" i="61"/>
  <c r="L286" i="61"/>
  <c r="L254" i="61"/>
  <c r="L243" i="61"/>
  <c r="L192" i="61"/>
  <c r="L173" i="61"/>
  <c r="L174" i="61"/>
  <c r="L339" i="61"/>
  <c r="L268" i="61"/>
  <c r="L221" i="61"/>
  <c r="L206" i="61"/>
  <c r="L284" i="61"/>
  <c r="L241" i="61"/>
  <c r="L224" i="61"/>
  <c r="L178" i="61"/>
  <c r="L163" i="61"/>
  <c r="L141" i="61"/>
  <c r="L226" i="61"/>
  <c r="L179" i="61"/>
  <c r="L143" i="61"/>
  <c r="L403" i="61"/>
  <c r="L301" i="61"/>
  <c r="L352" i="61"/>
  <c r="L304" i="61"/>
  <c r="L124" i="61"/>
  <c r="L146" i="61"/>
  <c r="L125" i="61"/>
  <c r="L157" i="61"/>
  <c r="L127" i="61"/>
  <c r="L195" i="61"/>
  <c r="L158" i="61"/>
  <c r="L128" i="61"/>
  <c r="L162" i="61"/>
  <c r="L110" i="61"/>
  <c r="L82" i="61"/>
  <c r="L111" i="61"/>
  <c r="L83" i="61"/>
  <c r="L204" i="61"/>
  <c r="L220" i="61"/>
  <c r="L205" i="61"/>
  <c r="L140" i="61"/>
  <c r="L144" i="61"/>
  <c r="L115" i="61"/>
  <c r="L188" i="61"/>
  <c r="L156" i="61"/>
  <c r="L147" i="61"/>
  <c r="L126" i="61"/>
  <c r="L76" i="61"/>
  <c r="L64" i="61"/>
  <c r="L159" i="61"/>
  <c r="L77" i="61"/>
  <c r="L46" i="61"/>
  <c r="L390" i="61"/>
  <c r="L60" i="61"/>
  <c r="L48" i="61"/>
  <c r="L108" i="61"/>
  <c r="L61" i="61"/>
  <c r="L109" i="61"/>
  <c r="L394" i="61"/>
  <c r="L112" i="61"/>
  <c r="L51" i="61"/>
  <c r="L114" i="61"/>
  <c r="L66" i="61"/>
  <c r="L78" i="61"/>
  <c r="L130" i="61"/>
  <c r="L79" i="61"/>
  <c r="L358" i="61"/>
  <c r="L346" i="61"/>
  <c r="L299" i="61"/>
  <c r="L325" i="61"/>
  <c r="L363" i="61"/>
  <c r="L315" i="61"/>
  <c r="L328" i="61"/>
  <c r="L389" i="61"/>
  <c r="L392" i="61"/>
  <c r="L342" i="61"/>
  <c r="L330" i="61"/>
  <c r="L395" i="61"/>
  <c r="L331" i="61"/>
  <c r="L341" i="61"/>
  <c r="L314" i="61"/>
  <c r="L344" i="61"/>
  <c r="L262" i="61"/>
  <c r="L250" i="61"/>
  <c r="L131" i="61"/>
  <c r="L264" i="61"/>
  <c r="L278" i="61"/>
  <c r="L266" i="61"/>
  <c r="L80" i="61"/>
  <c r="L357" i="61"/>
  <c r="L296" i="61"/>
  <c r="L245" i="61"/>
  <c r="L360" i="61"/>
  <c r="L326" i="61"/>
  <c r="L310" i="61"/>
  <c r="L282" i="61"/>
  <c r="L246" i="61"/>
  <c r="L298" i="61"/>
  <c r="L267" i="61"/>
  <c r="L213" i="61"/>
  <c r="L165" i="61"/>
  <c r="L248" i="61"/>
  <c r="L214" i="61"/>
  <c r="L202" i="61"/>
  <c r="L166" i="61"/>
  <c r="L154" i="61"/>
  <c r="L203" i="61"/>
  <c r="L362" i="61"/>
  <c r="L251" i="61"/>
  <c r="L216" i="61"/>
  <c r="L277" i="61"/>
  <c r="L229" i="61"/>
  <c r="L181" i="61"/>
  <c r="L280" i="61"/>
  <c r="L230" i="61"/>
  <c r="L218" i="61"/>
  <c r="L170" i="61"/>
  <c r="L283" i="61"/>
  <c r="L219" i="61"/>
  <c r="L232" i="61"/>
  <c r="L184" i="61"/>
  <c r="L312" i="61"/>
  <c r="L197" i="61"/>
  <c r="L149" i="61"/>
  <c r="L132" i="61"/>
  <c r="L261" i="61"/>
  <c r="L234" i="61"/>
  <c r="L198" i="61"/>
  <c r="L186" i="61"/>
  <c r="L138" i="61"/>
  <c r="L9" i="65"/>
  <c r="L9" i="53"/>
  <c r="L25" i="61"/>
  <c r="L27" i="59"/>
  <c r="L24" i="56"/>
  <c r="L36" i="69"/>
  <c r="L39" i="22"/>
  <c r="L38" i="66"/>
  <c r="L40" i="64"/>
  <c r="L43" i="55"/>
  <c r="L38" i="54"/>
  <c r="L52" i="65"/>
  <c r="L53" i="57"/>
  <c r="L59" i="51"/>
  <c r="L54" i="50"/>
  <c r="L75" i="22"/>
  <c r="L74" i="66"/>
  <c r="L69" i="65"/>
  <c r="L72" i="56"/>
  <c r="L69" i="53"/>
  <c r="L71" i="51"/>
  <c r="L100" i="57"/>
  <c r="L103" i="22"/>
  <c r="L102" i="66"/>
  <c r="L104" i="64"/>
  <c r="L101" i="61"/>
  <c r="L102" i="54"/>
  <c r="L117" i="69"/>
  <c r="L119" i="67"/>
  <c r="L119" i="55"/>
  <c r="L123" i="51"/>
  <c r="L118" i="50"/>
  <c r="L136" i="65"/>
  <c r="L138" i="57"/>
  <c r="L133" i="55"/>
  <c r="L139" i="51"/>
  <c r="L148" i="65"/>
  <c r="L151" i="65"/>
  <c r="L152" i="56"/>
  <c r="L164" i="51"/>
  <c r="L166" i="64"/>
  <c r="L187" i="56"/>
  <c r="L202" i="22"/>
  <c r="L200" i="61"/>
  <c r="L198" i="51"/>
  <c r="L218" i="55"/>
  <c r="L251" i="60"/>
  <c r="L266" i="51"/>
  <c r="L279" i="56"/>
  <c r="L297" i="54"/>
  <c r="L343" i="56"/>
  <c r="L19" i="70"/>
  <c r="L19" i="67"/>
  <c r="L400" i="50"/>
  <c r="L348" i="50"/>
  <c r="L336" i="50"/>
  <c r="L401" i="50"/>
  <c r="L349" i="50"/>
  <c r="L337" i="50"/>
  <c r="L350" i="50"/>
  <c r="L351" i="50"/>
  <c r="L364" i="50"/>
  <c r="L352" i="50"/>
  <c r="L316" i="50"/>
  <c r="L365" i="50"/>
  <c r="L317" i="50"/>
  <c r="L366" i="50"/>
  <c r="L318" i="50"/>
  <c r="L397" i="50"/>
  <c r="L369" i="50"/>
  <c r="L333" i="50"/>
  <c r="L321" i="50"/>
  <c r="L399" i="50"/>
  <c r="L334" i="50"/>
  <c r="L286" i="50"/>
  <c r="L335" i="50"/>
  <c r="L287" i="50"/>
  <c r="L368" i="50"/>
  <c r="L303" i="50"/>
  <c r="L255" i="50"/>
  <c r="L236" i="50"/>
  <c r="L224" i="50"/>
  <c r="L367" i="50"/>
  <c r="L238" i="50"/>
  <c r="L300" i="50"/>
  <c r="L268" i="50"/>
  <c r="L252" i="50"/>
  <c r="L239" i="50"/>
  <c r="L191" i="50"/>
  <c r="L301" i="50"/>
  <c r="L257" i="50"/>
  <c r="L190" i="50"/>
  <c r="L398" i="50"/>
  <c r="L304" i="50"/>
  <c r="L285" i="50"/>
  <c r="L204" i="50"/>
  <c r="L173" i="50"/>
  <c r="L320" i="50"/>
  <c r="L273" i="50"/>
  <c r="L254" i="50"/>
  <c r="L241" i="50"/>
  <c r="L223" i="50"/>
  <c r="L269" i="50"/>
  <c r="L396" i="50"/>
  <c r="L302" i="50"/>
  <c r="L270" i="50"/>
  <c r="L305" i="50"/>
  <c r="L271" i="50"/>
  <c r="L209" i="50"/>
  <c r="L157" i="50"/>
  <c r="L284" i="50"/>
  <c r="L237" i="50"/>
  <c r="L319" i="50"/>
  <c r="L288" i="50"/>
  <c r="L253" i="50"/>
  <c r="L240" i="50"/>
  <c r="L289" i="50"/>
  <c r="L256" i="50"/>
  <c r="L189" i="50"/>
  <c r="L207" i="50"/>
  <c r="L272" i="50"/>
  <c r="L208" i="50"/>
  <c r="L188" i="50"/>
  <c r="L125" i="50"/>
  <c r="L192" i="50"/>
  <c r="L126" i="50"/>
  <c r="L175" i="50"/>
  <c r="L141" i="50"/>
  <c r="L128" i="50"/>
  <c r="L142" i="50"/>
  <c r="L332" i="50"/>
  <c r="L220" i="50"/>
  <c r="L221" i="50"/>
  <c r="L156" i="50"/>
  <c r="L144" i="50"/>
  <c r="L131" i="50"/>
  <c r="L222" i="50"/>
  <c r="L159" i="50"/>
  <c r="L163" i="50"/>
  <c r="L124" i="50"/>
  <c r="L140" i="50"/>
  <c r="L127" i="50"/>
  <c r="L143" i="50"/>
  <c r="L62" i="50"/>
  <c r="L147" i="50"/>
  <c r="L108" i="50"/>
  <c r="L205" i="50"/>
  <c r="L109" i="50"/>
  <c r="L206" i="50"/>
  <c r="L110" i="50"/>
  <c r="L77" i="50"/>
  <c r="L193" i="50"/>
  <c r="L225" i="50"/>
  <c r="L174" i="50"/>
  <c r="L112" i="50"/>
  <c r="L79" i="50"/>
  <c r="L80" i="50"/>
  <c r="L44" i="50"/>
  <c r="L76" i="50"/>
  <c r="L78" i="50"/>
  <c r="L83" i="50"/>
  <c r="L46" i="50"/>
  <c r="L162" i="50"/>
  <c r="L60" i="50"/>
  <c r="L48" i="50"/>
  <c r="L389" i="50"/>
  <c r="L111" i="50"/>
  <c r="L64" i="50"/>
  <c r="L390" i="50"/>
  <c r="L115" i="50"/>
  <c r="L51" i="50"/>
  <c r="L391" i="50"/>
  <c r="L393" i="50"/>
  <c r="L340" i="50"/>
  <c r="L328" i="50"/>
  <c r="L342" i="50"/>
  <c r="L344" i="50"/>
  <c r="L296" i="50"/>
  <c r="L357" i="50"/>
  <c r="L309" i="50"/>
  <c r="L297" i="50"/>
  <c r="L67" i="50"/>
  <c r="L358" i="50"/>
  <c r="L388" i="50"/>
  <c r="L359" i="50"/>
  <c r="L324" i="50"/>
  <c r="L311" i="50"/>
  <c r="L360" i="50"/>
  <c r="L312" i="50"/>
  <c r="L310" i="50"/>
  <c r="L313" i="50"/>
  <c r="L292" i="50"/>
  <c r="L279" i="50"/>
  <c r="L244" i="50"/>
  <c r="L281" i="50"/>
  <c r="L245" i="50"/>
  <c r="L341" i="50"/>
  <c r="L325" i="50"/>
  <c r="L260" i="50"/>
  <c r="L343" i="50"/>
  <c r="L326" i="50"/>
  <c r="L308" i="50"/>
  <c r="L293" i="50"/>
  <c r="L392" i="50"/>
  <c r="L327" i="50"/>
  <c r="L294" i="50"/>
  <c r="L329" i="50"/>
  <c r="L295" i="50"/>
  <c r="L262" i="50"/>
  <c r="L361" i="50"/>
  <c r="L276" i="50"/>
  <c r="L263" i="50"/>
  <c r="L230" i="50"/>
  <c r="L182" i="50"/>
  <c r="L277" i="50"/>
  <c r="L231" i="50"/>
  <c r="L196" i="50"/>
  <c r="L183" i="50"/>
  <c r="L171" i="50"/>
  <c r="L148" i="50"/>
  <c r="L135" i="50"/>
  <c r="L278" i="50"/>
  <c r="L232" i="50"/>
  <c r="L184" i="50"/>
  <c r="L280" i="50"/>
  <c r="L233" i="50"/>
  <c r="L197" i="50"/>
  <c r="L185" i="50"/>
  <c r="L149" i="50"/>
  <c r="L198" i="50"/>
  <c r="L261" i="50"/>
  <c r="L212" i="50"/>
  <c r="L199" i="50"/>
  <c r="L164" i="50"/>
  <c r="L151" i="50"/>
  <c r="L139" i="50"/>
  <c r="L264" i="50"/>
  <c r="L200" i="50"/>
  <c r="L356" i="50"/>
  <c r="L265" i="50"/>
  <c r="L213" i="50"/>
  <c r="L201" i="50"/>
  <c r="L165" i="50"/>
  <c r="L246" i="50"/>
  <c r="L214" i="50"/>
  <c r="L166" i="50"/>
  <c r="L247" i="50"/>
  <c r="L228" i="50"/>
  <c r="L215" i="50"/>
  <c r="L180" i="50"/>
  <c r="L167" i="50"/>
  <c r="L155" i="50"/>
  <c r="L132" i="50"/>
  <c r="L9" i="70"/>
  <c r="L11" i="68"/>
  <c r="L6" i="67"/>
  <c r="L9" i="58"/>
  <c r="L11" i="56"/>
  <c r="L6" i="55"/>
  <c r="L10" i="51"/>
  <c r="L20" i="60"/>
  <c r="L27" i="64"/>
  <c r="L24" i="61"/>
  <c r="L25" i="54"/>
  <c r="L38" i="22"/>
  <c r="L40" i="69"/>
  <c r="L42" i="67"/>
  <c r="L37" i="66"/>
  <c r="L40" i="57"/>
  <c r="L42" i="55"/>
  <c r="L37" i="54"/>
  <c r="L59" i="68"/>
  <c r="L56" i="65"/>
  <c r="L59" i="56"/>
  <c r="L54" i="55"/>
  <c r="L56" i="53"/>
  <c r="L74" i="22"/>
  <c r="L75" i="64"/>
  <c r="L72" i="61"/>
  <c r="L71" i="56"/>
  <c r="L70" i="51"/>
  <c r="L100" i="56"/>
  <c r="L102" i="22"/>
  <c r="L104" i="69"/>
  <c r="L106" i="67"/>
  <c r="L101" i="66"/>
  <c r="L103" i="64"/>
  <c r="L107" i="60"/>
  <c r="L104" i="57"/>
  <c r="L106" i="55"/>
  <c r="L101" i="54"/>
  <c r="L116" i="64"/>
  <c r="L120" i="65"/>
  <c r="L119" i="60"/>
  <c r="L123" i="56"/>
  <c r="L118" i="55"/>
  <c r="L122" i="51"/>
  <c r="L117" i="50"/>
  <c r="L132" i="57"/>
  <c r="L135" i="65"/>
  <c r="L138" i="51"/>
  <c r="L149" i="22"/>
  <c r="L149" i="65"/>
  <c r="L151" i="56"/>
  <c r="L171" i="22"/>
  <c r="L186" i="56"/>
  <c r="L201" i="22"/>
  <c r="L197" i="51"/>
  <c r="L217" i="55"/>
  <c r="L294" i="54"/>
  <c r="L365" i="51"/>
  <c r="L353" i="51"/>
  <c r="L317" i="51"/>
  <c r="L366" i="51"/>
  <c r="L354" i="51"/>
  <c r="L318" i="51"/>
  <c r="L367" i="51"/>
  <c r="L355" i="51"/>
  <c r="L319" i="51"/>
  <c r="L397" i="51"/>
  <c r="L369" i="51"/>
  <c r="L333" i="51"/>
  <c r="L321" i="51"/>
  <c r="L398" i="51"/>
  <c r="L370" i="51"/>
  <c r="L334" i="51"/>
  <c r="L322" i="51"/>
  <c r="L401" i="51"/>
  <c r="L337" i="51"/>
  <c r="L403" i="51"/>
  <c r="L402" i="51"/>
  <c r="L302" i="51"/>
  <c r="L290" i="51"/>
  <c r="L254" i="51"/>
  <c r="L303" i="51"/>
  <c r="L291" i="51"/>
  <c r="L255" i="51"/>
  <c r="L351" i="51"/>
  <c r="L339" i="51"/>
  <c r="L307" i="51"/>
  <c r="L271" i="51"/>
  <c r="L259" i="51"/>
  <c r="L287" i="51"/>
  <c r="L350" i="51"/>
  <c r="L306" i="51"/>
  <c r="L289" i="51"/>
  <c r="L274" i="51"/>
  <c r="L258" i="51"/>
  <c r="L242" i="51"/>
  <c r="L275" i="51"/>
  <c r="L243" i="51"/>
  <c r="L207" i="51"/>
  <c r="L269" i="51"/>
  <c r="L174" i="51"/>
  <c r="L335" i="51"/>
  <c r="L273" i="51"/>
  <c r="L237" i="51"/>
  <c r="L222" i="51"/>
  <c r="L338" i="51"/>
  <c r="L253" i="51"/>
  <c r="L239" i="51"/>
  <c r="L209" i="51"/>
  <c r="L178" i="51"/>
  <c r="L162" i="51"/>
  <c r="L286" i="51"/>
  <c r="L399" i="51"/>
  <c r="L223" i="51"/>
  <c r="L190" i="51"/>
  <c r="L226" i="51"/>
  <c r="L205" i="51"/>
  <c r="L173" i="51"/>
  <c r="L301" i="51"/>
  <c r="L270" i="51"/>
  <c r="L227" i="51"/>
  <c r="L206" i="51"/>
  <c r="L193" i="51"/>
  <c r="L175" i="51"/>
  <c r="L371" i="51"/>
  <c r="L305" i="51"/>
  <c r="L194" i="51"/>
  <c r="L323" i="51"/>
  <c r="L211" i="51"/>
  <c r="L257" i="51"/>
  <c r="L241" i="51"/>
  <c r="L156" i="51"/>
  <c r="L143" i="51"/>
  <c r="L157" i="51"/>
  <c r="L130" i="51"/>
  <c r="L285" i="51"/>
  <c r="L146" i="51"/>
  <c r="L108" i="51"/>
  <c r="L147" i="51"/>
  <c r="L189" i="51"/>
  <c r="L191" i="51"/>
  <c r="L172" i="51"/>
  <c r="L111" i="51"/>
  <c r="L124" i="51"/>
  <c r="L159" i="51"/>
  <c r="L163" i="51"/>
  <c r="L78" i="51"/>
  <c r="L125" i="51"/>
  <c r="L114" i="51"/>
  <c r="L79" i="51"/>
  <c r="L67" i="51"/>
  <c r="L140" i="51"/>
  <c r="L126" i="51"/>
  <c r="L115" i="51"/>
  <c r="L141" i="51"/>
  <c r="L127" i="51"/>
  <c r="L210" i="51"/>
  <c r="L142" i="51"/>
  <c r="L131" i="51"/>
  <c r="L83" i="51"/>
  <c r="L221" i="51"/>
  <c r="L60" i="51"/>
  <c r="L48" i="51"/>
  <c r="L238" i="51"/>
  <c r="L225" i="51"/>
  <c r="L179" i="51"/>
  <c r="L63" i="51"/>
  <c r="L46" i="51"/>
  <c r="L64" i="51"/>
  <c r="L389" i="51"/>
  <c r="L76" i="51"/>
  <c r="L51" i="51"/>
  <c r="L391" i="51"/>
  <c r="L77" i="51"/>
  <c r="L392" i="51"/>
  <c r="L82" i="51"/>
  <c r="L394" i="51"/>
  <c r="L395" i="51"/>
  <c r="L357" i="51"/>
  <c r="L345" i="51"/>
  <c r="L340" i="51"/>
  <c r="L309" i="51"/>
  <c r="L297" i="51"/>
  <c r="L109" i="51"/>
  <c r="L44" i="51"/>
  <c r="L393" i="51"/>
  <c r="L359" i="51"/>
  <c r="L347" i="51"/>
  <c r="L110" i="51"/>
  <c r="L361" i="51"/>
  <c r="L356" i="51"/>
  <c r="L325" i="51"/>
  <c r="L313" i="51"/>
  <c r="L308" i="51"/>
  <c r="L362" i="51"/>
  <c r="L326" i="51"/>
  <c r="L314" i="51"/>
  <c r="L363" i="51"/>
  <c r="L62" i="51"/>
  <c r="L388" i="51"/>
  <c r="L341" i="51"/>
  <c r="L329" i="51"/>
  <c r="L324" i="51"/>
  <c r="L293" i="51"/>
  <c r="L331" i="51"/>
  <c r="L298" i="51"/>
  <c r="L262" i="51"/>
  <c r="L250" i="51"/>
  <c r="L311" i="51"/>
  <c r="L277" i="51"/>
  <c r="L265" i="51"/>
  <c r="L315" i="51"/>
  <c r="L390" i="51"/>
  <c r="L343" i="51"/>
  <c r="L279" i="51"/>
  <c r="L267" i="51"/>
  <c r="L346" i="51"/>
  <c r="L358" i="51"/>
  <c r="L245" i="51"/>
  <c r="L235" i="51"/>
  <c r="L199" i="51"/>
  <c r="L246" i="51"/>
  <c r="L247" i="51"/>
  <c r="L213" i="51"/>
  <c r="L201" i="51"/>
  <c r="L196" i="51"/>
  <c r="L165" i="51"/>
  <c r="L292" i="51"/>
  <c r="L249" i="51"/>
  <c r="L244" i="51"/>
  <c r="L214" i="51"/>
  <c r="L202" i="51"/>
  <c r="L166" i="51"/>
  <c r="L154" i="51"/>
  <c r="L294" i="51"/>
  <c r="L251" i="51"/>
  <c r="L215" i="51"/>
  <c r="L203" i="51"/>
  <c r="L167" i="51"/>
  <c r="L295" i="51"/>
  <c r="L278" i="51"/>
  <c r="L299" i="51"/>
  <c r="L281" i="51"/>
  <c r="L276" i="51"/>
  <c r="L260" i="51"/>
  <c r="L229" i="51"/>
  <c r="L217" i="51"/>
  <c r="L212" i="51"/>
  <c r="L181" i="51"/>
  <c r="L310" i="51"/>
  <c r="L282" i="51"/>
  <c r="L230" i="51"/>
  <c r="L218" i="51"/>
  <c r="L182" i="51"/>
  <c r="L170" i="51"/>
  <c r="L283" i="51"/>
  <c r="L231" i="51"/>
  <c r="L219" i="51"/>
  <c r="L183" i="51"/>
  <c r="L171" i="51"/>
  <c r="L135" i="51"/>
  <c r="L327" i="51"/>
  <c r="L261" i="51"/>
  <c r="L5" i="67"/>
  <c r="L11" i="61"/>
  <c r="L8" i="58"/>
  <c r="L25" i="22"/>
  <c r="L22" i="68"/>
  <c r="L27" i="57"/>
  <c r="L36" i="67"/>
  <c r="L36" i="55"/>
  <c r="L38" i="64"/>
  <c r="L40" i="50"/>
  <c r="L52" i="51"/>
  <c r="L58" i="56"/>
  <c r="L68" i="22"/>
  <c r="L75" i="69"/>
  <c r="L72" i="66"/>
  <c r="L71" i="61"/>
  <c r="L75" i="57"/>
  <c r="L70" i="56"/>
  <c r="L72" i="54"/>
  <c r="L69" i="51"/>
  <c r="L100" i="67"/>
  <c r="L100" i="55"/>
  <c r="L101" i="22"/>
  <c r="L102" i="64"/>
  <c r="L106" i="60"/>
  <c r="L103" i="57"/>
  <c r="L107" i="53"/>
  <c r="L104" i="50"/>
  <c r="L116" i="51"/>
  <c r="L119" i="65"/>
  <c r="L123" i="61"/>
  <c r="L118" i="60"/>
  <c r="L122" i="56"/>
  <c r="L117" i="55"/>
  <c r="L132" i="22"/>
  <c r="L132" i="55"/>
  <c r="L137" i="67"/>
  <c r="L139" i="64"/>
  <c r="L135" i="57"/>
  <c r="L136" i="54"/>
  <c r="L148" i="61"/>
  <c r="L154" i="67"/>
  <c r="L155" i="64"/>
  <c r="L155" i="61"/>
  <c r="L150" i="50"/>
  <c r="L187" i="69"/>
  <c r="L182" i="55"/>
  <c r="L244" i="60"/>
  <c r="L265" i="67"/>
  <c r="L314" i="22"/>
  <c r="L396" i="64"/>
  <c r="L368" i="64"/>
  <c r="L332" i="64"/>
  <c r="L397" i="64"/>
  <c r="L369" i="64"/>
  <c r="L333" i="64"/>
  <c r="L398" i="64"/>
  <c r="L334" i="64"/>
  <c r="L399" i="64"/>
  <c r="L371" i="64"/>
  <c r="L335" i="64"/>
  <c r="L400" i="64"/>
  <c r="L348" i="64"/>
  <c r="L336" i="64"/>
  <c r="L401" i="64"/>
  <c r="L349" i="64"/>
  <c r="L337" i="64"/>
  <c r="L350" i="64"/>
  <c r="L365" i="64"/>
  <c r="L353" i="64"/>
  <c r="L367" i="64"/>
  <c r="L318" i="64"/>
  <c r="L270" i="64"/>
  <c r="L403" i="64"/>
  <c r="L319" i="64"/>
  <c r="L307" i="64"/>
  <c r="L271" i="64"/>
  <c r="L259" i="64"/>
  <c r="L323" i="64"/>
  <c r="L287" i="64"/>
  <c r="L275" i="64"/>
  <c r="L366" i="64"/>
  <c r="L339" i="64"/>
  <c r="L351" i="64"/>
  <c r="L300" i="64"/>
  <c r="L284" i="64"/>
  <c r="L252" i="64"/>
  <c r="L223" i="64"/>
  <c r="L211" i="64"/>
  <c r="L352" i="64"/>
  <c r="L316" i="64"/>
  <c r="L273" i="64"/>
  <c r="L253" i="64"/>
  <c r="L227" i="64"/>
  <c r="L205" i="64"/>
  <c r="L174" i="64"/>
  <c r="L320" i="64"/>
  <c r="L255" i="64"/>
  <c r="L302" i="64"/>
  <c r="L257" i="64"/>
  <c r="L209" i="64"/>
  <c r="L188" i="64"/>
  <c r="L142" i="64"/>
  <c r="L269" i="64"/>
  <c r="L240" i="64"/>
  <c r="L225" i="64"/>
  <c r="L285" i="64"/>
  <c r="L236" i="64"/>
  <c r="L317" i="64"/>
  <c r="L286" i="64"/>
  <c r="L254" i="64"/>
  <c r="L237" i="64"/>
  <c r="L321" i="64"/>
  <c r="L288" i="64"/>
  <c r="L256" i="64"/>
  <c r="L238" i="64"/>
  <c r="L220" i="64"/>
  <c r="L195" i="64"/>
  <c r="L291" i="64"/>
  <c r="L241" i="64"/>
  <c r="L222" i="64"/>
  <c r="L179" i="64"/>
  <c r="L364" i="64"/>
  <c r="L243" i="64"/>
  <c r="L224" i="64"/>
  <c r="L301" i="64"/>
  <c r="L204" i="64"/>
  <c r="L303" i="64"/>
  <c r="L268" i="64"/>
  <c r="L304" i="64"/>
  <c r="L272" i="64"/>
  <c r="L207" i="64"/>
  <c r="L172" i="64"/>
  <c r="L144" i="64"/>
  <c r="L173" i="64"/>
  <c r="L156" i="64"/>
  <c r="L147" i="64"/>
  <c r="L124" i="64"/>
  <c r="L289" i="64"/>
  <c r="L239" i="64"/>
  <c r="L189" i="64"/>
  <c r="L157" i="64"/>
  <c r="L305" i="64"/>
  <c r="L191" i="64"/>
  <c r="L159" i="64"/>
  <c r="L127" i="64"/>
  <c r="L192" i="64"/>
  <c r="L175" i="64"/>
  <c r="L128" i="64"/>
  <c r="L190" i="64"/>
  <c r="L110" i="64"/>
  <c r="L193" i="64"/>
  <c r="L111" i="64"/>
  <c r="L83" i="64"/>
  <c r="L140" i="64"/>
  <c r="L131" i="64"/>
  <c r="L141" i="64"/>
  <c r="L143" i="64"/>
  <c r="L206" i="64"/>
  <c r="L115" i="64"/>
  <c r="L221" i="64"/>
  <c r="L208" i="64"/>
  <c r="L158" i="64"/>
  <c r="L77" i="64"/>
  <c r="L46" i="64"/>
  <c r="L393" i="64"/>
  <c r="L163" i="64"/>
  <c r="L125" i="64"/>
  <c r="L47" i="64"/>
  <c r="L126" i="64"/>
  <c r="L108" i="64"/>
  <c r="L109" i="64"/>
  <c r="L50" i="64"/>
  <c r="L112" i="64"/>
  <c r="L51" i="64"/>
  <c r="L60" i="64"/>
  <c r="L78" i="64"/>
  <c r="L79" i="64"/>
  <c r="L389" i="64"/>
  <c r="L361" i="64"/>
  <c r="L80" i="64"/>
  <c r="L326" i="64"/>
  <c r="L390" i="64"/>
  <c r="L328" i="64"/>
  <c r="L391" i="64"/>
  <c r="L392" i="64"/>
  <c r="L342" i="64"/>
  <c r="L395" i="64"/>
  <c r="L356" i="64"/>
  <c r="L343" i="64"/>
  <c r="L331" i="64"/>
  <c r="L308" i="64"/>
  <c r="L63" i="64"/>
  <c r="L66" i="64"/>
  <c r="L357" i="64"/>
  <c r="L345" i="64"/>
  <c r="L309" i="64"/>
  <c r="L297" i="64"/>
  <c r="L358" i="64"/>
  <c r="L310" i="64"/>
  <c r="L315" i="64"/>
  <c r="L294" i="64"/>
  <c r="L295" i="64"/>
  <c r="L277" i="64"/>
  <c r="L265" i="64"/>
  <c r="L340" i="64"/>
  <c r="L359" i="64"/>
  <c r="L292" i="64"/>
  <c r="L279" i="64"/>
  <c r="L267" i="64"/>
  <c r="L360" i="64"/>
  <c r="L363" i="64"/>
  <c r="L281" i="64"/>
  <c r="L388" i="64"/>
  <c r="L324" i="64"/>
  <c r="L325" i="64"/>
  <c r="L327" i="64"/>
  <c r="L248" i="64"/>
  <c r="L341" i="64"/>
  <c r="L329" i="64"/>
  <c r="L311" i="64"/>
  <c r="L261" i="64"/>
  <c r="L249" i="64"/>
  <c r="L312" i="64"/>
  <c r="L216" i="64"/>
  <c r="L313" i="64"/>
  <c r="L276" i="64"/>
  <c r="L245" i="64"/>
  <c r="L229" i="64"/>
  <c r="L217" i="64"/>
  <c r="L181" i="64"/>
  <c r="L133" i="64"/>
  <c r="L246" i="64"/>
  <c r="L230" i="64"/>
  <c r="L182" i="64"/>
  <c r="L344" i="64"/>
  <c r="L278" i="64"/>
  <c r="L260" i="64"/>
  <c r="L247" i="64"/>
  <c r="L244" i="64"/>
  <c r="L231" i="64"/>
  <c r="L219" i="64"/>
  <c r="L196" i="64"/>
  <c r="L183" i="64"/>
  <c r="L171" i="64"/>
  <c r="L148" i="64"/>
  <c r="L135" i="64"/>
  <c r="L280" i="64"/>
  <c r="L232" i="64"/>
  <c r="L184" i="64"/>
  <c r="L293" i="64"/>
  <c r="L283" i="64"/>
  <c r="L251" i="64"/>
  <c r="L233" i="64"/>
  <c r="L197" i="64"/>
  <c r="L149" i="64"/>
  <c r="L296" i="64"/>
  <c r="L198" i="64"/>
  <c r="L299" i="64"/>
  <c r="L235" i="64"/>
  <c r="L212" i="64"/>
  <c r="L187" i="64"/>
  <c r="L164" i="64"/>
  <c r="L200" i="64"/>
  <c r="L262" i="64"/>
  <c r="L213" i="64"/>
  <c r="L201" i="64"/>
  <c r="L165" i="64"/>
  <c r="L4" i="50"/>
  <c r="L11" i="66"/>
  <c r="L9" i="56"/>
  <c r="L21" i="68"/>
  <c r="L22" i="61"/>
  <c r="L24" i="59"/>
  <c r="L26" i="57"/>
  <c r="L21" i="56"/>
  <c r="L36" i="66"/>
  <c r="L36" i="54"/>
  <c r="L42" i="65"/>
  <c r="L37" i="64"/>
  <c r="L38" i="57"/>
  <c r="L54" i="65"/>
  <c r="L56" i="51"/>
  <c r="L74" i="69"/>
  <c r="L69" i="68"/>
  <c r="L71" i="66"/>
  <c r="L70" i="61"/>
  <c r="L69" i="56"/>
  <c r="L71" i="54"/>
  <c r="L75" i="50"/>
  <c r="L100" i="66"/>
  <c r="L100" i="54"/>
  <c r="L102" i="69"/>
  <c r="L104" i="67"/>
  <c r="L106" i="65"/>
  <c r="L102" i="57"/>
  <c r="L104" i="55"/>
  <c r="L106" i="53"/>
  <c r="L103" i="50"/>
  <c r="L123" i="66"/>
  <c r="L122" i="61"/>
  <c r="L123" i="54"/>
  <c r="L118" i="53"/>
  <c r="L132" i="53"/>
  <c r="L139" i="69"/>
  <c r="L134" i="54"/>
  <c r="L134" i="51"/>
  <c r="L148" i="60"/>
  <c r="L154" i="55"/>
  <c r="L164" i="22"/>
  <c r="L166" i="22"/>
  <c r="L187" i="68"/>
  <c r="L181" i="55"/>
  <c r="L203" i="69"/>
  <c r="L214" i="64"/>
  <c r="L234" i="68"/>
  <c r="L262" i="67"/>
  <c r="L276" i="57"/>
  <c r="L311" i="22"/>
  <c r="L392" i="69"/>
  <c r="L336" i="53"/>
  <c r="L349" i="53"/>
  <c r="L402" i="53"/>
  <c r="L350" i="53"/>
  <c r="L403" i="53"/>
  <c r="L351" i="53"/>
  <c r="L339" i="53"/>
  <c r="L364" i="53"/>
  <c r="L316" i="53"/>
  <c r="L365" i="53"/>
  <c r="L317" i="53"/>
  <c r="L354" i="53"/>
  <c r="L397" i="53"/>
  <c r="L399" i="53"/>
  <c r="L370" i="53"/>
  <c r="L274" i="53"/>
  <c r="L287" i="53"/>
  <c r="L275" i="53"/>
  <c r="L291" i="53"/>
  <c r="L255" i="53"/>
  <c r="L304" i="53"/>
  <c r="L288" i="53"/>
  <c r="L271" i="53"/>
  <c r="L256" i="53"/>
  <c r="L224" i="53"/>
  <c r="L306" i="53"/>
  <c r="L258" i="53"/>
  <c r="L226" i="53"/>
  <c r="L307" i="53"/>
  <c r="L259" i="53"/>
  <c r="L227" i="53"/>
  <c r="L191" i="53"/>
  <c r="L179" i="53"/>
  <c r="L253" i="53"/>
  <c r="L319" i="53"/>
  <c r="L300" i="53"/>
  <c r="L237" i="53"/>
  <c r="L221" i="53"/>
  <c r="L322" i="53"/>
  <c r="L223" i="53"/>
  <c r="L175" i="53"/>
  <c r="L272" i="53"/>
  <c r="L204" i="53"/>
  <c r="L284" i="53"/>
  <c r="L252" i="53"/>
  <c r="L192" i="53"/>
  <c r="L173" i="53"/>
  <c r="L208" i="53"/>
  <c r="L194" i="53"/>
  <c r="L174" i="53"/>
  <c r="L240" i="53"/>
  <c r="L195" i="53"/>
  <c r="L242" i="53"/>
  <c r="L367" i="53"/>
  <c r="L243" i="53"/>
  <c r="L396" i="53"/>
  <c r="L355" i="53"/>
  <c r="L188" i="53"/>
  <c r="L156" i="53"/>
  <c r="L140" i="53"/>
  <c r="L125" i="53"/>
  <c r="L141" i="53"/>
  <c r="L126" i="53"/>
  <c r="L268" i="53"/>
  <c r="L269" i="53"/>
  <c r="L143" i="53"/>
  <c r="L144" i="53"/>
  <c r="L368" i="53"/>
  <c r="L147" i="53"/>
  <c r="L131" i="53"/>
  <c r="L332" i="53"/>
  <c r="L142" i="53"/>
  <c r="L127" i="53"/>
  <c r="L130" i="53"/>
  <c r="L111" i="53"/>
  <c r="L62" i="53"/>
  <c r="L114" i="53"/>
  <c r="L205" i="53"/>
  <c r="L159" i="53"/>
  <c r="L79" i="53"/>
  <c r="L210" i="53"/>
  <c r="L80" i="53"/>
  <c r="L44" i="53"/>
  <c r="L45" i="53"/>
  <c r="L78" i="53"/>
  <c r="L108" i="53"/>
  <c r="L82" i="53"/>
  <c r="L47" i="53"/>
  <c r="L109" i="53"/>
  <c r="L83" i="53"/>
  <c r="L389" i="53"/>
  <c r="L51" i="53"/>
  <c r="L392" i="53"/>
  <c r="L60" i="53"/>
  <c r="L342" i="53"/>
  <c r="L343" i="53"/>
  <c r="L295" i="53"/>
  <c r="L357" i="53"/>
  <c r="L340" i="53"/>
  <c r="L347" i="53"/>
  <c r="L311" i="53"/>
  <c r="L312" i="53"/>
  <c r="L356" i="53"/>
  <c r="L391" i="53"/>
  <c r="L326" i="53"/>
  <c r="L314" i="53"/>
  <c r="L395" i="53"/>
  <c r="L363" i="53"/>
  <c r="L327" i="53"/>
  <c r="L315" i="53"/>
  <c r="L309" i="53"/>
  <c r="L299" i="53"/>
  <c r="L282" i="53"/>
  <c r="L344" i="53"/>
  <c r="L248" i="53"/>
  <c r="L388" i="53"/>
  <c r="L328" i="53"/>
  <c r="L263" i="53"/>
  <c r="L64" i="53"/>
  <c r="L308" i="53"/>
  <c r="L293" i="53"/>
  <c r="L260" i="53"/>
  <c r="L296" i="53"/>
  <c r="L279" i="53"/>
  <c r="L228" i="53"/>
  <c r="L197" i="53"/>
  <c r="L280" i="53"/>
  <c r="L234" i="53"/>
  <c r="L186" i="53"/>
  <c r="L251" i="53"/>
  <c r="L235" i="53"/>
  <c r="L199" i="53"/>
  <c r="L283" i="53"/>
  <c r="L200" i="53"/>
  <c r="L152" i="53"/>
  <c r="L292" i="53"/>
  <c r="L261" i="53"/>
  <c r="L244" i="53"/>
  <c r="L213" i="53"/>
  <c r="L196" i="53"/>
  <c r="L165" i="53"/>
  <c r="L264" i="53"/>
  <c r="L202" i="53"/>
  <c r="L166" i="53"/>
  <c r="L154" i="53"/>
  <c r="L267" i="53"/>
  <c r="L215" i="53"/>
  <c r="L203" i="53"/>
  <c r="L216" i="53"/>
  <c r="L276" i="53"/>
  <c r="L229" i="53"/>
  <c r="L212" i="53"/>
  <c r="L164" i="53"/>
  <c r="L133" i="53"/>
  <c r="L298" i="53"/>
  <c r="L218" i="53"/>
  <c r="L170" i="53"/>
  <c r="L134" i="53"/>
  <c r="L400" i="65"/>
  <c r="L348" i="65"/>
  <c r="L336" i="65"/>
  <c r="L401" i="65"/>
  <c r="L349" i="65"/>
  <c r="L337" i="65"/>
  <c r="L402" i="65"/>
  <c r="L350" i="65"/>
  <c r="L338" i="65"/>
  <c r="L351" i="65"/>
  <c r="L364" i="65"/>
  <c r="L352" i="65"/>
  <c r="L365" i="65"/>
  <c r="L353" i="65"/>
  <c r="L366" i="65"/>
  <c r="L354" i="65"/>
  <c r="L397" i="65"/>
  <c r="L369" i="65"/>
  <c r="L333" i="65"/>
  <c r="L399" i="65"/>
  <c r="L370" i="65"/>
  <c r="L322" i="65"/>
  <c r="L286" i="65"/>
  <c r="L274" i="65"/>
  <c r="L287" i="65"/>
  <c r="L335" i="65"/>
  <c r="L303" i="65"/>
  <c r="L255" i="65"/>
  <c r="L319" i="65"/>
  <c r="L304" i="65"/>
  <c r="L288" i="65"/>
  <c r="L271" i="65"/>
  <c r="L256" i="65"/>
  <c r="L236" i="65"/>
  <c r="L368" i="65"/>
  <c r="L334" i="65"/>
  <c r="L321" i="65"/>
  <c r="L306" i="65"/>
  <c r="L290" i="65"/>
  <c r="L273" i="65"/>
  <c r="L258" i="65"/>
  <c r="L238" i="65"/>
  <c r="L396" i="65"/>
  <c r="L239" i="65"/>
  <c r="L191" i="65"/>
  <c r="L284" i="65"/>
  <c r="L210" i="65"/>
  <c r="L188" i="65"/>
  <c r="L178" i="65"/>
  <c r="L289" i="65"/>
  <c r="L268" i="65"/>
  <c r="L237" i="65"/>
  <c r="L270" i="65"/>
  <c r="L241" i="65"/>
  <c r="L223" i="65"/>
  <c r="L193" i="65"/>
  <c r="L146" i="65"/>
  <c r="L302" i="65"/>
  <c r="L398" i="65"/>
  <c r="L332" i="65"/>
  <c r="L305" i="65"/>
  <c r="L207" i="65"/>
  <c r="L317" i="65"/>
  <c r="L253" i="65"/>
  <c r="L209" i="65"/>
  <c r="L190" i="65"/>
  <c r="L318" i="65"/>
  <c r="L285" i="65"/>
  <c r="L254" i="65"/>
  <c r="L192" i="65"/>
  <c r="L172" i="65"/>
  <c r="L367" i="65"/>
  <c r="L320" i="65"/>
  <c r="L257" i="65"/>
  <c r="L240" i="65"/>
  <c r="L242" i="65"/>
  <c r="L221" i="65"/>
  <c r="L222" i="65"/>
  <c r="L204" i="65"/>
  <c r="L252" i="65"/>
  <c r="L224" i="65"/>
  <c r="L205" i="65"/>
  <c r="L157" i="65"/>
  <c r="L225" i="65"/>
  <c r="L206" i="65"/>
  <c r="L159" i="65"/>
  <c r="L269" i="65"/>
  <c r="L272" i="65"/>
  <c r="L128" i="65"/>
  <c r="L173" i="65"/>
  <c r="L162" i="65"/>
  <c r="L140" i="65"/>
  <c r="L300" i="65"/>
  <c r="L175" i="65"/>
  <c r="L142" i="65"/>
  <c r="L301" i="65"/>
  <c r="L143" i="65"/>
  <c r="L156" i="65"/>
  <c r="L174" i="65"/>
  <c r="L114" i="65"/>
  <c r="L189" i="65"/>
  <c r="L124" i="65"/>
  <c r="L77" i="65"/>
  <c r="L316" i="65"/>
  <c r="L126" i="65"/>
  <c r="L79" i="65"/>
  <c r="L141" i="65"/>
  <c r="L127" i="65"/>
  <c r="L108" i="65"/>
  <c r="L80" i="65"/>
  <c r="L220" i="65"/>
  <c r="L144" i="65"/>
  <c r="L109" i="65"/>
  <c r="L76" i="65"/>
  <c r="L208" i="65"/>
  <c r="L78" i="65"/>
  <c r="L50" i="65"/>
  <c r="L82" i="65"/>
  <c r="L64" i="65"/>
  <c r="L125" i="65"/>
  <c r="L389" i="65"/>
  <c r="L130" i="65"/>
  <c r="L66" i="65"/>
  <c r="L390" i="65"/>
  <c r="L392" i="65"/>
  <c r="L110" i="65"/>
  <c r="L45" i="65"/>
  <c r="L393" i="65"/>
  <c r="L226" i="65"/>
  <c r="L111" i="65"/>
  <c r="L46" i="65"/>
  <c r="L394" i="65"/>
  <c r="L342" i="65"/>
  <c r="L343" i="65"/>
  <c r="L295" i="65"/>
  <c r="L357" i="65"/>
  <c r="L345" i="65"/>
  <c r="L340" i="65"/>
  <c r="L359" i="65"/>
  <c r="L311" i="65"/>
  <c r="L360" i="65"/>
  <c r="L312" i="65"/>
  <c r="L391" i="65"/>
  <c r="L361" i="65"/>
  <c r="L356" i="65"/>
  <c r="L362" i="65"/>
  <c r="L326" i="65"/>
  <c r="L314" i="65"/>
  <c r="L327" i="65"/>
  <c r="L341" i="65"/>
  <c r="L329" i="65"/>
  <c r="L48" i="65"/>
  <c r="L344" i="65"/>
  <c r="L330" i="65"/>
  <c r="L309" i="65"/>
  <c r="L282" i="65"/>
  <c r="L246" i="65"/>
  <c r="L346" i="65"/>
  <c r="L313" i="65"/>
  <c r="L248" i="65"/>
  <c r="L112" i="65"/>
  <c r="L293" i="65"/>
  <c r="L262" i="65"/>
  <c r="L358" i="65"/>
  <c r="L294" i="65"/>
  <c r="L388" i="65"/>
  <c r="L324" i="65"/>
  <c r="L296" i="65"/>
  <c r="L297" i="65"/>
  <c r="L277" i="65"/>
  <c r="L265" i="65"/>
  <c r="L260" i="65"/>
  <c r="L298" i="65"/>
  <c r="L278" i="65"/>
  <c r="L266" i="65"/>
  <c r="L233" i="65"/>
  <c r="L228" i="65"/>
  <c r="L197" i="65"/>
  <c r="L185" i="65"/>
  <c r="L180" i="65"/>
  <c r="L261" i="65"/>
  <c r="L234" i="65"/>
  <c r="L198" i="65"/>
  <c r="L186" i="65"/>
  <c r="L150" i="65"/>
  <c r="L138" i="65"/>
  <c r="L310" i="65"/>
  <c r="L308" i="65"/>
  <c r="L276" i="65"/>
  <c r="L263" i="65"/>
  <c r="L199" i="65"/>
  <c r="L264" i="65"/>
  <c r="L200" i="65"/>
  <c r="L244" i="65"/>
  <c r="L201" i="65"/>
  <c r="L196" i="65"/>
  <c r="L325" i="65"/>
  <c r="L214" i="65"/>
  <c r="L202" i="65"/>
  <c r="L166" i="65"/>
  <c r="L154" i="65"/>
  <c r="L328" i="65"/>
  <c r="L279" i="65"/>
  <c r="L245" i="65"/>
  <c r="L215" i="65"/>
  <c r="L280" i="65"/>
  <c r="L247" i="65"/>
  <c r="L216" i="65"/>
  <c r="L281" i="65"/>
  <c r="L249" i="65"/>
  <c r="L229" i="65"/>
  <c r="L217" i="65"/>
  <c r="L212" i="65"/>
  <c r="L181" i="65"/>
  <c r="L164" i="65"/>
  <c r="L133" i="65"/>
  <c r="L250" i="65"/>
  <c r="L230" i="65"/>
  <c r="L218" i="65"/>
  <c r="L182" i="65"/>
  <c r="L170" i="65"/>
  <c r="L134" i="65"/>
  <c r="L8" i="68"/>
  <c r="L20" i="69"/>
  <c r="L23" i="22"/>
  <c r="L25" i="69"/>
  <c r="L22" i="54"/>
  <c r="L26" i="50"/>
  <c r="L36" i="65"/>
  <c r="L37" i="69"/>
  <c r="L40" i="60"/>
  <c r="L37" i="57"/>
  <c r="L43" i="51"/>
  <c r="L38" i="50"/>
  <c r="L56" i="68"/>
  <c r="L58" i="66"/>
  <c r="L53" i="65"/>
  <c r="L56" i="56"/>
  <c r="L55" i="51"/>
  <c r="L68" i="69"/>
  <c r="L68" i="57"/>
  <c r="L71" i="22"/>
  <c r="L75" i="67"/>
  <c r="L70" i="66"/>
  <c r="L72" i="64"/>
  <c r="L69" i="61"/>
  <c r="L70" i="54"/>
  <c r="L100" i="65"/>
  <c r="L100" i="53"/>
  <c r="L101" i="69"/>
  <c r="L103" i="67"/>
  <c r="L102" i="50"/>
  <c r="L116" i="61"/>
  <c r="L123" i="22"/>
  <c r="L120" i="68"/>
  <c r="L122" i="66"/>
  <c r="L120" i="56"/>
  <c r="L117" i="53"/>
  <c r="L119" i="51"/>
  <c r="L132" i="69"/>
  <c r="L138" i="69"/>
  <c r="L134" i="67"/>
  <c r="L139" i="56"/>
  <c r="L139" i="53"/>
  <c r="L133" i="51"/>
  <c r="L151" i="67"/>
  <c r="L151" i="64"/>
  <c r="L164" i="69"/>
  <c r="L165" i="22"/>
  <c r="L167" i="57"/>
  <c r="L186" i="68"/>
  <c r="L187" i="61"/>
  <c r="L184" i="53"/>
  <c r="L199" i="68"/>
  <c r="L212" i="56"/>
  <c r="L230" i="67"/>
  <c r="L235" i="56"/>
  <c r="L246" i="22"/>
  <c r="L250" i="55"/>
  <c r="L264" i="64"/>
  <c r="L364" i="54"/>
  <c r="L352" i="54"/>
  <c r="L316" i="54"/>
  <c r="L365" i="54"/>
  <c r="L353" i="54"/>
  <c r="L317" i="54"/>
  <c r="L366" i="54"/>
  <c r="L318" i="54"/>
  <c r="L396" i="54"/>
  <c r="L368" i="54"/>
  <c r="L332" i="54"/>
  <c r="L320" i="54"/>
  <c r="L397" i="54"/>
  <c r="L369" i="54"/>
  <c r="L333" i="54"/>
  <c r="L321" i="54"/>
  <c r="L398" i="54"/>
  <c r="L334" i="54"/>
  <c r="L401" i="54"/>
  <c r="L349" i="54"/>
  <c r="L337" i="54"/>
  <c r="L403" i="54"/>
  <c r="L350" i="54"/>
  <c r="L302" i="54"/>
  <c r="L254" i="54"/>
  <c r="L371" i="54"/>
  <c r="L351" i="54"/>
  <c r="L339" i="54"/>
  <c r="L291" i="54"/>
  <c r="L400" i="54"/>
  <c r="L307" i="54"/>
  <c r="L259" i="54"/>
  <c r="L240" i="54"/>
  <c r="L284" i="54"/>
  <c r="L268" i="54"/>
  <c r="L243" i="54"/>
  <c r="L195" i="54"/>
  <c r="L288" i="54"/>
  <c r="L269" i="54"/>
  <c r="L206" i="54"/>
  <c r="L176" i="54"/>
  <c r="L158" i="54"/>
  <c r="L272" i="54"/>
  <c r="L253" i="54"/>
  <c r="L211" i="54"/>
  <c r="L189" i="54"/>
  <c r="L286" i="54"/>
  <c r="L224" i="54"/>
  <c r="L204" i="54"/>
  <c r="L300" i="54"/>
  <c r="L241" i="54"/>
  <c r="L336" i="54"/>
  <c r="L301" i="54"/>
  <c r="L270" i="54"/>
  <c r="L304" i="54"/>
  <c r="L273" i="54"/>
  <c r="L222" i="54"/>
  <c r="L225" i="54"/>
  <c r="L399" i="54"/>
  <c r="L227" i="54"/>
  <c r="L252" i="54"/>
  <c r="L285" i="54"/>
  <c r="L256" i="54"/>
  <c r="L257" i="54"/>
  <c r="L208" i="54"/>
  <c r="L209" i="54"/>
  <c r="L236" i="54"/>
  <c r="L323" i="54"/>
  <c r="L238" i="54"/>
  <c r="L220" i="54"/>
  <c r="L108" i="54"/>
  <c r="L275" i="54"/>
  <c r="L221" i="54"/>
  <c r="L192" i="54"/>
  <c r="L289" i="54"/>
  <c r="L193" i="54"/>
  <c r="L173" i="54"/>
  <c r="L156" i="54"/>
  <c r="L111" i="54"/>
  <c r="L174" i="54"/>
  <c r="L157" i="54"/>
  <c r="L140" i="54"/>
  <c r="L124" i="54"/>
  <c r="L163" i="54"/>
  <c r="L172" i="54"/>
  <c r="L78" i="54"/>
  <c r="L66" i="54"/>
  <c r="L175" i="54"/>
  <c r="L141" i="54"/>
  <c r="L125" i="54"/>
  <c r="L79" i="54"/>
  <c r="L142" i="54"/>
  <c r="L126" i="54"/>
  <c r="L179" i="54"/>
  <c r="L143" i="54"/>
  <c r="L127" i="54"/>
  <c r="L144" i="54"/>
  <c r="L131" i="54"/>
  <c r="L109" i="54"/>
  <c r="L83" i="54"/>
  <c r="L110" i="54"/>
  <c r="L60" i="54"/>
  <c r="L48" i="54"/>
  <c r="L205" i="54"/>
  <c r="L159" i="54"/>
  <c r="L112" i="54"/>
  <c r="L128" i="54"/>
  <c r="L51" i="54"/>
  <c r="L305" i="54"/>
  <c r="L391" i="54"/>
  <c r="L392" i="54"/>
  <c r="L188" i="54"/>
  <c r="L62" i="54"/>
  <c r="L76" i="54"/>
  <c r="L63" i="54"/>
  <c r="L237" i="54"/>
  <c r="L77" i="54"/>
  <c r="L64" i="54"/>
  <c r="L395" i="54"/>
  <c r="L80" i="54"/>
  <c r="L44" i="54"/>
  <c r="L115" i="54"/>
  <c r="L45" i="54"/>
  <c r="L46" i="54"/>
  <c r="L393" i="54"/>
  <c r="L388" i="54"/>
  <c r="L359" i="54"/>
  <c r="L347" i="54"/>
  <c r="L360" i="54"/>
  <c r="L312" i="54"/>
  <c r="L326" i="54"/>
  <c r="L328" i="54"/>
  <c r="L329" i="54"/>
  <c r="L331" i="54"/>
  <c r="L344" i="54"/>
  <c r="L293" i="54"/>
  <c r="L276" i="54"/>
  <c r="L251" i="54"/>
  <c r="L357" i="54"/>
  <c r="L309" i="54"/>
  <c r="L296" i="54"/>
  <c r="L277" i="54"/>
  <c r="L265" i="54"/>
  <c r="L358" i="54"/>
  <c r="L342" i="54"/>
  <c r="L361" i="54"/>
  <c r="L345" i="54"/>
  <c r="L267" i="54"/>
  <c r="L363" i="54"/>
  <c r="L299" i="54"/>
  <c r="L280" i="54"/>
  <c r="L325" i="54"/>
  <c r="L315" i="54"/>
  <c r="L246" i="54"/>
  <c r="L389" i="54"/>
  <c r="L283" i="54"/>
  <c r="L214" i="54"/>
  <c r="L166" i="54"/>
  <c r="L203" i="54"/>
  <c r="L167" i="54"/>
  <c r="L155" i="54"/>
  <c r="L132" i="54"/>
  <c r="L216" i="54"/>
  <c r="L245" i="54"/>
  <c r="L217" i="54"/>
  <c r="L181" i="54"/>
  <c r="L133" i="54"/>
  <c r="L278" i="54"/>
  <c r="L248" i="54"/>
  <c r="L230" i="54"/>
  <c r="L281" i="54"/>
  <c r="L249" i="54"/>
  <c r="L219" i="54"/>
  <c r="L171" i="54"/>
  <c r="L148" i="54"/>
  <c r="L135" i="54"/>
  <c r="L232" i="54"/>
  <c r="L184" i="54"/>
  <c r="L390" i="54"/>
  <c r="L261" i="54"/>
  <c r="L197" i="54"/>
  <c r="L185" i="54"/>
  <c r="L262" i="54"/>
  <c r="L198" i="54"/>
  <c r="L264" i="54"/>
  <c r="L235" i="54"/>
  <c r="L187" i="54"/>
  <c r="L164" i="54"/>
  <c r="L151" i="54"/>
  <c r="L139" i="54"/>
  <c r="L352" i="66"/>
  <c r="L365" i="66"/>
  <c r="L353" i="66"/>
  <c r="L366" i="66"/>
  <c r="L354" i="66"/>
  <c r="L367" i="66"/>
  <c r="L368" i="66"/>
  <c r="L397" i="66"/>
  <c r="L369" i="66"/>
  <c r="L333" i="66"/>
  <c r="L398" i="66"/>
  <c r="L370" i="66"/>
  <c r="L334" i="66"/>
  <c r="L401" i="66"/>
  <c r="L349" i="66"/>
  <c r="L337" i="66"/>
  <c r="L403" i="66"/>
  <c r="L302" i="66"/>
  <c r="L290" i="66"/>
  <c r="L254" i="66"/>
  <c r="L371" i="66"/>
  <c r="L303" i="66"/>
  <c r="L291" i="66"/>
  <c r="L255" i="66"/>
  <c r="L400" i="66"/>
  <c r="L319" i="66"/>
  <c r="L307" i="66"/>
  <c r="L271" i="66"/>
  <c r="L259" i="66"/>
  <c r="L240" i="66"/>
  <c r="L242" i="66"/>
  <c r="L335" i="66"/>
  <c r="L243" i="66"/>
  <c r="L207" i="66"/>
  <c r="L336" i="66"/>
  <c r="L321" i="66"/>
  <c r="L257" i="66"/>
  <c r="L224" i="66"/>
  <c r="L193" i="66"/>
  <c r="L339" i="66"/>
  <c r="L323" i="66"/>
  <c r="L304" i="66"/>
  <c r="L350" i="66"/>
  <c r="L306" i="66"/>
  <c r="L286" i="66"/>
  <c r="L206" i="66"/>
  <c r="L174" i="66"/>
  <c r="L162" i="66"/>
  <c r="L318" i="66"/>
  <c r="L274" i="66"/>
  <c r="L253" i="66"/>
  <c r="L239" i="66"/>
  <c r="L222" i="66"/>
  <c r="L269" i="66"/>
  <c r="L399" i="66"/>
  <c r="L338" i="66"/>
  <c r="L301" i="66"/>
  <c r="L270" i="66"/>
  <c r="L402" i="66"/>
  <c r="L305" i="66"/>
  <c r="L272" i="66"/>
  <c r="L221" i="66"/>
  <c r="L175" i="66"/>
  <c r="L275" i="66"/>
  <c r="L225" i="66"/>
  <c r="L226" i="66"/>
  <c r="L178" i="66"/>
  <c r="L285" i="66"/>
  <c r="L227" i="66"/>
  <c r="L317" i="66"/>
  <c r="L320" i="66"/>
  <c r="L288" i="66"/>
  <c r="L256" i="66"/>
  <c r="L208" i="66"/>
  <c r="L176" i="66"/>
  <c r="L163" i="66"/>
  <c r="L141" i="66"/>
  <c r="L258" i="66"/>
  <c r="L189" i="66"/>
  <c r="L179" i="66"/>
  <c r="L142" i="66"/>
  <c r="L205" i="66"/>
  <c r="L191" i="66"/>
  <c r="L144" i="66"/>
  <c r="L351" i="66"/>
  <c r="L273" i="66"/>
  <c r="L223" i="66"/>
  <c r="L209" i="66"/>
  <c r="L192" i="66"/>
  <c r="L289" i="66"/>
  <c r="L210" i="66"/>
  <c r="L237" i="66"/>
  <c r="L211" i="66"/>
  <c r="L238" i="66"/>
  <c r="L157" i="66"/>
  <c r="L143" i="66"/>
  <c r="L126" i="66"/>
  <c r="L146" i="66"/>
  <c r="L127" i="66"/>
  <c r="L78" i="66"/>
  <c r="L66" i="66"/>
  <c r="L241" i="66"/>
  <c r="L128" i="66"/>
  <c r="L79" i="66"/>
  <c r="L159" i="66"/>
  <c r="L130" i="66"/>
  <c r="L109" i="66"/>
  <c r="L173" i="66"/>
  <c r="L190" i="66"/>
  <c r="L111" i="66"/>
  <c r="L83" i="66"/>
  <c r="L322" i="66"/>
  <c r="L194" i="66"/>
  <c r="L112" i="66"/>
  <c r="L60" i="66"/>
  <c r="L61" i="66"/>
  <c r="L110" i="66"/>
  <c r="L391" i="66"/>
  <c r="L114" i="66"/>
  <c r="L392" i="66"/>
  <c r="L115" i="66"/>
  <c r="L44" i="66"/>
  <c r="L45" i="66"/>
  <c r="L77" i="66"/>
  <c r="L46" i="66"/>
  <c r="L395" i="66"/>
  <c r="L80" i="66"/>
  <c r="L47" i="66"/>
  <c r="L125" i="66"/>
  <c r="L82" i="66"/>
  <c r="L48" i="66"/>
  <c r="L131" i="66"/>
  <c r="L63" i="66"/>
  <c r="L394" i="66"/>
  <c r="L388" i="66"/>
  <c r="L359" i="66"/>
  <c r="L347" i="66"/>
  <c r="L360" i="66"/>
  <c r="L312" i="66"/>
  <c r="L362" i="66"/>
  <c r="L326" i="66"/>
  <c r="L328" i="66"/>
  <c r="L341" i="66"/>
  <c r="L329" i="66"/>
  <c r="L356" i="66"/>
  <c r="L343" i="66"/>
  <c r="L331" i="66"/>
  <c r="L308" i="66"/>
  <c r="L295" i="66"/>
  <c r="L389" i="66"/>
  <c r="L344" i="66"/>
  <c r="L294" i="66"/>
  <c r="L296" i="66"/>
  <c r="L276" i="66"/>
  <c r="L263" i="66"/>
  <c r="L251" i="66"/>
  <c r="L325" i="66"/>
  <c r="L342" i="66"/>
  <c r="L327" i="66"/>
  <c r="L298" i="66"/>
  <c r="L277" i="66"/>
  <c r="L265" i="66"/>
  <c r="L345" i="66"/>
  <c r="L346" i="66"/>
  <c r="L310" i="66"/>
  <c r="L292" i="66"/>
  <c r="L267" i="66"/>
  <c r="L390" i="66"/>
  <c r="L280" i="66"/>
  <c r="L393" i="66"/>
  <c r="L357" i="66"/>
  <c r="L313" i="66"/>
  <c r="L358" i="66"/>
  <c r="L324" i="66"/>
  <c r="L314" i="66"/>
  <c r="L282" i="66"/>
  <c r="L246" i="66"/>
  <c r="L361" i="66"/>
  <c r="L315" i="66"/>
  <c r="L283" i="66"/>
  <c r="L260" i="66"/>
  <c r="L247" i="66"/>
  <c r="L248" i="66"/>
  <c r="L214" i="66"/>
  <c r="L202" i="66"/>
  <c r="L166" i="66"/>
  <c r="L249" i="66"/>
  <c r="L228" i="66"/>
  <c r="L203" i="66"/>
  <c r="L180" i="66"/>
  <c r="L167" i="66"/>
  <c r="L155" i="66"/>
  <c r="L132" i="66"/>
  <c r="L250" i="66"/>
  <c r="L216" i="66"/>
  <c r="L309" i="66"/>
  <c r="L217" i="66"/>
  <c r="L181" i="66"/>
  <c r="L230" i="66"/>
  <c r="L218" i="66"/>
  <c r="L182" i="66"/>
  <c r="L363" i="66"/>
  <c r="L261" i="66"/>
  <c r="L244" i="66"/>
  <c r="L231" i="66"/>
  <c r="L219" i="66"/>
  <c r="L196" i="66"/>
  <c r="L183" i="66"/>
  <c r="L171" i="66"/>
  <c r="L148" i="66"/>
  <c r="L262" i="66"/>
  <c r="L232" i="66"/>
  <c r="L330" i="66"/>
  <c r="L264" i="66"/>
  <c r="L233" i="66"/>
  <c r="L197" i="66"/>
  <c r="L185" i="66"/>
  <c r="L266" i="66"/>
  <c r="L234" i="66"/>
  <c r="L198" i="66"/>
  <c r="L186" i="66"/>
  <c r="L138" i="66"/>
  <c r="L235" i="66"/>
  <c r="L212" i="66"/>
  <c r="L199" i="66"/>
  <c r="L164" i="66"/>
  <c r="L151" i="66"/>
  <c r="L5" i="70"/>
  <c r="L7" i="68"/>
  <c r="L11" i="64"/>
  <c r="L10" i="59"/>
  <c r="L5" i="58"/>
  <c r="L6" i="51"/>
  <c r="L20" i="68"/>
  <c r="L21" i="66"/>
  <c r="L24" i="57"/>
  <c r="L21" i="54"/>
  <c r="L36" i="64"/>
  <c r="L38" i="67"/>
  <c r="L40" i="65"/>
  <c r="L39" i="60"/>
  <c r="L38" i="55"/>
  <c r="L40" i="53"/>
  <c r="L68" i="56"/>
  <c r="L70" i="22"/>
  <c r="L72" i="69"/>
  <c r="L74" i="67"/>
  <c r="L69" i="66"/>
  <c r="L71" i="64"/>
  <c r="L75" i="60"/>
  <c r="L72" i="57"/>
  <c r="L74" i="55"/>
  <c r="L69" i="54"/>
  <c r="L100" i="64"/>
  <c r="L107" i="68"/>
  <c r="L102" i="67"/>
  <c r="L104" i="65"/>
  <c r="L103" i="60"/>
  <c r="L107" i="56"/>
  <c r="L102" i="55"/>
  <c r="L104" i="53"/>
  <c r="L106" i="51"/>
  <c r="L101" i="50"/>
  <c r="L116" i="60"/>
  <c r="L122" i="22"/>
  <c r="L119" i="68"/>
  <c r="L123" i="64"/>
  <c r="L120" i="61"/>
  <c r="L119" i="56"/>
  <c r="L118" i="51"/>
  <c r="L132" i="51"/>
  <c r="L136" i="64"/>
  <c r="L139" i="61"/>
  <c r="L138" i="56"/>
  <c r="L148" i="56"/>
  <c r="L151" i="61"/>
  <c r="L151" i="55"/>
  <c r="L170" i="56"/>
  <c r="L180" i="22"/>
  <c r="L183" i="53"/>
  <c r="L203" i="57"/>
  <c r="L212" i="55"/>
  <c r="L234" i="56"/>
  <c r="L245" i="22"/>
  <c r="L263" i="64"/>
  <c r="L281" i="69"/>
  <c r="L292" i="65"/>
  <c r="L396" i="55"/>
  <c r="L368" i="55"/>
  <c r="L332" i="55"/>
  <c r="L397" i="55"/>
  <c r="L369" i="55"/>
  <c r="L333" i="55"/>
  <c r="L321" i="55"/>
  <c r="L398" i="55"/>
  <c r="L370" i="55"/>
  <c r="L334" i="55"/>
  <c r="L322" i="55"/>
  <c r="L399" i="55"/>
  <c r="L335" i="55"/>
  <c r="L400" i="55"/>
  <c r="L348" i="55"/>
  <c r="L336" i="55"/>
  <c r="L401" i="55"/>
  <c r="L349" i="55"/>
  <c r="L337" i="55"/>
  <c r="L402" i="55"/>
  <c r="L350" i="55"/>
  <c r="L338" i="55"/>
  <c r="L365" i="55"/>
  <c r="L353" i="55"/>
  <c r="L317" i="55"/>
  <c r="L367" i="55"/>
  <c r="L318" i="55"/>
  <c r="L306" i="55"/>
  <c r="L270" i="55"/>
  <c r="L258" i="55"/>
  <c r="L319" i="55"/>
  <c r="L271" i="55"/>
  <c r="L287" i="55"/>
  <c r="L275" i="55"/>
  <c r="L303" i="55"/>
  <c r="L272" i="55"/>
  <c r="L255" i="55"/>
  <c r="L220" i="55"/>
  <c r="L316" i="55"/>
  <c r="L305" i="55"/>
  <c r="L290" i="55"/>
  <c r="L274" i="55"/>
  <c r="L257" i="55"/>
  <c r="L223" i="55"/>
  <c r="L352" i="55"/>
  <c r="L301" i="55"/>
  <c r="L236" i="55"/>
  <c r="L190" i="55"/>
  <c r="L304" i="55"/>
  <c r="L284" i="55"/>
  <c r="L238" i="55"/>
  <c r="L221" i="55"/>
  <c r="L286" i="55"/>
  <c r="L194" i="55"/>
  <c r="L172" i="55"/>
  <c r="L142" i="55"/>
  <c r="L254" i="55"/>
  <c r="L209" i="55"/>
  <c r="L237" i="55"/>
  <c r="L239" i="55"/>
  <c r="L205" i="55"/>
  <c r="L189" i="55"/>
  <c r="L351" i="55"/>
  <c r="L300" i="55"/>
  <c r="L268" i="55"/>
  <c r="L242" i="55"/>
  <c r="L207" i="55"/>
  <c r="L173" i="55"/>
  <c r="L354" i="55"/>
  <c r="L302" i="55"/>
  <c r="L269" i="55"/>
  <c r="L193" i="55"/>
  <c r="L174" i="55"/>
  <c r="L403" i="55"/>
  <c r="L273" i="55"/>
  <c r="L222" i="55"/>
  <c r="L210" i="55"/>
  <c r="L226" i="55"/>
  <c r="L178" i="55"/>
  <c r="L156" i="55"/>
  <c r="L157" i="55"/>
  <c r="L252" i="55"/>
  <c r="L253" i="55"/>
  <c r="L206" i="55"/>
  <c r="L159" i="55"/>
  <c r="L140" i="55"/>
  <c r="L124" i="55"/>
  <c r="L112" i="55"/>
  <c r="L241" i="55"/>
  <c r="L141" i="55"/>
  <c r="L125" i="55"/>
  <c r="L364" i="55"/>
  <c r="L285" i="55"/>
  <c r="L225" i="55"/>
  <c r="L144" i="55"/>
  <c r="L127" i="55"/>
  <c r="L366" i="55"/>
  <c r="L289" i="55"/>
  <c r="L188" i="55"/>
  <c r="L128" i="55"/>
  <c r="L108" i="55"/>
  <c r="L109" i="55"/>
  <c r="L82" i="55"/>
  <c r="L46" i="55"/>
  <c r="L110" i="55"/>
  <c r="L111" i="55"/>
  <c r="L143" i="55"/>
  <c r="L126" i="55"/>
  <c r="L76" i="55"/>
  <c r="L64" i="55"/>
  <c r="L146" i="55"/>
  <c r="L77" i="55"/>
  <c r="L67" i="55"/>
  <c r="L130" i="55"/>
  <c r="L44" i="55"/>
  <c r="L47" i="55"/>
  <c r="L48" i="55"/>
  <c r="L50" i="55"/>
  <c r="L51" i="55"/>
  <c r="L390" i="55"/>
  <c r="L114" i="55"/>
  <c r="L78" i="55"/>
  <c r="L61" i="55"/>
  <c r="L391" i="55"/>
  <c r="L79" i="55"/>
  <c r="L62" i="55"/>
  <c r="L392" i="55"/>
  <c r="L66" i="55"/>
  <c r="L389" i="55"/>
  <c r="L388" i="55"/>
  <c r="L341" i="55"/>
  <c r="L329" i="55"/>
  <c r="L324" i="55"/>
  <c r="L204" i="55"/>
  <c r="L394" i="55"/>
  <c r="L343" i="55"/>
  <c r="L331" i="55"/>
  <c r="L357" i="55"/>
  <c r="L345" i="55"/>
  <c r="L340" i="55"/>
  <c r="L309" i="55"/>
  <c r="L358" i="55"/>
  <c r="L346" i="55"/>
  <c r="L310" i="55"/>
  <c r="L80" i="55"/>
  <c r="L359" i="55"/>
  <c r="L360" i="55"/>
  <c r="L361" i="55"/>
  <c r="L356" i="55"/>
  <c r="L313" i="55"/>
  <c r="L308" i="55"/>
  <c r="L327" i="55"/>
  <c r="L328" i="55"/>
  <c r="L330" i="55"/>
  <c r="L282" i="55"/>
  <c r="L246" i="55"/>
  <c r="L292" i="55"/>
  <c r="L261" i="55"/>
  <c r="L362" i="55"/>
  <c r="L342" i="55"/>
  <c r="L294" i="55"/>
  <c r="L363" i="55"/>
  <c r="L344" i="55"/>
  <c r="L295" i="55"/>
  <c r="L263" i="55"/>
  <c r="L311" i="55"/>
  <c r="L326" i="55"/>
  <c r="L314" i="55"/>
  <c r="L265" i="55"/>
  <c r="L231" i="55"/>
  <c r="L298" i="55"/>
  <c r="L266" i="55"/>
  <c r="L136" i="55"/>
  <c r="L233" i="55"/>
  <c r="L228" i="55"/>
  <c r="L197" i="55"/>
  <c r="L185" i="55"/>
  <c r="L180" i="55"/>
  <c r="L234" i="55"/>
  <c r="L198" i="55"/>
  <c r="L186" i="55"/>
  <c r="L138" i="55"/>
  <c r="L199" i="55"/>
  <c r="L152" i="55"/>
  <c r="L277" i="55"/>
  <c r="L244" i="55"/>
  <c r="L213" i="55"/>
  <c r="L201" i="55"/>
  <c r="L196" i="55"/>
  <c r="L278" i="55"/>
  <c r="L214" i="55"/>
  <c r="L202" i="55"/>
  <c r="L166" i="55"/>
  <c r="L393" i="55"/>
  <c r="L279" i="55"/>
  <c r="L260" i="55"/>
  <c r="L247" i="55"/>
  <c r="L215" i="55"/>
  <c r="L167" i="55"/>
  <c r="L281" i="55"/>
  <c r="L276" i="55"/>
  <c r="L248" i="55"/>
  <c r="L396" i="67"/>
  <c r="L368" i="67"/>
  <c r="L332" i="67"/>
  <c r="L397" i="67"/>
  <c r="L369" i="67"/>
  <c r="L398" i="67"/>
  <c r="L370" i="67"/>
  <c r="L334" i="67"/>
  <c r="L399" i="67"/>
  <c r="L371" i="67"/>
  <c r="L335" i="67"/>
  <c r="L400" i="67"/>
  <c r="L348" i="67"/>
  <c r="L336" i="67"/>
  <c r="L401" i="67"/>
  <c r="L337" i="67"/>
  <c r="L402" i="67"/>
  <c r="L350" i="67"/>
  <c r="L338" i="67"/>
  <c r="L353" i="67"/>
  <c r="L367" i="67"/>
  <c r="L318" i="67"/>
  <c r="L306" i="67"/>
  <c r="L270" i="67"/>
  <c r="L258" i="67"/>
  <c r="L355" i="67"/>
  <c r="L319" i="67"/>
  <c r="L307" i="67"/>
  <c r="L271" i="67"/>
  <c r="L323" i="67"/>
  <c r="L287" i="67"/>
  <c r="L275" i="67"/>
  <c r="L320" i="67"/>
  <c r="L303" i="67"/>
  <c r="L288" i="67"/>
  <c r="L272" i="67"/>
  <c r="L255" i="67"/>
  <c r="L322" i="67"/>
  <c r="L305" i="67"/>
  <c r="L290" i="67"/>
  <c r="L274" i="67"/>
  <c r="L257" i="67"/>
  <c r="L364" i="67"/>
  <c r="L291" i="67"/>
  <c r="L259" i="67"/>
  <c r="L223" i="67"/>
  <c r="L211" i="67"/>
  <c r="L268" i="67"/>
  <c r="L236" i="67"/>
  <c r="L207" i="67"/>
  <c r="L174" i="67"/>
  <c r="L273" i="67"/>
  <c r="L252" i="67"/>
  <c r="L238" i="67"/>
  <c r="L254" i="67"/>
  <c r="L240" i="67"/>
  <c r="L220" i="67"/>
  <c r="L190" i="67"/>
  <c r="L178" i="67"/>
  <c r="L286" i="67"/>
  <c r="L227" i="67"/>
  <c r="L289" i="67"/>
  <c r="L339" i="67"/>
  <c r="L239" i="67"/>
  <c r="L206" i="67"/>
  <c r="L351" i="67"/>
  <c r="L242" i="67"/>
  <c r="L209" i="67"/>
  <c r="L191" i="67"/>
  <c r="L352" i="67"/>
  <c r="L302" i="67"/>
  <c r="L243" i="67"/>
  <c r="L210" i="67"/>
  <c r="L192" i="67"/>
  <c r="L304" i="67"/>
  <c r="L193" i="67"/>
  <c r="L366" i="67"/>
  <c r="L222" i="67"/>
  <c r="L321" i="67"/>
  <c r="L145" i="67"/>
  <c r="L156" i="67"/>
  <c r="L146" i="67"/>
  <c r="L256" i="67"/>
  <c r="L158" i="67"/>
  <c r="L124" i="67"/>
  <c r="L403" i="67"/>
  <c r="L175" i="67"/>
  <c r="L159" i="67"/>
  <c r="L284" i="67"/>
  <c r="L224" i="67"/>
  <c r="L127" i="67"/>
  <c r="L225" i="67"/>
  <c r="L204" i="67"/>
  <c r="L194" i="67"/>
  <c r="L179" i="67"/>
  <c r="L162" i="67"/>
  <c r="L140" i="67"/>
  <c r="L208" i="67"/>
  <c r="L300" i="67"/>
  <c r="L110" i="67"/>
  <c r="L82" i="67"/>
  <c r="L111" i="67"/>
  <c r="L83" i="67"/>
  <c r="L241" i="67"/>
  <c r="L142" i="67"/>
  <c r="L143" i="67"/>
  <c r="L144" i="67"/>
  <c r="L172" i="67"/>
  <c r="L147" i="67"/>
  <c r="L115" i="67"/>
  <c r="L126" i="67"/>
  <c r="L76" i="67"/>
  <c r="L64" i="67"/>
  <c r="L316" i="67"/>
  <c r="L195" i="67"/>
  <c r="L163" i="67"/>
  <c r="L128" i="67"/>
  <c r="L61" i="67"/>
  <c r="L45" i="67"/>
  <c r="L46" i="67"/>
  <c r="L66" i="67"/>
  <c r="L48" i="67"/>
  <c r="L108" i="67"/>
  <c r="L50" i="67"/>
  <c r="L112" i="67"/>
  <c r="L114" i="67"/>
  <c r="L390" i="67"/>
  <c r="L78" i="67"/>
  <c r="L391" i="67"/>
  <c r="L79" i="67"/>
  <c r="L392" i="67"/>
  <c r="L226" i="67"/>
  <c r="L130" i="67"/>
  <c r="L388" i="67"/>
  <c r="L329" i="67"/>
  <c r="L324" i="67"/>
  <c r="L131" i="67"/>
  <c r="L80" i="67"/>
  <c r="L394" i="67"/>
  <c r="L343" i="67"/>
  <c r="L331" i="67"/>
  <c r="L81" i="67"/>
  <c r="L395" i="67"/>
  <c r="L345" i="67"/>
  <c r="L340" i="67"/>
  <c r="L358" i="67"/>
  <c r="L346" i="67"/>
  <c r="L310" i="67"/>
  <c r="L359" i="67"/>
  <c r="L360" i="67"/>
  <c r="L312" i="67"/>
  <c r="L361" i="67"/>
  <c r="L356" i="67"/>
  <c r="L313" i="67"/>
  <c r="L308" i="67"/>
  <c r="L363" i="67"/>
  <c r="L315" i="67"/>
  <c r="L280" i="67"/>
  <c r="L282" i="67"/>
  <c r="L246" i="67"/>
  <c r="L326" i="67"/>
  <c r="L294" i="67"/>
  <c r="L342" i="67"/>
  <c r="L327" i="67"/>
  <c r="L295" i="67"/>
  <c r="L292" i="67"/>
  <c r="L344" i="67"/>
  <c r="L328" i="67"/>
  <c r="L296" i="67"/>
  <c r="L393" i="67"/>
  <c r="L330" i="67"/>
  <c r="L297" i="67"/>
  <c r="L263" i="67"/>
  <c r="L251" i="67"/>
  <c r="L60" i="67"/>
  <c r="L298" i="67"/>
  <c r="L264" i="67"/>
  <c r="L299" i="67"/>
  <c r="L266" i="67"/>
  <c r="L231" i="67"/>
  <c r="L219" i="67"/>
  <c r="L183" i="67"/>
  <c r="L171" i="67"/>
  <c r="L278" i="67"/>
  <c r="L267" i="67"/>
  <c r="L232" i="67"/>
  <c r="L184" i="67"/>
  <c r="L136" i="67"/>
  <c r="L279" i="67"/>
  <c r="L233" i="67"/>
  <c r="L228" i="67"/>
  <c r="L185" i="67"/>
  <c r="L180" i="67"/>
  <c r="L281" i="67"/>
  <c r="L276" i="67"/>
  <c r="L234" i="67"/>
  <c r="L198" i="67"/>
  <c r="L186" i="67"/>
  <c r="L138" i="67"/>
  <c r="L311" i="67"/>
  <c r="L283" i="67"/>
  <c r="L260" i="67"/>
  <c r="L247" i="67"/>
  <c r="L235" i="67"/>
  <c r="L199" i="67"/>
  <c r="L187" i="67"/>
  <c r="L314" i="67"/>
  <c r="L248" i="67"/>
  <c r="L200" i="67"/>
  <c r="L362" i="67"/>
  <c r="L249" i="67"/>
  <c r="L244" i="67"/>
  <c r="L201" i="67"/>
  <c r="L196" i="67"/>
  <c r="L250" i="67"/>
  <c r="L214" i="67"/>
  <c r="L202" i="67"/>
  <c r="L166" i="67"/>
  <c r="L215" i="67"/>
  <c r="L203" i="67"/>
  <c r="L167" i="67"/>
  <c r="L155" i="67"/>
  <c r="L216" i="67"/>
  <c r="L168" i="67"/>
  <c r="L4" i="59"/>
  <c r="L10" i="64"/>
  <c r="L9" i="59"/>
  <c r="L6" i="56"/>
  <c r="L5" i="51"/>
  <c r="L20" i="55"/>
  <c r="L23" i="69"/>
  <c r="L27" i="65"/>
  <c r="L25" i="55"/>
  <c r="L36" i="51"/>
  <c r="L42" i="68"/>
  <c r="L37" i="67"/>
  <c r="L38" i="60"/>
  <c r="L42" i="56"/>
  <c r="L39" i="53"/>
  <c r="L56" i="66"/>
  <c r="L58" i="64"/>
  <c r="L59" i="57"/>
  <c r="L68" i="67"/>
  <c r="L68" i="55"/>
  <c r="L69" i="22"/>
  <c r="L70" i="64"/>
  <c r="L74" i="60"/>
  <c r="L71" i="57"/>
  <c r="L75" i="53"/>
  <c r="L72" i="50"/>
  <c r="L100" i="51"/>
  <c r="L106" i="68"/>
  <c r="L103" i="65"/>
  <c r="L107" i="61"/>
  <c r="L102" i="60"/>
  <c r="L106" i="56"/>
  <c r="L101" i="55"/>
  <c r="L103" i="53"/>
  <c r="L116" i="22"/>
  <c r="L123" i="69"/>
  <c r="L120" i="66"/>
  <c r="L119" i="61"/>
  <c r="L118" i="56"/>
  <c r="L120" i="54"/>
  <c r="L117" i="51"/>
  <c r="L132" i="67"/>
  <c r="L138" i="22"/>
  <c r="L134" i="64"/>
  <c r="L136" i="61"/>
  <c r="L135" i="56"/>
  <c r="L136" i="53"/>
  <c r="L136" i="50"/>
  <c r="L148" i="55"/>
  <c r="L155" i="69"/>
  <c r="L154" i="66"/>
  <c r="L155" i="60"/>
  <c r="L149" i="55"/>
  <c r="L164" i="67"/>
  <c r="L165" i="66"/>
  <c r="L171" i="61"/>
  <c r="L170" i="55"/>
  <c r="L180" i="64"/>
  <c r="L182" i="67"/>
  <c r="L183" i="60"/>
  <c r="L186" i="51"/>
  <c r="L201" i="66"/>
  <c r="L214" i="22"/>
  <c r="L219" i="60"/>
  <c r="L217" i="50"/>
  <c r="L232" i="65"/>
  <c r="L230" i="55"/>
  <c r="L247" i="53"/>
  <c r="L281" i="66"/>
  <c r="L294" i="22"/>
  <c r="L310" i="54"/>
  <c r="L400" i="56"/>
  <c r="L336" i="56"/>
  <c r="L401" i="56"/>
  <c r="L349" i="56"/>
  <c r="L337" i="56"/>
  <c r="L402" i="56"/>
  <c r="L350" i="56"/>
  <c r="L338" i="56"/>
  <c r="L403" i="56"/>
  <c r="L351" i="56"/>
  <c r="L339" i="56"/>
  <c r="L352" i="56"/>
  <c r="L365" i="56"/>
  <c r="L353" i="56"/>
  <c r="L317" i="56"/>
  <c r="L366" i="56"/>
  <c r="L354" i="56"/>
  <c r="L318" i="56"/>
  <c r="L397" i="56"/>
  <c r="L369" i="56"/>
  <c r="L333" i="56"/>
  <c r="L321" i="56"/>
  <c r="L399" i="56"/>
  <c r="L371" i="56"/>
  <c r="L286" i="56"/>
  <c r="L274" i="56"/>
  <c r="L287" i="56"/>
  <c r="L275" i="56"/>
  <c r="L368" i="56"/>
  <c r="L335" i="56"/>
  <c r="L323" i="56"/>
  <c r="L303" i="56"/>
  <c r="L291" i="56"/>
  <c r="L255" i="56"/>
  <c r="L370" i="56"/>
  <c r="L224" i="56"/>
  <c r="L396" i="56"/>
  <c r="L238" i="56"/>
  <c r="L398" i="56"/>
  <c r="L319" i="56"/>
  <c r="L239" i="56"/>
  <c r="L227" i="56"/>
  <c r="L191" i="56"/>
  <c r="L179" i="56"/>
  <c r="L272" i="56"/>
  <c r="L253" i="56"/>
  <c r="L243" i="56"/>
  <c r="L195" i="56"/>
  <c r="L173" i="56"/>
  <c r="L256" i="56"/>
  <c r="L302" i="56"/>
  <c r="L258" i="56"/>
  <c r="L208" i="56"/>
  <c r="L158" i="56"/>
  <c r="L146" i="56"/>
  <c r="L367" i="56"/>
  <c r="L334" i="56"/>
  <c r="L290" i="56"/>
  <c r="L270" i="56"/>
  <c r="L222" i="56"/>
  <c r="L320" i="56"/>
  <c r="L322" i="56"/>
  <c r="L285" i="56"/>
  <c r="L254" i="56"/>
  <c r="L288" i="56"/>
  <c r="L178" i="56"/>
  <c r="L301" i="56"/>
  <c r="L237" i="56"/>
  <c r="L304" i="56"/>
  <c r="L269" i="56"/>
  <c r="L240" i="56"/>
  <c r="L305" i="56"/>
  <c r="L271" i="56"/>
  <c r="L242" i="56"/>
  <c r="L206" i="56"/>
  <c r="L189" i="56"/>
  <c r="L226" i="56"/>
  <c r="L162" i="56"/>
  <c r="L142" i="56"/>
  <c r="L125" i="56"/>
  <c r="L194" i="56"/>
  <c r="L163" i="56"/>
  <c r="L143" i="56"/>
  <c r="L126" i="56"/>
  <c r="L174" i="56"/>
  <c r="L128" i="56"/>
  <c r="L259" i="56"/>
  <c r="L205" i="56"/>
  <c r="L147" i="56"/>
  <c r="L207" i="56"/>
  <c r="L131" i="56"/>
  <c r="L210" i="56"/>
  <c r="L307" i="56"/>
  <c r="L221" i="56"/>
  <c r="L141" i="56"/>
  <c r="L223" i="56"/>
  <c r="L190" i="56"/>
  <c r="L144" i="56"/>
  <c r="L127" i="56"/>
  <c r="L130" i="56"/>
  <c r="L114" i="56"/>
  <c r="L157" i="56"/>
  <c r="L115" i="56"/>
  <c r="L63" i="56"/>
  <c r="L289" i="56"/>
  <c r="L159" i="56"/>
  <c r="L77" i="56"/>
  <c r="L79" i="56"/>
  <c r="L80" i="56"/>
  <c r="L44" i="56"/>
  <c r="L109" i="56"/>
  <c r="L211" i="56"/>
  <c r="L78" i="56"/>
  <c r="L60" i="56"/>
  <c r="L50" i="56"/>
  <c r="L389" i="56"/>
  <c r="L306" i="56"/>
  <c r="L82" i="56"/>
  <c r="L61" i="56"/>
  <c r="L390" i="56"/>
  <c r="L83" i="56"/>
  <c r="L64" i="56"/>
  <c r="L392" i="56"/>
  <c r="L66" i="56"/>
  <c r="L393" i="56"/>
  <c r="L67" i="56"/>
  <c r="L395" i="56"/>
  <c r="L110" i="56"/>
  <c r="L357" i="56"/>
  <c r="L345" i="56"/>
  <c r="L358" i="56"/>
  <c r="L346" i="56"/>
  <c r="L310" i="56"/>
  <c r="L298" i="56"/>
  <c r="L360" i="56"/>
  <c r="L111" i="56"/>
  <c r="L391" i="56"/>
  <c r="L362" i="56"/>
  <c r="L326" i="56"/>
  <c r="L314" i="56"/>
  <c r="L112" i="56"/>
  <c r="L394" i="56"/>
  <c r="L363" i="56"/>
  <c r="L340" i="56"/>
  <c r="L327" i="56"/>
  <c r="L315" i="56"/>
  <c r="L341" i="56"/>
  <c r="L329" i="56"/>
  <c r="L293" i="56"/>
  <c r="L47" i="56"/>
  <c r="L342" i="56"/>
  <c r="L330" i="56"/>
  <c r="L347" i="56"/>
  <c r="L309" i="56"/>
  <c r="L311" i="56"/>
  <c r="L294" i="56"/>
  <c r="L261" i="56"/>
  <c r="L325" i="56"/>
  <c r="L313" i="56"/>
  <c r="L296" i="56"/>
  <c r="L276" i="56"/>
  <c r="L263" i="56"/>
  <c r="L251" i="56"/>
  <c r="L328" i="56"/>
  <c r="L388" i="56"/>
  <c r="L331" i="56"/>
  <c r="L299" i="56"/>
  <c r="L277" i="56"/>
  <c r="L278" i="56"/>
  <c r="L266" i="56"/>
  <c r="L308" i="56"/>
  <c r="L280" i="56"/>
  <c r="L359" i="56"/>
  <c r="L281" i="56"/>
  <c r="L245" i="56"/>
  <c r="L344" i="56"/>
  <c r="L282" i="56"/>
  <c r="L246" i="56"/>
  <c r="L200" i="56"/>
  <c r="L361" i="56"/>
  <c r="L283" i="56"/>
  <c r="L247" i="56"/>
  <c r="L213" i="56"/>
  <c r="L165" i="56"/>
  <c r="L48" i="56"/>
  <c r="L324" i="56"/>
  <c r="L312" i="56"/>
  <c r="L295" i="56"/>
  <c r="L248" i="56"/>
  <c r="L214" i="56"/>
  <c r="L202" i="56"/>
  <c r="L166" i="56"/>
  <c r="L297" i="56"/>
  <c r="L262" i="56"/>
  <c r="L250" i="56"/>
  <c r="L215" i="56"/>
  <c r="L203" i="56"/>
  <c r="L180" i="56"/>
  <c r="L167" i="56"/>
  <c r="L155" i="56"/>
  <c r="L132" i="56"/>
  <c r="L264" i="56"/>
  <c r="L216" i="56"/>
  <c r="L292" i="56"/>
  <c r="L267" i="56"/>
  <c r="L229" i="56"/>
  <c r="L133" i="56"/>
  <c r="L230" i="56"/>
  <c r="L218" i="56"/>
  <c r="L182" i="56"/>
  <c r="L244" i="56"/>
  <c r="L231" i="56"/>
  <c r="L219" i="56"/>
  <c r="L196" i="56"/>
  <c r="L183" i="56"/>
  <c r="L171" i="56"/>
  <c r="L356" i="56"/>
  <c r="L232" i="56"/>
  <c r="L136" i="56"/>
  <c r="L260" i="56"/>
  <c r="L149" i="56"/>
  <c r="L400" i="68"/>
  <c r="L348" i="68"/>
  <c r="L336" i="68"/>
  <c r="L401" i="68"/>
  <c r="L349" i="68"/>
  <c r="L337" i="68"/>
  <c r="L402" i="68"/>
  <c r="L350" i="68"/>
  <c r="L338" i="68"/>
  <c r="L403" i="68"/>
  <c r="L351" i="68"/>
  <c r="L339" i="68"/>
  <c r="L364" i="68"/>
  <c r="L352" i="68"/>
  <c r="L365" i="68"/>
  <c r="L353" i="68"/>
  <c r="L366" i="68"/>
  <c r="L397" i="68"/>
  <c r="L369" i="68"/>
  <c r="L333" i="68"/>
  <c r="L399" i="68"/>
  <c r="L371" i="68"/>
  <c r="L334" i="68"/>
  <c r="L322" i="68"/>
  <c r="L274" i="68"/>
  <c r="L335" i="68"/>
  <c r="L323" i="68"/>
  <c r="L287" i="68"/>
  <c r="L275" i="68"/>
  <c r="L368" i="68"/>
  <c r="L303" i="68"/>
  <c r="L291" i="68"/>
  <c r="L355" i="68"/>
  <c r="L236" i="68"/>
  <c r="L316" i="68"/>
  <c r="L300" i="68"/>
  <c r="L268" i="68"/>
  <c r="L239" i="68"/>
  <c r="L227" i="68"/>
  <c r="L191" i="68"/>
  <c r="L305" i="68"/>
  <c r="L284" i="68"/>
  <c r="L258" i="68"/>
  <c r="L243" i="68"/>
  <c r="L221" i="68"/>
  <c r="L178" i="68"/>
  <c r="L307" i="68"/>
  <c r="L288" i="68"/>
  <c r="L332" i="68"/>
  <c r="L290" i="68"/>
  <c r="L225" i="68"/>
  <c r="L204" i="68"/>
  <c r="L195" i="68"/>
  <c r="L396" i="68"/>
  <c r="L367" i="68"/>
  <c r="L321" i="68"/>
  <c r="L256" i="68"/>
  <c r="L241" i="68"/>
  <c r="L317" i="68"/>
  <c r="L252" i="68"/>
  <c r="L285" i="68"/>
  <c r="L253" i="68"/>
  <c r="L319" i="68"/>
  <c r="L289" i="68"/>
  <c r="L223" i="68"/>
  <c r="L173" i="68"/>
  <c r="L257" i="68"/>
  <c r="L226" i="68"/>
  <c r="L175" i="68"/>
  <c r="L259" i="68"/>
  <c r="L269" i="68"/>
  <c r="L237" i="68"/>
  <c r="L205" i="68"/>
  <c r="L301" i="68"/>
  <c r="L271" i="68"/>
  <c r="L370" i="68"/>
  <c r="L304" i="68"/>
  <c r="L272" i="68"/>
  <c r="L242" i="68"/>
  <c r="L207" i="68"/>
  <c r="L224" i="68"/>
  <c r="L208" i="68"/>
  <c r="L320" i="68"/>
  <c r="L209" i="68"/>
  <c r="L193" i="68"/>
  <c r="L210" i="68"/>
  <c r="L194" i="68"/>
  <c r="L163" i="68"/>
  <c r="L140" i="68"/>
  <c r="L128" i="68"/>
  <c r="L255" i="68"/>
  <c r="L141" i="68"/>
  <c r="L273" i="68"/>
  <c r="L143" i="68"/>
  <c r="L131" i="68"/>
  <c r="L144" i="68"/>
  <c r="L220" i="68"/>
  <c r="L192" i="68"/>
  <c r="L179" i="68"/>
  <c r="L159" i="68"/>
  <c r="L162" i="68"/>
  <c r="L124" i="68"/>
  <c r="L306" i="68"/>
  <c r="L211" i="68"/>
  <c r="L125" i="68"/>
  <c r="L114" i="68"/>
  <c r="L115" i="68"/>
  <c r="L127" i="68"/>
  <c r="L240" i="68"/>
  <c r="L77" i="68"/>
  <c r="L79" i="68"/>
  <c r="L108" i="68"/>
  <c r="L80" i="68"/>
  <c r="L172" i="68"/>
  <c r="L109" i="68"/>
  <c r="L130" i="68"/>
  <c r="L76" i="68"/>
  <c r="L82" i="68"/>
  <c r="L51" i="68"/>
  <c r="L390" i="68"/>
  <c r="L156" i="68"/>
  <c r="L83" i="68"/>
  <c r="L146" i="68"/>
  <c r="L147" i="68"/>
  <c r="L188" i="68"/>
  <c r="L64" i="68"/>
  <c r="L45" i="68"/>
  <c r="L111" i="68"/>
  <c r="L46" i="68"/>
  <c r="L357" i="68"/>
  <c r="L345" i="68"/>
  <c r="L112" i="68"/>
  <c r="L298" i="68"/>
  <c r="L48" i="68"/>
  <c r="L360" i="68"/>
  <c r="L389" i="68"/>
  <c r="L362" i="68"/>
  <c r="L314" i="68"/>
  <c r="L391" i="68"/>
  <c r="L363" i="68"/>
  <c r="L340" i="68"/>
  <c r="L327" i="68"/>
  <c r="L315" i="68"/>
  <c r="L392" i="68"/>
  <c r="L393" i="68"/>
  <c r="L341" i="68"/>
  <c r="L329" i="68"/>
  <c r="L293" i="68"/>
  <c r="L394" i="68"/>
  <c r="L330" i="68"/>
  <c r="L359" i="68"/>
  <c r="L309" i="68"/>
  <c r="L296" i="68"/>
  <c r="L261" i="68"/>
  <c r="L249" i="68"/>
  <c r="L361" i="68"/>
  <c r="L312" i="68"/>
  <c r="L299" i="68"/>
  <c r="L263" i="68"/>
  <c r="L251" i="68"/>
  <c r="L265" i="68"/>
  <c r="L280" i="68"/>
  <c r="L395" i="68"/>
  <c r="L343" i="68"/>
  <c r="L325" i="68"/>
  <c r="L200" i="68"/>
  <c r="L67" i="68"/>
  <c r="L213" i="68"/>
  <c r="L201" i="68"/>
  <c r="L165" i="68"/>
  <c r="L295" i="68"/>
  <c r="L202" i="68"/>
  <c r="L297" i="68"/>
  <c r="L264" i="68"/>
  <c r="L215" i="68"/>
  <c r="L203" i="68"/>
  <c r="L167" i="68"/>
  <c r="L266" i="68"/>
  <c r="L216" i="68"/>
  <c r="L344" i="68"/>
  <c r="L279" i="68"/>
  <c r="L267" i="68"/>
  <c r="L229" i="68"/>
  <c r="L217" i="68"/>
  <c r="L347" i="68"/>
  <c r="L311" i="68"/>
  <c r="L282" i="68"/>
  <c r="L218" i="68"/>
  <c r="L313" i="68"/>
  <c r="L283" i="68"/>
  <c r="L231" i="68"/>
  <c r="L219" i="68"/>
  <c r="L183" i="68"/>
  <c r="L171" i="68"/>
  <c r="L328" i="68"/>
  <c r="L232" i="68"/>
  <c r="L184" i="68"/>
  <c r="L136" i="68"/>
  <c r="L331" i="68"/>
  <c r="L247" i="68"/>
  <c r="L233" i="68"/>
  <c r="L197" i="68"/>
  <c r="L185" i="68"/>
  <c r="L149" i="68"/>
  <c r="L6" i="61"/>
  <c r="L10" i="57"/>
  <c r="L7" i="54"/>
  <c r="L20" i="54"/>
  <c r="L22" i="69"/>
  <c r="L25" i="60"/>
  <c r="L27" i="58"/>
  <c r="L22" i="57"/>
  <c r="L36" i="50"/>
  <c r="L38" i="65"/>
  <c r="L42" i="61"/>
  <c r="L43" i="54"/>
  <c r="L38" i="53"/>
  <c r="L40" i="51"/>
  <c r="L56" i="22"/>
  <c r="L53" i="68"/>
  <c r="L55" i="66"/>
  <c r="L54" i="61"/>
  <c r="L58" i="57"/>
  <c r="L59" i="50"/>
  <c r="L68" i="66"/>
  <c r="L68" i="54"/>
  <c r="L70" i="69"/>
  <c r="L72" i="67"/>
  <c r="L74" i="65"/>
  <c r="L69" i="64"/>
  <c r="L70" i="57"/>
  <c r="L72" i="55"/>
  <c r="L74" i="53"/>
  <c r="L107" i="66"/>
  <c r="L102" i="65"/>
  <c r="L106" i="61"/>
  <c r="L101" i="60"/>
  <c r="L107" i="54"/>
  <c r="L102" i="53"/>
  <c r="L122" i="69"/>
  <c r="L117" i="68"/>
  <c r="L119" i="66"/>
  <c r="L118" i="61"/>
  <c r="L122" i="57"/>
  <c r="L117" i="56"/>
  <c r="L119" i="54"/>
  <c r="L123" i="50"/>
  <c r="L132" i="65"/>
  <c r="L133" i="69"/>
  <c r="L136" i="66"/>
  <c r="L135" i="61"/>
  <c r="L134" i="56"/>
  <c r="L135" i="53"/>
  <c r="L134" i="50"/>
  <c r="L148" i="53"/>
  <c r="L153" i="66"/>
  <c r="L154" i="60"/>
  <c r="L154" i="54"/>
  <c r="L155" i="51"/>
  <c r="L185" i="51"/>
  <c r="L200" i="66"/>
  <c r="L198" i="56"/>
  <c r="L213" i="22"/>
  <c r="L218" i="60"/>
  <c r="L216" i="50"/>
  <c r="L231" i="65"/>
  <c r="L248" i="68"/>
  <c r="L245" i="53"/>
  <c r="L263" i="61"/>
  <c r="L278" i="66"/>
  <c r="L313" i="53"/>
  <c r="L364" i="57"/>
  <c r="L352" i="57"/>
  <c r="L316" i="57"/>
  <c r="L365" i="57"/>
  <c r="L353" i="57"/>
  <c r="L366" i="57"/>
  <c r="L354" i="57"/>
  <c r="L318" i="57"/>
  <c r="L367" i="57"/>
  <c r="L355" i="57"/>
  <c r="L319" i="57"/>
  <c r="L396" i="57"/>
  <c r="L368" i="57"/>
  <c r="L332" i="57"/>
  <c r="L320" i="57"/>
  <c r="L397" i="57"/>
  <c r="L369" i="57"/>
  <c r="L333" i="57"/>
  <c r="L321" i="57"/>
  <c r="L398" i="57"/>
  <c r="L370" i="57"/>
  <c r="L334" i="57"/>
  <c r="L322" i="57"/>
  <c r="L401" i="57"/>
  <c r="L349" i="57"/>
  <c r="L337" i="57"/>
  <c r="L403" i="57"/>
  <c r="L402" i="57"/>
  <c r="L302" i="57"/>
  <c r="L290" i="57"/>
  <c r="L254" i="57"/>
  <c r="L303" i="57"/>
  <c r="L291" i="57"/>
  <c r="L255" i="57"/>
  <c r="L307" i="57"/>
  <c r="L271" i="57"/>
  <c r="L259" i="57"/>
  <c r="L339" i="57"/>
  <c r="L304" i="57"/>
  <c r="L287" i="57"/>
  <c r="L272" i="57"/>
  <c r="L256" i="57"/>
  <c r="L240" i="57"/>
  <c r="L350" i="57"/>
  <c r="L306" i="57"/>
  <c r="L289" i="57"/>
  <c r="L274" i="57"/>
  <c r="L242" i="57"/>
  <c r="L351" i="57"/>
  <c r="L275" i="57"/>
  <c r="L243" i="57"/>
  <c r="L207" i="57"/>
  <c r="L195" i="57"/>
  <c r="L336" i="57"/>
  <c r="L209" i="57"/>
  <c r="L178" i="57"/>
  <c r="L288" i="57"/>
  <c r="L268" i="57"/>
  <c r="L220" i="57"/>
  <c r="L270" i="57"/>
  <c r="L239" i="57"/>
  <c r="L222" i="57"/>
  <c r="L191" i="57"/>
  <c r="L162" i="57"/>
  <c r="L400" i="57"/>
  <c r="L206" i="57"/>
  <c r="L371" i="57"/>
  <c r="L305" i="57"/>
  <c r="L323" i="57"/>
  <c r="L335" i="57"/>
  <c r="L284" i="57"/>
  <c r="L252" i="57"/>
  <c r="L224" i="57"/>
  <c r="L192" i="57"/>
  <c r="L338" i="57"/>
  <c r="L286" i="57"/>
  <c r="L225" i="57"/>
  <c r="L211" i="57"/>
  <c r="L174" i="57"/>
  <c r="L257" i="57"/>
  <c r="L175" i="57"/>
  <c r="L399" i="57"/>
  <c r="L300" i="57"/>
  <c r="L223" i="57"/>
  <c r="L147" i="57"/>
  <c r="L227" i="57"/>
  <c r="L130" i="57"/>
  <c r="L190" i="57"/>
  <c r="L159" i="57"/>
  <c r="L236" i="57"/>
  <c r="L238" i="57"/>
  <c r="L172" i="57"/>
  <c r="L273" i="57"/>
  <c r="L241" i="57"/>
  <c r="L163" i="57"/>
  <c r="L142" i="57"/>
  <c r="L124" i="57"/>
  <c r="L204" i="57"/>
  <c r="L208" i="57"/>
  <c r="L188" i="57"/>
  <c r="L140" i="57"/>
  <c r="L78" i="57"/>
  <c r="L66" i="57"/>
  <c r="L143" i="57"/>
  <c r="L125" i="57"/>
  <c r="L79" i="57"/>
  <c r="L144" i="57"/>
  <c r="L126" i="57"/>
  <c r="L127" i="57"/>
  <c r="L146" i="57"/>
  <c r="L156" i="57"/>
  <c r="L131" i="57"/>
  <c r="L111" i="57"/>
  <c r="L83" i="57"/>
  <c r="L112" i="57"/>
  <c r="L108" i="57"/>
  <c r="L110" i="57"/>
  <c r="L394" i="57"/>
  <c r="L114" i="57"/>
  <c r="L395" i="57"/>
  <c r="L115" i="57"/>
  <c r="L44" i="57"/>
  <c r="L128" i="57"/>
  <c r="L76" i="57"/>
  <c r="L45" i="57"/>
  <c r="L77" i="57"/>
  <c r="L80" i="57"/>
  <c r="L62" i="57"/>
  <c r="L48" i="57"/>
  <c r="L389" i="57"/>
  <c r="L64" i="57"/>
  <c r="L50" i="57"/>
  <c r="L390" i="57"/>
  <c r="L362" i="57"/>
  <c r="L363" i="57"/>
  <c r="L327" i="57"/>
  <c r="L315" i="57"/>
  <c r="L388" i="57"/>
  <c r="L341" i="57"/>
  <c r="L329" i="57"/>
  <c r="L179" i="57"/>
  <c r="L343" i="57"/>
  <c r="L331" i="57"/>
  <c r="L344" i="57"/>
  <c r="L391" i="57"/>
  <c r="L357" i="57"/>
  <c r="L392" i="57"/>
  <c r="L358" i="57"/>
  <c r="L346" i="57"/>
  <c r="L310" i="57"/>
  <c r="L298" i="57"/>
  <c r="L393" i="57"/>
  <c r="L359" i="57"/>
  <c r="L347" i="57"/>
  <c r="L311" i="57"/>
  <c r="L51" i="57"/>
  <c r="L361" i="57"/>
  <c r="L356" i="57"/>
  <c r="L342" i="57"/>
  <c r="L278" i="57"/>
  <c r="L266" i="57"/>
  <c r="L345" i="57"/>
  <c r="L324" i="57"/>
  <c r="L280" i="57"/>
  <c r="L312" i="57"/>
  <c r="L282" i="57"/>
  <c r="L325" i="57"/>
  <c r="L313" i="57"/>
  <c r="L283" i="57"/>
  <c r="L326" i="57"/>
  <c r="L314" i="57"/>
  <c r="L294" i="57"/>
  <c r="L328" i="57"/>
  <c r="L295" i="57"/>
  <c r="L292" i="57"/>
  <c r="L249" i="57"/>
  <c r="L330" i="57"/>
  <c r="L308" i="57"/>
  <c r="L296" i="57"/>
  <c r="L262" i="57"/>
  <c r="L250" i="57"/>
  <c r="L217" i="57"/>
  <c r="L212" i="57"/>
  <c r="L164" i="57"/>
  <c r="L230" i="57"/>
  <c r="L182" i="57"/>
  <c r="L170" i="57"/>
  <c r="L134" i="57"/>
  <c r="L360" i="57"/>
  <c r="L277" i="57"/>
  <c r="L231" i="57"/>
  <c r="L219" i="57"/>
  <c r="L183" i="57"/>
  <c r="L171" i="57"/>
  <c r="L309" i="57"/>
  <c r="L232" i="57"/>
  <c r="L184" i="57"/>
  <c r="L136" i="57"/>
  <c r="L297" i="57"/>
  <c r="L281" i="57"/>
  <c r="L233" i="57"/>
  <c r="L228" i="57"/>
  <c r="L180" i="57"/>
  <c r="L299" i="57"/>
  <c r="L246" i="57"/>
  <c r="L198" i="57"/>
  <c r="L150" i="57"/>
  <c r="L247" i="57"/>
  <c r="L235" i="57"/>
  <c r="L199" i="57"/>
  <c r="L264" i="57"/>
  <c r="L248" i="57"/>
  <c r="L200" i="57"/>
  <c r="L265" i="57"/>
  <c r="L251" i="57"/>
  <c r="L244" i="57"/>
  <c r="L213" i="57"/>
  <c r="L201" i="57"/>
  <c r="L196" i="57"/>
  <c r="L148" i="57"/>
  <c r="L267" i="57"/>
  <c r="L214" i="57"/>
  <c r="L166" i="57"/>
  <c r="L154" i="57"/>
  <c r="L364" i="69"/>
  <c r="L352" i="69"/>
  <c r="L365" i="69"/>
  <c r="L353" i="69"/>
  <c r="L366" i="69"/>
  <c r="L354" i="69"/>
  <c r="L367" i="69"/>
  <c r="L396" i="69"/>
  <c r="L368" i="69"/>
  <c r="L332" i="69"/>
  <c r="L397" i="69"/>
  <c r="L369" i="69"/>
  <c r="L333" i="69"/>
  <c r="L398" i="69"/>
  <c r="L370" i="69"/>
  <c r="L334" i="69"/>
  <c r="L401" i="69"/>
  <c r="L349" i="69"/>
  <c r="L337" i="69"/>
  <c r="L403" i="69"/>
  <c r="L402" i="69"/>
  <c r="L302" i="69"/>
  <c r="L290" i="69"/>
  <c r="L291" i="69"/>
  <c r="L351" i="69"/>
  <c r="L339" i="69"/>
  <c r="L319" i="69"/>
  <c r="L307" i="69"/>
  <c r="L320" i="69"/>
  <c r="L304" i="69"/>
  <c r="L272" i="69"/>
  <c r="L252" i="69"/>
  <c r="L240" i="69"/>
  <c r="L350" i="69"/>
  <c r="L322" i="69"/>
  <c r="L306" i="69"/>
  <c r="L289" i="69"/>
  <c r="L274" i="69"/>
  <c r="L254" i="69"/>
  <c r="L242" i="69"/>
  <c r="L323" i="69"/>
  <c r="L275" i="69"/>
  <c r="L243" i="69"/>
  <c r="L195" i="69"/>
  <c r="L399" i="69"/>
  <c r="L371" i="69"/>
  <c r="L317" i="69"/>
  <c r="L226" i="69"/>
  <c r="L204" i="69"/>
  <c r="L321" i="69"/>
  <c r="L253" i="69"/>
  <c r="L237" i="69"/>
  <c r="L301" i="69"/>
  <c r="L257" i="69"/>
  <c r="L209" i="69"/>
  <c r="L174" i="69"/>
  <c r="L162" i="69"/>
  <c r="L270" i="69"/>
  <c r="L224" i="69"/>
  <c r="L273" i="69"/>
  <c r="L206" i="69"/>
  <c r="L188" i="69"/>
  <c r="L336" i="69"/>
  <c r="L316" i="69"/>
  <c r="L285" i="69"/>
  <c r="L210" i="69"/>
  <c r="L400" i="69"/>
  <c r="L338" i="69"/>
  <c r="L318" i="69"/>
  <c r="L286" i="69"/>
  <c r="L220" i="69"/>
  <c r="L211" i="69"/>
  <c r="L348" i="69"/>
  <c r="L288" i="69"/>
  <c r="L256" i="69"/>
  <c r="L221" i="69"/>
  <c r="L192" i="69"/>
  <c r="L258" i="69"/>
  <c r="L259" i="69"/>
  <c r="L305" i="69"/>
  <c r="L236" i="69"/>
  <c r="L335" i="69"/>
  <c r="L238" i="69"/>
  <c r="L222" i="69"/>
  <c r="L172" i="69"/>
  <c r="L141" i="69"/>
  <c r="L241" i="69"/>
  <c r="L225" i="69"/>
  <c r="L173" i="69"/>
  <c r="L142" i="69"/>
  <c r="L205" i="69"/>
  <c r="L193" i="69"/>
  <c r="L176" i="69"/>
  <c r="L144" i="69"/>
  <c r="L208" i="69"/>
  <c r="L194" i="69"/>
  <c r="L156" i="69"/>
  <c r="L268" i="69"/>
  <c r="L179" i="69"/>
  <c r="L147" i="69"/>
  <c r="L269" i="69"/>
  <c r="L140" i="69"/>
  <c r="L189" i="69"/>
  <c r="L130" i="69"/>
  <c r="L227" i="69"/>
  <c r="L178" i="69"/>
  <c r="L157" i="69"/>
  <c r="L146" i="69"/>
  <c r="L131" i="69"/>
  <c r="L78" i="69"/>
  <c r="L66" i="69"/>
  <c r="L300" i="69"/>
  <c r="L163" i="69"/>
  <c r="L109" i="69"/>
  <c r="L284" i="69"/>
  <c r="L124" i="69"/>
  <c r="L125" i="69"/>
  <c r="L112" i="69"/>
  <c r="L60" i="69"/>
  <c r="L126" i="69"/>
  <c r="L108" i="69"/>
  <c r="L110" i="69"/>
  <c r="L64" i="69"/>
  <c r="L128" i="69"/>
  <c r="L114" i="69"/>
  <c r="L115" i="69"/>
  <c r="L44" i="69"/>
  <c r="L76" i="69"/>
  <c r="L77" i="69"/>
  <c r="L80" i="69"/>
  <c r="L47" i="69"/>
  <c r="L82" i="69"/>
  <c r="L48" i="69"/>
  <c r="L83" i="69"/>
  <c r="L50" i="69"/>
  <c r="L390" i="69"/>
  <c r="L362" i="69"/>
  <c r="L391" i="69"/>
  <c r="L363" i="69"/>
  <c r="L327" i="69"/>
  <c r="L315" i="69"/>
  <c r="L393" i="69"/>
  <c r="L388" i="69"/>
  <c r="L341" i="69"/>
  <c r="L329" i="69"/>
  <c r="L394" i="69"/>
  <c r="L395" i="69"/>
  <c r="L343" i="69"/>
  <c r="L331" i="69"/>
  <c r="L344" i="69"/>
  <c r="L357" i="69"/>
  <c r="L358" i="69"/>
  <c r="L346" i="69"/>
  <c r="L310" i="69"/>
  <c r="L359" i="69"/>
  <c r="L311" i="69"/>
  <c r="L342" i="69"/>
  <c r="L325" i="69"/>
  <c r="L345" i="69"/>
  <c r="L326" i="69"/>
  <c r="L278" i="69"/>
  <c r="L266" i="69"/>
  <c r="L360" i="69"/>
  <c r="L330" i="69"/>
  <c r="L280" i="69"/>
  <c r="L361" i="69"/>
  <c r="L356" i="69"/>
  <c r="L340" i="69"/>
  <c r="L309" i="69"/>
  <c r="L294" i="69"/>
  <c r="L282" i="69"/>
  <c r="L312" i="69"/>
  <c r="L295" i="69"/>
  <c r="L283" i="69"/>
  <c r="L313" i="69"/>
  <c r="L314" i="69"/>
  <c r="L292" i="69"/>
  <c r="L249" i="69"/>
  <c r="L298" i="69"/>
  <c r="L262" i="69"/>
  <c r="L250" i="69"/>
  <c r="L245" i="69"/>
  <c r="L229" i="69"/>
  <c r="L217" i="69"/>
  <c r="L181" i="69"/>
  <c r="L246" i="69"/>
  <c r="L230" i="69"/>
  <c r="L218" i="69"/>
  <c r="L170" i="69"/>
  <c r="L134" i="69"/>
  <c r="L219" i="69"/>
  <c r="L308" i="69"/>
  <c r="L248" i="69"/>
  <c r="L232" i="69"/>
  <c r="L184" i="69"/>
  <c r="L136" i="69"/>
  <c r="L324" i="69"/>
  <c r="L276" i="69"/>
  <c r="L251" i="69"/>
  <c r="L233" i="69"/>
  <c r="L228" i="69"/>
  <c r="L197" i="69"/>
  <c r="L185" i="69"/>
  <c r="L296" i="69"/>
  <c r="L234" i="69"/>
  <c r="L198" i="69"/>
  <c r="L186" i="69"/>
  <c r="L299" i="69"/>
  <c r="L260" i="69"/>
  <c r="L235" i="69"/>
  <c r="L264" i="69"/>
  <c r="L200" i="69"/>
  <c r="L265" i="69"/>
  <c r="L244" i="69"/>
  <c r="L201" i="69"/>
  <c r="L165" i="69"/>
  <c r="L389" i="69"/>
  <c r="L267" i="69"/>
  <c r="L214" i="69"/>
  <c r="L202" i="69"/>
  <c r="L166" i="69"/>
  <c r="L154" i="69"/>
  <c r="L4" i="69"/>
  <c r="L7" i="22"/>
  <c r="L6" i="66"/>
  <c r="L11" i="55"/>
  <c r="L6" i="54"/>
  <c r="L23" i="67"/>
  <c r="L24" i="60"/>
  <c r="L23" i="55"/>
  <c r="L27" i="51"/>
  <c r="L22" i="50"/>
  <c r="L36" i="61"/>
  <c r="L40" i="68"/>
  <c r="L37" i="65"/>
  <c r="L40" i="56"/>
  <c r="L37" i="53"/>
  <c r="L39" i="51"/>
  <c r="L52" i="69"/>
  <c r="L55" i="22"/>
  <c r="L59" i="55"/>
  <c r="L54" i="54"/>
  <c r="L68" i="65"/>
  <c r="L68" i="53"/>
  <c r="L69" i="69"/>
  <c r="L71" i="67"/>
  <c r="L71" i="55"/>
  <c r="L75" i="51"/>
  <c r="L70" i="50"/>
  <c r="L100" i="61"/>
  <c r="L107" i="22"/>
  <c r="L104" i="68"/>
  <c r="L106" i="66"/>
  <c r="L101" i="65"/>
  <c r="L104" i="56"/>
  <c r="L101" i="53"/>
  <c r="L103" i="51"/>
  <c r="L116" i="69"/>
  <c r="L116" i="57"/>
  <c r="L119" i="22"/>
  <c r="L123" i="67"/>
  <c r="L118" i="66"/>
  <c r="L120" i="64"/>
  <c r="L117" i="61"/>
  <c r="L118" i="54"/>
  <c r="L132" i="64"/>
  <c r="L139" i="68"/>
  <c r="L135" i="66"/>
  <c r="L134" i="61"/>
  <c r="L133" i="50"/>
  <c r="L152" i="57"/>
  <c r="L164" i="61"/>
  <c r="L167" i="65"/>
  <c r="L167" i="61"/>
  <c r="L165" i="55"/>
  <c r="L184" i="66"/>
  <c r="L181" i="50"/>
  <c r="L203" i="64"/>
  <c r="L201" i="54"/>
  <c r="L216" i="69"/>
  <c r="L228" i="64"/>
  <c r="L232" i="53"/>
  <c r="L245" i="66"/>
  <c r="L249" i="50"/>
  <c r="L299" i="66"/>
  <c r="L12" i="70"/>
  <c r="L16" i="65"/>
  <c r="L12" i="64"/>
  <c r="L16" i="59"/>
  <c r="L16" i="56"/>
  <c r="L13" i="22"/>
  <c r="L13" i="68"/>
  <c r="L13" i="65"/>
  <c r="L17" i="51"/>
  <c r="L12" i="68"/>
  <c r="L16" i="66"/>
  <c r="L16" i="57"/>
  <c r="L16" i="54"/>
  <c r="L16" i="51"/>
  <c r="L12" i="50"/>
  <c r="L32" i="70"/>
  <c r="L32" i="67"/>
  <c r="L32" i="61"/>
  <c r="L28" i="60"/>
  <c r="L32" i="58"/>
  <c r="L28" i="54"/>
  <c r="L19" i="58"/>
  <c r="L19" i="55"/>
  <c r="L35" i="22"/>
  <c r="L35" i="65"/>
  <c r="L35" i="59"/>
  <c r="L35" i="56"/>
  <c r="L18" i="70"/>
  <c r="L18" i="67"/>
  <c r="L14" i="60"/>
  <c r="L34" i="22"/>
  <c r="L34" i="68"/>
  <c r="L34" i="65"/>
  <c r="L34" i="59"/>
  <c r="L34" i="56"/>
  <c r="L34" i="53"/>
  <c r="L34" i="50"/>
  <c r="L17" i="61"/>
  <c r="L33" i="22"/>
  <c r="L33" i="68"/>
  <c r="L33" i="65"/>
  <c r="L33" i="59"/>
  <c r="L33" i="53"/>
  <c r="L12" i="69"/>
  <c r="L12" i="66"/>
  <c r="L16" i="64"/>
  <c r="L12" i="60"/>
  <c r="L16" i="58"/>
  <c r="L32" i="68"/>
  <c r="L28" i="64"/>
  <c r="L28" i="61"/>
  <c r="L28" i="58"/>
  <c r="L28" i="55"/>
  <c r="L32" i="50"/>
  <c r="L19" i="68"/>
  <c r="L35" i="66"/>
  <c r="L35" i="60"/>
  <c r="L35" i="54"/>
  <c r="L18" i="22"/>
  <c r="L18" i="68"/>
  <c r="L14" i="64"/>
  <c r="L14" i="61"/>
  <c r="L14" i="58"/>
  <c r="L18" i="53"/>
  <c r="L18" i="50"/>
  <c r="L30" i="22"/>
  <c r="L34" i="69"/>
  <c r="L34" i="66"/>
  <c r="L34" i="60"/>
  <c r="L34" i="57"/>
  <c r="L30" i="56"/>
  <c r="L30" i="53"/>
  <c r="L34" i="51"/>
  <c r="L30" i="50"/>
  <c r="L13" i="67"/>
  <c r="L17" i="65"/>
  <c r="L13" i="61"/>
  <c r="L17" i="53"/>
  <c r="L17" i="50"/>
  <c r="L29" i="22"/>
  <c r="L33" i="66"/>
  <c r="L29" i="59"/>
  <c r="L29" i="53"/>
  <c r="L33" i="51"/>
  <c r="L12" i="55"/>
  <c r="L16" i="53"/>
  <c r="L16" i="50"/>
  <c r="L32" i="69"/>
  <c r="L32" i="66"/>
  <c r="L28" i="59"/>
  <c r="L28" i="56"/>
  <c r="L32" i="54"/>
  <c r="L28" i="50"/>
  <c r="L19" i="69"/>
  <c r="L19" i="66"/>
  <c r="L19" i="57"/>
  <c r="L19" i="54"/>
  <c r="L35" i="67"/>
  <c r="L35" i="64"/>
  <c r="L35" i="61"/>
  <c r="L35" i="58"/>
  <c r="L35" i="55"/>
  <c r="L14" i="22"/>
  <c r="L14" i="68"/>
  <c r="L18" i="66"/>
  <c r="L18" i="60"/>
  <c r="L14" i="53"/>
  <c r="L18" i="51"/>
  <c r="L34" i="70"/>
  <c r="L34" i="67"/>
  <c r="L34" i="64"/>
  <c r="L34" i="61"/>
  <c r="L30" i="60"/>
  <c r="L34" i="58"/>
  <c r="L30" i="54"/>
  <c r="L30" i="51"/>
  <c r="L29" i="69"/>
  <c r="L29" i="57"/>
  <c r="L33" i="55"/>
  <c r="L29" i="54"/>
  <c r="L29" i="51"/>
  <c r="Z1" i="45"/>
  <c r="Z3" i="45" s="1"/>
  <c r="S1" i="58"/>
  <c r="S1" i="66"/>
  <c r="H1" i="45"/>
  <c r="J166" i="50"/>
  <c r="J140" i="50"/>
  <c r="J294" i="50"/>
  <c r="J252" i="50"/>
  <c r="J186" i="50"/>
  <c r="J177" i="50"/>
  <c r="J355" i="50"/>
  <c r="J14" i="50"/>
  <c r="J215" i="50"/>
  <c r="J367" i="50"/>
  <c r="J220" i="50"/>
  <c r="J18" i="50"/>
  <c r="J306" i="50"/>
  <c r="J108" i="50"/>
  <c r="J263" i="50"/>
  <c r="J356" i="50"/>
  <c r="J307" i="50"/>
  <c r="J114" i="50"/>
  <c r="J214" i="50"/>
  <c r="J358" i="50"/>
  <c r="L386" i="50"/>
  <c r="J381" i="50"/>
  <c r="L384" i="50"/>
  <c r="L383" i="50"/>
  <c r="J153" i="50"/>
  <c r="J302" i="50"/>
  <c r="J350" i="50"/>
  <c r="J265" i="50"/>
  <c r="J115" i="50"/>
  <c r="J319" i="50"/>
  <c r="J246" i="50"/>
  <c r="J335" i="50"/>
  <c r="J131" i="50"/>
  <c r="J7" i="50"/>
  <c r="J269" i="50"/>
  <c r="J51" i="50"/>
  <c r="J360" i="50"/>
  <c r="J233" i="50"/>
  <c r="J242" i="50"/>
  <c r="J109" i="50"/>
  <c r="J264" i="50"/>
  <c r="J9" i="50"/>
  <c r="J379" i="50"/>
  <c r="J374" i="50"/>
  <c r="J375" i="50"/>
  <c r="L248" i="50"/>
  <c r="J52" i="50"/>
  <c r="J299" i="50"/>
  <c r="J221" i="50"/>
  <c r="J185" i="50"/>
  <c r="J63" i="50"/>
  <c r="J227" i="50"/>
  <c r="J344" i="50"/>
  <c r="J304" i="50"/>
  <c r="J44" i="50"/>
  <c r="J71" i="50"/>
  <c r="J241" i="50"/>
  <c r="J17" i="50"/>
  <c r="J230" i="50"/>
  <c r="J361" i="50"/>
  <c r="J208" i="50"/>
  <c r="J234" i="50"/>
  <c r="J324" i="50"/>
  <c r="J134" i="50"/>
  <c r="J377" i="50"/>
  <c r="J372" i="50"/>
  <c r="L374" i="50"/>
  <c r="L385" i="50"/>
  <c r="S1" i="50"/>
  <c r="J260" i="50"/>
  <c r="J155" i="50"/>
  <c r="J189" i="50"/>
  <c r="J348" i="50"/>
  <c r="J308" i="50"/>
  <c r="J238" i="50"/>
  <c r="J325" i="50"/>
  <c r="J270" i="50"/>
  <c r="J50" i="50"/>
  <c r="J298" i="50"/>
  <c r="J173" i="50"/>
  <c r="J342" i="50"/>
  <c r="J27" i="50"/>
  <c r="J297" i="50"/>
  <c r="J159" i="50"/>
  <c r="J394" i="50"/>
  <c r="J312" i="50"/>
  <c r="J347" i="50"/>
  <c r="J279" i="50"/>
  <c r="J194" i="50"/>
  <c r="J305" i="50"/>
  <c r="J151" i="50"/>
  <c r="J129" i="50"/>
  <c r="J217" i="50"/>
  <c r="J204" i="50"/>
  <c r="J79" i="50"/>
  <c r="J366" i="50"/>
  <c r="J161" i="50"/>
  <c r="J277" i="50"/>
  <c r="J36" i="50"/>
  <c r="J371" i="50"/>
  <c r="J190" i="50"/>
  <c r="J390" i="50"/>
  <c r="J106" i="50"/>
  <c r="L56" i="50"/>
  <c r="J378" i="50"/>
  <c r="L372" i="50"/>
  <c r="J376" i="50"/>
  <c r="L381" i="50"/>
  <c r="J162" i="50"/>
  <c r="J126" i="50"/>
  <c r="J338" i="50"/>
  <c r="J120" i="50"/>
  <c r="J125" i="50"/>
  <c r="J292" i="50"/>
  <c r="J301" i="50"/>
  <c r="J31" i="50"/>
  <c r="J353" i="50"/>
  <c r="J172" i="50"/>
  <c r="J314" i="50"/>
  <c r="J281" i="50"/>
  <c r="J368" i="50"/>
  <c r="J145" i="50"/>
  <c r="J5" i="50"/>
  <c r="J54" i="50"/>
  <c r="J386" i="50"/>
  <c r="L380" i="50"/>
  <c r="J384" i="50"/>
  <c r="L373" i="50"/>
  <c r="J174" i="50"/>
  <c r="J118" i="50"/>
  <c r="J253" i="50"/>
  <c r="J152" i="50"/>
  <c r="J127" i="50"/>
  <c r="J328" i="50"/>
  <c r="J365" i="50"/>
  <c r="J128" i="50"/>
  <c r="J113" i="50"/>
  <c r="J339" i="50"/>
  <c r="J141" i="50"/>
  <c r="J340" i="50"/>
  <c r="J22" i="50"/>
  <c r="J290" i="50"/>
  <c r="J49" i="50"/>
  <c r="J244" i="50"/>
  <c r="J313" i="50"/>
  <c r="J273" i="50"/>
  <c r="J329" i="50"/>
  <c r="J349" i="57"/>
  <c r="J110" i="57"/>
  <c r="J334" i="57"/>
  <c r="J63" i="57"/>
  <c r="J219" i="57"/>
  <c r="J307" i="57"/>
  <c r="J35" i="57"/>
  <c r="J333" i="57"/>
  <c r="J124" i="57"/>
  <c r="J69" i="57"/>
  <c r="J119" i="57"/>
  <c r="J326" i="57"/>
  <c r="J238" i="57"/>
  <c r="L155" i="57"/>
  <c r="J373" i="57"/>
  <c r="J383" i="57"/>
  <c r="L42" i="57"/>
  <c r="L120" i="57"/>
  <c r="J304" i="57"/>
  <c r="J60" i="57"/>
  <c r="J288" i="57"/>
  <c r="J77" i="57"/>
  <c r="J8" i="57"/>
  <c r="J252" i="57"/>
  <c r="J121" i="57"/>
  <c r="J301" i="57"/>
  <c r="J172" i="57"/>
  <c r="J249" i="57"/>
  <c r="J232" i="57"/>
  <c r="J132" i="57"/>
  <c r="J268" i="57"/>
  <c r="J385" i="57"/>
  <c r="J381" i="57"/>
  <c r="L375" i="57"/>
  <c r="L216" i="57"/>
  <c r="J286" i="57"/>
  <c r="J263" i="57"/>
  <c r="J253" i="57"/>
  <c r="J153" i="57"/>
  <c r="J342" i="57"/>
  <c r="J222" i="57"/>
  <c r="J150" i="57"/>
  <c r="J316" i="57"/>
  <c r="J13" i="57"/>
  <c r="J331" i="57"/>
  <c r="J250" i="57"/>
  <c r="J136" i="57"/>
  <c r="J386" i="57"/>
  <c r="L374" i="57"/>
  <c r="L373" i="57"/>
  <c r="J255" i="57"/>
  <c r="J17" i="57"/>
  <c r="J226" i="57"/>
  <c r="J168" i="57"/>
  <c r="J330" i="57"/>
  <c r="J140" i="57"/>
  <c r="J308" i="57"/>
  <c r="J209" i="57"/>
  <c r="J169" i="57"/>
  <c r="J277" i="57"/>
  <c r="J231" i="57"/>
  <c r="J45" i="57"/>
  <c r="J354" i="57"/>
  <c r="J173" i="57"/>
  <c r="J104" i="57"/>
  <c r="J130" i="57"/>
  <c r="J101" i="57"/>
  <c r="J138" i="57"/>
  <c r="J176" i="57"/>
  <c r="J276" i="57"/>
  <c r="J188" i="57"/>
  <c r="J187" i="57"/>
  <c r="J58" i="57"/>
  <c r="J245" i="57"/>
  <c r="J62" i="57"/>
  <c r="J372" i="57"/>
  <c r="J384" i="57"/>
  <c r="L383" i="57"/>
  <c r="L56" i="57"/>
  <c r="L119" i="57"/>
  <c r="J320" i="57"/>
  <c r="J141" i="57"/>
  <c r="J203" i="57"/>
  <c r="J256" i="57"/>
  <c r="J21" i="57"/>
  <c r="J403" i="57"/>
  <c r="J48" i="57"/>
  <c r="J397" i="57"/>
  <c r="J126" i="57"/>
  <c r="J298" i="57"/>
  <c r="J38" i="57"/>
  <c r="J103" i="57"/>
  <c r="J113" i="57"/>
  <c r="J380" i="57"/>
  <c r="L376" i="57"/>
  <c r="L377" i="57"/>
  <c r="J272" i="57"/>
  <c r="J147" i="57"/>
  <c r="J398" i="57"/>
  <c r="J51" i="57"/>
  <c r="J314" i="57"/>
  <c r="J396" i="57"/>
  <c r="J190" i="57"/>
  <c r="J370" i="57"/>
  <c r="J160" i="57"/>
  <c r="J234" i="57"/>
  <c r="J344" i="57"/>
  <c r="J170" i="57"/>
  <c r="J227" i="57"/>
  <c r="J176" i="50"/>
  <c r="J288" i="50"/>
  <c r="J285" i="50"/>
  <c r="L7" i="57"/>
  <c r="L137" i="71"/>
  <c r="L129" i="71"/>
  <c r="L41" i="71"/>
  <c r="L121" i="71"/>
  <c r="L210" i="71"/>
  <c r="L177" i="71"/>
  <c r="L113" i="71"/>
  <c r="L61" i="57"/>
  <c r="L202" i="71"/>
  <c r="L169" i="71"/>
  <c r="L105" i="71"/>
  <c r="L153" i="71"/>
  <c r="L73" i="71"/>
  <c r="L186" i="71"/>
  <c r="L165" i="71"/>
  <c r="L53" i="53"/>
  <c r="L61" i="68"/>
  <c r="L61" i="22"/>
  <c r="L198" i="71"/>
  <c r="L222" i="71"/>
  <c r="L214" i="71"/>
  <c r="L230" i="71"/>
  <c r="L246" i="71"/>
  <c r="L294" i="71"/>
  <c r="L350" i="71"/>
  <c r="L358" i="71"/>
  <c r="L381" i="22"/>
  <c r="L382" i="71"/>
  <c r="J401" i="57"/>
  <c r="J323" i="57"/>
  <c r="J177" i="57"/>
  <c r="J366" i="57"/>
  <c r="J352" i="57"/>
  <c r="J241" i="57"/>
  <c r="J111" i="57"/>
  <c r="J293" i="57"/>
  <c r="J355" i="57"/>
  <c r="J143" i="57"/>
  <c r="J64" i="57"/>
  <c r="J214" i="57"/>
  <c r="J356" i="57"/>
  <c r="J70" i="57"/>
  <c r="J321" i="57"/>
  <c r="J156" i="57"/>
  <c r="J15" i="57"/>
  <c r="J363" i="57"/>
  <c r="J332" i="57"/>
  <c r="J163" i="57"/>
  <c r="J14" i="57"/>
  <c r="J299" i="57"/>
  <c r="J24" i="57"/>
  <c r="J278" i="57"/>
  <c r="J296" i="57"/>
  <c r="J67" i="57"/>
  <c r="J338" i="57"/>
  <c r="J377" i="57"/>
  <c r="L372" i="57"/>
  <c r="J376" i="57"/>
  <c r="L379" i="57"/>
  <c r="L107" i="57"/>
  <c r="L151" i="57"/>
  <c r="J146" i="57"/>
  <c r="J350" i="57"/>
  <c r="J318" i="57"/>
  <c r="J161" i="57"/>
  <c r="J80" i="57"/>
  <c r="J391" i="57"/>
  <c r="J291" i="57"/>
  <c r="J207" i="57"/>
  <c r="J47" i="57"/>
  <c r="J165" i="57"/>
  <c r="J325" i="57"/>
  <c r="J100" i="57"/>
  <c r="J303" i="57"/>
  <c r="J191" i="57"/>
  <c r="J18" i="57"/>
  <c r="J184" i="57"/>
  <c r="J324" i="57"/>
  <c r="J181" i="57"/>
  <c r="J339" i="57"/>
  <c r="J290" i="57"/>
  <c r="J127" i="57"/>
  <c r="J19" i="57"/>
  <c r="J266" i="57"/>
  <c r="J273" i="57"/>
  <c r="J189" i="57"/>
  <c r="J134" i="57"/>
  <c r="J393" i="57"/>
  <c r="J41" i="57"/>
  <c r="J400" i="57"/>
  <c r="J220" i="57"/>
  <c r="J125" i="57"/>
  <c r="J201" i="57"/>
  <c r="J371" i="57"/>
  <c r="J259" i="57"/>
  <c r="J131" i="57"/>
  <c r="J200" i="57"/>
  <c r="J152" i="57"/>
  <c r="J151" i="57"/>
  <c r="J120" i="57"/>
  <c r="J341" i="57"/>
  <c r="J175" i="57"/>
  <c r="J379" i="57"/>
  <c r="J374" i="57"/>
  <c r="J375" i="57"/>
  <c r="L381" i="57"/>
  <c r="J297" i="57"/>
  <c r="J351" i="57"/>
  <c r="J254" i="57"/>
  <c r="J66" i="57"/>
  <c r="J312" i="57"/>
  <c r="J402" i="57"/>
  <c r="J242" i="57"/>
  <c r="J76" i="57"/>
  <c r="J68" i="57"/>
  <c r="J217" i="57"/>
  <c r="J155" i="57"/>
  <c r="J317" i="57"/>
  <c r="J206" i="57"/>
  <c r="J30" i="57"/>
  <c r="J248" i="57"/>
  <c r="J271" i="57"/>
  <c r="J225" i="57"/>
  <c r="J81" i="57"/>
  <c r="J123" i="57"/>
  <c r="J9" i="57"/>
  <c r="J394" i="57"/>
  <c r="J11" i="57"/>
  <c r="J7" i="57"/>
  <c r="J258" i="57"/>
  <c r="J312" i="64"/>
  <c r="J385" i="64"/>
  <c r="J381" i="64"/>
  <c r="L380" i="64"/>
  <c r="L379" i="64"/>
  <c r="J48" i="64"/>
  <c r="J387" i="64"/>
  <c r="J384" i="64"/>
  <c r="L384" i="64"/>
  <c r="L373" i="64"/>
  <c r="J186" i="64"/>
  <c r="L177" i="57"/>
  <c r="L169" i="57"/>
  <c r="L161" i="57"/>
  <c r="L153" i="57"/>
  <c r="L145" i="57"/>
  <c r="L137" i="57"/>
  <c r="L129" i="57"/>
  <c r="L121" i="57"/>
  <c r="L113" i="57"/>
  <c r="L105" i="57"/>
  <c r="L81" i="57"/>
  <c r="L73" i="57"/>
  <c r="L65" i="57"/>
  <c r="L57" i="57"/>
  <c r="L49" i="57"/>
  <c r="L41" i="57"/>
  <c r="L177" i="64"/>
  <c r="L169" i="64"/>
  <c r="L161" i="64"/>
  <c r="L153" i="64"/>
  <c r="L145" i="64"/>
  <c r="L137" i="64"/>
  <c r="L129" i="64"/>
  <c r="L121" i="64"/>
  <c r="L113" i="64"/>
  <c r="L105" i="64"/>
  <c r="L81" i="64"/>
  <c r="L73" i="64"/>
  <c r="L65" i="64"/>
  <c r="L57" i="64"/>
  <c r="L194" i="57"/>
  <c r="L186" i="57"/>
  <c r="L210" i="57"/>
  <c r="L202" i="57"/>
  <c r="L226" i="57"/>
  <c r="L218" i="57"/>
  <c r="L234" i="57"/>
  <c r="L258" i="64"/>
  <c r="L250" i="64"/>
  <c r="L258" i="57"/>
  <c r="L274" i="64"/>
  <c r="L266" i="64"/>
  <c r="L290" i="64"/>
  <c r="L282" i="64"/>
  <c r="L306" i="64"/>
  <c r="L298" i="64"/>
  <c r="L322" i="64"/>
  <c r="L314" i="64"/>
  <c r="L338" i="64"/>
  <c r="L330" i="64"/>
  <c r="L354" i="64"/>
  <c r="L346" i="64"/>
  <c r="L370" i="64"/>
  <c r="L362" i="64"/>
  <c r="L386" i="64"/>
  <c r="L378" i="64"/>
  <c r="L386" i="57"/>
  <c r="L378" i="57"/>
  <c r="L402" i="64"/>
  <c r="L394" i="64"/>
  <c r="L177" i="50"/>
  <c r="L169" i="50"/>
  <c r="L161" i="50"/>
  <c r="L153" i="50"/>
  <c r="L145" i="50"/>
  <c r="L137" i="50"/>
  <c r="L129" i="50"/>
  <c r="L121" i="50"/>
  <c r="L113" i="50"/>
  <c r="L105" i="50"/>
  <c r="L81" i="50"/>
  <c r="L73" i="50"/>
  <c r="L161" i="22"/>
  <c r="L153" i="22"/>
  <c r="L145" i="22"/>
  <c r="L137" i="22"/>
  <c r="L129" i="22"/>
  <c r="L121" i="22"/>
  <c r="L113" i="22"/>
  <c r="L105" i="22"/>
  <c r="L81" i="22"/>
  <c r="L73" i="22"/>
  <c r="L65" i="22"/>
  <c r="L57" i="22"/>
  <c r="L49" i="22"/>
  <c r="L193" i="22"/>
  <c r="L185" i="22"/>
  <c r="L195" i="50"/>
  <c r="L187" i="50"/>
  <c r="L209" i="22"/>
  <c r="L211" i="50"/>
  <c r="L203" i="50"/>
  <c r="L225" i="22"/>
  <c r="L217" i="22"/>
  <c r="L227" i="50"/>
  <c r="L219" i="50"/>
  <c r="L226" i="71"/>
  <c r="L218" i="71"/>
  <c r="L241" i="22"/>
  <c r="L233" i="22"/>
  <c r="L243" i="50"/>
  <c r="L235" i="50"/>
  <c r="L242" i="71"/>
  <c r="L234" i="71"/>
  <c r="L257" i="22"/>
  <c r="L249" i="22"/>
  <c r="L259" i="50"/>
  <c r="L251" i="50"/>
  <c r="L258" i="71"/>
  <c r="L250" i="71"/>
  <c r="L273" i="22"/>
  <c r="L265" i="22"/>
  <c r="L271" i="61"/>
  <c r="L271" i="54"/>
  <c r="L263" i="54"/>
  <c r="L275" i="50"/>
  <c r="L267" i="50"/>
  <c r="L274" i="71"/>
  <c r="L266" i="71"/>
  <c r="L276" i="61"/>
  <c r="L289" i="22"/>
  <c r="L281" i="22"/>
  <c r="L287" i="61"/>
  <c r="L279" i="61"/>
  <c r="L287" i="54"/>
  <c r="L279" i="54"/>
  <c r="L291" i="50"/>
  <c r="L283" i="50"/>
  <c r="L290" i="71"/>
  <c r="L282" i="71"/>
  <c r="L292" i="61"/>
  <c r="L292" i="54"/>
  <c r="L305" i="22"/>
  <c r="L297" i="22"/>
  <c r="L303" i="61"/>
  <c r="L295" i="61"/>
  <c r="L303" i="54"/>
  <c r="L295" i="54"/>
  <c r="J19" i="22"/>
  <c r="L307" i="50"/>
  <c r="L299" i="50"/>
  <c r="L306" i="71"/>
  <c r="L298" i="71"/>
  <c r="L308" i="61"/>
  <c r="L308" i="54"/>
  <c r="L321" i="22"/>
  <c r="L313" i="22"/>
  <c r="L319" i="61"/>
  <c r="L311" i="61"/>
  <c r="L319" i="54"/>
  <c r="L311" i="54"/>
  <c r="L323" i="50"/>
  <c r="L315" i="50"/>
  <c r="L322" i="71"/>
  <c r="L314" i="71"/>
  <c r="L324" i="61"/>
  <c r="L324" i="54"/>
  <c r="L337" i="22"/>
  <c r="L329" i="22"/>
  <c r="L335" i="61"/>
  <c r="L327" i="61"/>
  <c r="L335" i="54"/>
  <c r="L339" i="50"/>
  <c r="L331" i="50"/>
  <c r="L338" i="71"/>
  <c r="L330" i="71"/>
  <c r="L340" i="61"/>
  <c r="L340" i="54"/>
  <c r="L353" i="22"/>
  <c r="L345" i="22"/>
  <c r="L351" i="61"/>
  <c r="L343" i="61"/>
  <c r="L343" i="54"/>
  <c r="L355" i="50"/>
  <c r="L347" i="50"/>
  <c r="L354" i="71"/>
  <c r="L346" i="71"/>
  <c r="L356" i="61"/>
  <c r="L356" i="54"/>
  <c r="L369" i="22"/>
  <c r="L361" i="22"/>
  <c r="L367" i="61"/>
  <c r="L359" i="61"/>
  <c r="L367" i="54"/>
  <c r="L371" i="50"/>
  <c r="L363" i="50"/>
  <c r="L370" i="71"/>
  <c r="L362" i="71"/>
  <c r="L372" i="69"/>
  <c r="L372" i="61"/>
  <c r="L372" i="54"/>
  <c r="L385" i="22"/>
  <c r="L377" i="22"/>
  <c r="L383" i="69"/>
  <c r="L375" i="69"/>
  <c r="L383" i="61"/>
  <c r="L375" i="61"/>
  <c r="L383" i="54"/>
  <c r="L375" i="54"/>
  <c r="L387" i="50"/>
  <c r="L379" i="50"/>
  <c r="L386" i="71"/>
  <c r="L378" i="71"/>
  <c r="L388" i="61"/>
  <c r="L401" i="22"/>
  <c r="L393" i="22"/>
  <c r="L399" i="61"/>
  <c r="L391" i="61"/>
  <c r="L403" i="50"/>
  <c r="L395" i="50"/>
  <c r="L402" i="71"/>
  <c r="L394" i="71"/>
  <c r="L161" i="51"/>
  <c r="L137" i="51"/>
  <c r="L113" i="51"/>
  <c r="L73" i="51"/>
  <c r="L188" i="51"/>
  <c r="L204" i="51"/>
  <c r="L220" i="51"/>
  <c r="L236" i="51"/>
  <c r="L252" i="51"/>
  <c r="L268" i="51"/>
  <c r="L284" i="51"/>
  <c r="L300" i="51"/>
  <c r="L316" i="51"/>
  <c r="L332" i="51"/>
  <c r="L348" i="51"/>
  <c r="L364" i="51"/>
  <c r="L380" i="51"/>
  <c r="L396" i="51"/>
  <c r="L145" i="51"/>
  <c r="L121" i="51"/>
  <c r="L81" i="51"/>
  <c r="L57" i="51"/>
  <c r="L153" i="51"/>
  <c r="L129" i="51"/>
  <c r="L105" i="51"/>
  <c r="L41" i="51"/>
  <c r="L400" i="53"/>
  <c r="L338" i="53"/>
  <c r="L353" i="53"/>
  <c r="L371" i="53"/>
  <c r="L323" i="53"/>
  <c r="L290" i="53"/>
  <c r="L239" i="53"/>
  <c r="L257" i="53"/>
  <c r="L146" i="53"/>
  <c r="L285" i="53"/>
  <c r="L220" i="53"/>
  <c r="L320" i="53"/>
  <c r="L301" i="53"/>
  <c r="L110" i="53"/>
  <c r="L77" i="53"/>
  <c r="L76" i="53"/>
  <c r="L67" i="53"/>
  <c r="L390" i="53"/>
  <c r="L331" i="53"/>
  <c r="L360" i="53"/>
  <c r="L61" i="53"/>
  <c r="L124" i="53"/>
  <c r="L325" i="53"/>
  <c r="L277" i="53"/>
  <c r="L233" i="53"/>
  <c r="L138" i="53"/>
  <c r="L122" i="53"/>
  <c r="L120" i="53"/>
  <c r="L119" i="53"/>
  <c r="J377" i="53"/>
  <c r="L4" i="53"/>
  <c r="L70" i="53"/>
  <c r="L52" i="53"/>
  <c r="L171" i="53"/>
  <c r="L21" i="53"/>
  <c r="L116" i="53"/>
  <c r="L7" i="53"/>
  <c r="L149" i="53"/>
  <c r="L6" i="53"/>
  <c r="L337" i="53"/>
  <c r="L352" i="53"/>
  <c r="L333" i="53"/>
  <c r="L303" i="53"/>
  <c r="L236" i="53"/>
  <c r="L335" i="53"/>
  <c r="L207" i="53"/>
  <c r="L162" i="53"/>
  <c r="L211" i="53"/>
  <c r="L157" i="53"/>
  <c r="L178" i="53"/>
  <c r="L172" i="53"/>
  <c r="L112" i="53"/>
  <c r="L163" i="53"/>
  <c r="L46" i="53"/>
  <c r="L115" i="53"/>
  <c r="L394" i="53"/>
  <c r="L359" i="53"/>
  <c r="L362" i="53"/>
  <c r="L324" i="53"/>
  <c r="L346" i="53"/>
  <c r="L330" i="53"/>
  <c r="L266" i="53"/>
  <c r="L250" i="53"/>
  <c r="L187" i="53"/>
  <c r="J164" i="53"/>
  <c r="L151" i="53"/>
  <c r="L317" i="60"/>
  <c r="L334" i="60"/>
  <c r="L240" i="60"/>
  <c r="L193" i="60"/>
  <c r="L223" i="60"/>
  <c r="L159" i="60"/>
  <c r="L225" i="60"/>
  <c r="L131" i="60"/>
  <c r="L77" i="60"/>
  <c r="L51" i="60"/>
  <c r="L314" i="60"/>
  <c r="L357" i="60"/>
  <c r="L233" i="60"/>
  <c r="L199" i="60"/>
  <c r="L266" i="60"/>
  <c r="L296" i="60"/>
  <c r="L134" i="60"/>
  <c r="L276" i="60"/>
  <c r="L117" i="60"/>
  <c r="L354" i="60"/>
  <c r="L337" i="60"/>
  <c r="L242" i="60"/>
  <c r="L172" i="60"/>
  <c r="L272" i="60"/>
  <c r="L194" i="60"/>
  <c r="L210" i="60"/>
  <c r="L83" i="60"/>
  <c r="L394" i="60"/>
  <c r="L340" i="60"/>
  <c r="L328" i="60"/>
  <c r="L197" i="60"/>
  <c r="L151" i="60"/>
  <c r="L215" i="60"/>
  <c r="L56" i="60"/>
  <c r="L68" i="60"/>
  <c r="L250" i="60"/>
  <c r="L5" i="60"/>
  <c r="L355" i="60"/>
  <c r="L290" i="60"/>
  <c r="L243" i="60"/>
  <c r="L162" i="60"/>
  <c r="L348" i="60"/>
  <c r="L141" i="60"/>
  <c r="L79" i="60"/>
  <c r="L47" i="60"/>
  <c r="L395" i="60"/>
  <c r="L295" i="60"/>
  <c r="L329" i="60"/>
  <c r="L185" i="60"/>
  <c r="L139" i="60"/>
  <c r="L203" i="60"/>
  <c r="L69" i="60"/>
  <c r="L120" i="60"/>
  <c r="L135" i="60"/>
  <c r="J379" i="60"/>
  <c r="L319" i="60"/>
  <c r="L371" i="60"/>
  <c r="L305" i="60"/>
  <c r="L273" i="60"/>
  <c r="L143" i="60"/>
  <c r="L227" i="60"/>
  <c r="L108" i="60"/>
  <c r="L82" i="60"/>
  <c r="L359" i="60"/>
  <c r="L245" i="60"/>
  <c r="L315" i="60"/>
  <c r="L345" i="60"/>
  <c r="L167" i="60"/>
  <c r="L55" i="60"/>
  <c r="J372" i="60"/>
  <c r="L320" i="60"/>
  <c r="L303" i="60"/>
  <c r="L285" i="60"/>
  <c r="L288" i="60"/>
  <c r="L226" i="60"/>
  <c r="L209" i="60"/>
  <c r="L146" i="60"/>
  <c r="L64" i="60"/>
  <c r="L48" i="60"/>
  <c r="L283" i="60"/>
  <c r="L264" i="60"/>
  <c r="L234" i="60"/>
  <c r="L201" i="60"/>
  <c r="L267" i="60"/>
  <c r="L333" i="60"/>
  <c r="L339" i="60"/>
  <c r="L211" i="60"/>
  <c r="L256" i="60"/>
  <c r="L158" i="60"/>
  <c r="L275" i="60"/>
  <c r="L126" i="60"/>
  <c r="L114" i="60"/>
  <c r="L311" i="60"/>
  <c r="L260" i="60"/>
  <c r="L277" i="60"/>
  <c r="L186" i="60"/>
  <c r="L249" i="60"/>
  <c r="L166" i="60"/>
  <c r="L231" i="60"/>
  <c r="L364" i="60"/>
  <c r="L370" i="60"/>
  <c r="L259" i="60"/>
  <c r="L289" i="60"/>
  <c r="L221" i="60"/>
  <c r="L190" i="60"/>
  <c r="L78" i="60"/>
  <c r="L191" i="60"/>
  <c r="L44" i="60"/>
  <c r="L294" i="60"/>
  <c r="L362" i="60"/>
  <c r="L309" i="60"/>
  <c r="L279" i="60"/>
  <c r="L212" i="60"/>
  <c r="L202" i="60"/>
  <c r="L133" i="60"/>
  <c r="L43" i="60"/>
  <c r="J219" i="68"/>
  <c r="J342" i="68"/>
  <c r="J269" i="68"/>
  <c r="L101" i="68"/>
  <c r="L72" i="68"/>
  <c r="L123" i="68"/>
  <c r="L122" i="68"/>
  <c r="L71" i="68"/>
  <c r="J233" i="68"/>
  <c r="J385" i="68"/>
  <c r="L23" i="68"/>
  <c r="L235" i="68"/>
  <c r="L375" i="68"/>
  <c r="L133" i="68"/>
  <c r="L151" i="68"/>
  <c r="J181" i="50"/>
  <c r="J137" i="50"/>
  <c r="J369" i="50"/>
  <c r="L9" i="50"/>
  <c r="J201" i="50"/>
  <c r="J183" i="50"/>
  <c r="J343" i="50"/>
  <c r="J78" i="50"/>
  <c r="J237" i="50"/>
  <c r="J401" i="50"/>
  <c r="J331" i="50"/>
  <c r="J119" i="50"/>
  <c r="J16" i="50"/>
  <c r="J130" i="50"/>
  <c r="J334" i="50"/>
  <c r="J150" i="50"/>
  <c r="J80" i="50"/>
  <c r="J255" i="50"/>
  <c r="L120" i="50"/>
  <c r="J326" i="50"/>
  <c r="J73" i="50"/>
  <c r="J142" i="50"/>
  <c r="J352" i="50"/>
  <c r="J103" i="50"/>
  <c r="J274" i="50"/>
  <c r="J309" i="50"/>
  <c r="J147" i="50"/>
  <c r="J257" i="50"/>
  <c r="J345" i="50"/>
  <c r="J388" i="50"/>
  <c r="J28" i="50"/>
  <c r="J169" i="50"/>
  <c r="J62" i="50"/>
  <c r="J247" i="50"/>
  <c r="J370" i="50"/>
  <c r="J323" i="50"/>
  <c r="J225" i="50"/>
  <c r="J157" i="50"/>
  <c r="J67" i="50"/>
  <c r="J60" i="50"/>
  <c r="J29" i="50"/>
  <c r="J165" i="50"/>
  <c r="J37" i="50"/>
  <c r="J280" i="50"/>
  <c r="J278" i="50"/>
  <c r="J57" i="50"/>
  <c r="J389" i="50"/>
  <c r="J250" i="50"/>
  <c r="J228" i="50"/>
  <c r="J4" i="50"/>
  <c r="J104" i="50"/>
  <c r="J397" i="50"/>
  <c r="J333" i="50"/>
  <c r="J287" i="50"/>
  <c r="J317" i="50"/>
  <c r="J110" i="50"/>
  <c r="J76" i="50"/>
  <c r="J38" i="50"/>
  <c r="J55" i="50"/>
  <c r="J25" i="50"/>
  <c r="J41" i="50"/>
  <c r="J213" i="50"/>
  <c r="J56" i="50"/>
  <c r="J296" i="50"/>
  <c r="J74" i="50"/>
  <c r="J154" i="50"/>
  <c r="J40" i="50"/>
  <c r="J341" i="50"/>
  <c r="J354" i="50"/>
  <c r="J286" i="50"/>
  <c r="J207" i="50"/>
  <c r="J193" i="50"/>
  <c r="J179" i="50"/>
  <c r="J30" i="50"/>
  <c r="J35" i="50"/>
  <c r="J187" i="50"/>
  <c r="J359" i="50"/>
  <c r="J21" i="50"/>
  <c r="J282" i="50"/>
  <c r="J42" i="50"/>
  <c r="J117" i="50"/>
  <c r="J218" i="50"/>
  <c r="J132" i="50"/>
  <c r="J69" i="50"/>
  <c r="J315" i="50"/>
  <c r="J184" i="50"/>
  <c r="J146" i="50"/>
  <c r="J337" i="50"/>
  <c r="J400" i="50"/>
  <c r="J222" i="50"/>
  <c r="J196" i="50"/>
  <c r="J357" i="50"/>
  <c r="J254" i="50"/>
  <c r="J26" i="50"/>
  <c r="J351" i="50"/>
  <c r="J320" i="50"/>
  <c r="J271" i="50"/>
  <c r="J158" i="50"/>
  <c r="J77" i="50"/>
  <c r="J156" i="50"/>
  <c r="J138" i="50"/>
  <c r="J121" i="50"/>
  <c r="J102" i="50"/>
  <c r="J276" i="50"/>
  <c r="J170" i="50"/>
  <c r="J116" i="50"/>
  <c r="J72" i="50"/>
  <c r="J59" i="50"/>
  <c r="J100" i="50"/>
  <c r="J10" i="50"/>
  <c r="J212" i="50"/>
  <c r="J70" i="50"/>
  <c r="J47" i="50"/>
  <c r="J364" i="50"/>
  <c r="J209" i="50"/>
  <c r="J211" i="50"/>
  <c r="J236" i="50"/>
  <c r="J82" i="50"/>
  <c r="J15" i="50"/>
  <c r="J330" i="50"/>
  <c r="J45" i="50"/>
  <c r="J235" i="50"/>
  <c r="J293" i="50"/>
  <c r="J219" i="50"/>
  <c r="J310" i="50"/>
  <c r="J168" i="50"/>
  <c r="J267" i="50"/>
  <c r="J395" i="50"/>
  <c r="J311" i="50"/>
  <c r="J197" i="50"/>
  <c r="J332" i="50"/>
  <c r="J223" i="50"/>
  <c r="J191" i="50"/>
  <c r="J205" i="50"/>
  <c r="J210" i="50"/>
  <c r="J32" i="50"/>
  <c r="J266" i="50"/>
  <c r="J216" i="50"/>
  <c r="J182" i="50"/>
  <c r="J105" i="50"/>
  <c r="J8" i="50"/>
  <c r="J39" i="50"/>
  <c r="J135" i="50"/>
  <c r="J107" i="50"/>
  <c r="J283" i="50"/>
  <c r="J232" i="50"/>
  <c r="J231" i="50"/>
  <c r="J180" i="50"/>
  <c r="J24" i="50"/>
  <c r="J124" i="50"/>
  <c r="J291" i="50"/>
  <c r="J275" i="50"/>
  <c r="J362" i="50"/>
  <c r="J322" i="50"/>
  <c r="J163" i="50"/>
  <c r="J398" i="50"/>
  <c r="J321" i="50"/>
  <c r="J240" i="50"/>
  <c r="J143" i="50"/>
  <c r="J111" i="50"/>
  <c r="J112" i="50"/>
  <c r="J19" i="50"/>
  <c r="J261" i="50"/>
  <c r="J20" i="50"/>
  <c r="J392" i="50"/>
  <c r="J327" i="50"/>
  <c r="J148" i="50"/>
  <c r="J68" i="50"/>
  <c r="J164" i="50"/>
  <c r="J101" i="50"/>
  <c r="J393" i="50"/>
  <c r="J123" i="50"/>
  <c r="J75" i="50"/>
  <c r="J65" i="50"/>
  <c r="J272" i="50"/>
  <c r="J363" i="50"/>
  <c r="J81" i="50"/>
  <c r="J198" i="50"/>
  <c r="J64" i="50"/>
  <c r="J206" i="50"/>
  <c r="J58" i="50"/>
  <c r="J346" i="50"/>
  <c r="J268" i="50"/>
  <c r="J43" i="50"/>
  <c r="J251" i="50"/>
  <c r="J34" i="50"/>
  <c r="J243" i="50"/>
  <c r="J396" i="50"/>
  <c r="J248" i="50"/>
  <c r="J23" i="50"/>
  <c r="J136" i="50"/>
  <c r="J61" i="50"/>
  <c r="J284" i="50"/>
  <c r="J149" i="50"/>
  <c r="J192" i="50"/>
  <c r="J226" i="50"/>
  <c r="J318" i="50"/>
  <c r="J391" i="50"/>
  <c r="J46" i="50"/>
  <c r="J300" i="50"/>
  <c r="J200" i="50"/>
  <c r="J144" i="50"/>
  <c r="J11" i="50"/>
  <c r="J33" i="50"/>
  <c r="J336" i="50"/>
  <c r="J133" i="50"/>
  <c r="J245" i="50"/>
  <c r="J53" i="50"/>
  <c r="J349" i="50"/>
  <c r="J399" i="50"/>
  <c r="J154" i="67"/>
  <c r="J55" i="67"/>
  <c r="J75" i="67"/>
  <c r="J168" i="67"/>
  <c r="J186" i="67"/>
  <c r="J325" i="67"/>
  <c r="J151" i="67"/>
  <c r="J344" i="67"/>
  <c r="J267" i="67"/>
  <c r="J262" i="67"/>
  <c r="J357" i="67"/>
  <c r="J197" i="67"/>
  <c r="J153" i="67"/>
  <c r="J56" i="67"/>
  <c r="J38" i="67"/>
  <c r="J137" i="67"/>
  <c r="J40" i="67"/>
  <c r="J249" i="67"/>
  <c r="J39" i="67"/>
  <c r="J24" i="67"/>
  <c r="J9" i="67"/>
  <c r="J250" i="67"/>
  <c r="J170" i="67"/>
  <c r="J115" i="67"/>
  <c r="J18" i="67"/>
  <c r="J66" i="67"/>
  <c r="J60" i="67"/>
  <c r="J81" i="67"/>
  <c r="J83" i="67"/>
  <c r="J44" i="67"/>
  <c r="J114" i="67"/>
  <c r="J178" i="67"/>
  <c r="J173" i="67"/>
  <c r="J240" i="67"/>
  <c r="J225" i="67"/>
  <c r="J210" i="67"/>
  <c r="J222" i="67"/>
  <c r="J237" i="67"/>
  <c r="J268" i="67"/>
  <c r="J242" i="67"/>
  <c r="J304" i="67"/>
  <c r="J335" i="67"/>
  <c r="J354" i="67"/>
  <c r="J355" i="67"/>
  <c r="J349" i="67"/>
  <c r="J318" i="71"/>
  <c r="J315" i="67"/>
  <c r="J135" i="67"/>
  <c r="J346" i="67"/>
  <c r="J295" i="67"/>
  <c r="J120" i="67"/>
  <c r="J136" i="67"/>
  <c r="J106" i="67"/>
  <c r="J134" i="67"/>
  <c r="J326" i="67"/>
  <c r="J196" i="67"/>
  <c r="J5" i="67"/>
  <c r="J388" i="67"/>
  <c r="J117" i="67"/>
  <c r="J299" i="67"/>
  <c r="J36" i="67"/>
  <c r="J41" i="67"/>
  <c r="J347" i="67"/>
  <c r="J282" i="67"/>
  <c r="J245" i="67"/>
  <c r="J292" i="67"/>
  <c r="J57" i="67"/>
  <c r="J260" i="67"/>
  <c r="J203" i="67"/>
  <c r="J14" i="67"/>
  <c r="J29" i="67"/>
  <c r="J45" i="67"/>
  <c r="J77" i="67"/>
  <c r="J124" i="67"/>
  <c r="J156" i="67"/>
  <c r="J111" i="67"/>
  <c r="J130" i="67"/>
  <c r="J128" i="67"/>
  <c r="J140" i="67"/>
  <c r="J127" i="67"/>
  <c r="J161" i="67"/>
  <c r="J224" i="67"/>
  <c r="J239" i="67"/>
  <c r="J259" i="67"/>
  <c r="J189" i="67"/>
  <c r="J284" i="67"/>
  <c r="J318" i="67"/>
  <c r="J320" i="67"/>
  <c r="J316" i="67"/>
  <c r="J351" i="67"/>
  <c r="J24" i="71"/>
  <c r="J389" i="75"/>
  <c r="J361" i="75"/>
  <c r="J345" i="75"/>
  <c r="J400" i="75"/>
  <c r="J372" i="75"/>
  <c r="J356" i="75"/>
  <c r="J377" i="75"/>
  <c r="J330" i="75"/>
  <c r="J314" i="75"/>
  <c r="J343" i="75"/>
  <c r="J327" i="75"/>
  <c r="J311" i="75"/>
  <c r="J298" i="75"/>
  <c r="J282" i="75"/>
  <c r="J266" i="75"/>
  <c r="J297" i="75"/>
  <c r="J281" i="75"/>
  <c r="J265" i="75"/>
  <c r="J249" i="75"/>
  <c r="J233" i="75"/>
  <c r="J217" i="75"/>
  <c r="J254" i="75"/>
  <c r="J238" i="75"/>
  <c r="J222" i="75"/>
  <c r="J195" i="75"/>
  <c r="J179" i="75"/>
  <c r="J204" i="75"/>
  <c r="J188" i="75"/>
  <c r="J172" i="75"/>
  <c r="J205" i="75"/>
  <c r="J155" i="75"/>
  <c r="J139" i="75"/>
  <c r="J123" i="75"/>
  <c r="J158" i="75"/>
  <c r="J142" i="75"/>
  <c r="J126" i="75"/>
  <c r="J106" i="75"/>
  <c r="J76" i="75"/>
  <c r="J69" i="75"/>
  <c r="J118" i="75"/>
  <c r="J79" i="75"/>
  <c r="J113" i="75"/>
  <c r="J64" i="75"/>
  <c r="J48" i="75"/>
  <c r="J46" i="75"/>
  <c r="J30" i="75"/>
  <c r="J14" i="75"/>
  <c r="J49" i="75"/>
  <c r="J35" i="75"/>
  <c r="J19" i="75"/>
  <c r="J403" i="75"/>
  <c r="J384" i="75"/>
  <c r="J359" i="75"/>
  <c r="J383" i="75"/>
  <c r="J398" i="75"/>
  <c r="J370" i="75"/>
  <c r="J354" i="75"/>
  <c r="J344" i="75"/>
  <c r="J328" i="75"/>
  <c r="J312" i="75"/>
  <c r="J341" i="75"/>
  <c r="J325" i="75"/>
  <c r="J309" i="75"/>
  <c r="J296" i="75"/>
  <c r="J280" i="75"/>
  <c r="J264" i="75"/>
  <c r="J295" i="75"/>
  <c r="J279" i="75"/>
  <c r="J263" i="75"/>
  <c r="J247" i="75"/>
  <c r="J231" i="75"/>
  <c r="J215" i="75"/>
  <c r="J252" i="75"/>
  <c r="J236" i="75"/>
  <c r="J220" i="75"/>
  <c r="J193" i="75"/>
  <c r="J177" i="75"/>
  <c r="J202" i="75"/>
  <c r="J186" i="75"/>
  <c r="J170" i="75"/>
  <c r="J153" i="75"/>
  <c r="J137" i="75"/>
  <c r="J121" i="75"/>
  <c r="J156" i="75"/>
  <c r="J140" i="75"/>
  <c r="J124" i="75"/>
  <c r="J82" i="75"/>
  <c r="J117" i="75"/>
  <c r="J67" i="75"/>
  <c r="J110" i="75"/>
  <c r="J105" i="75"/>
  <c r="J62" i="75"/>
  <c r="J51" i="75"/>
  <c r="J44" i="75"/>
  <c r="J28" i="75"/>
  <c r="J12" i="75"/>
  <c r="J33" i="75"/>
  <c r="J17" i="75"/>
  <c r="J47" i="75"/>
  <c r="J401" i="75"/>
  <c r="J376" i="75"/>
  <c r="J357" i="75"/>
  <c r="J381" i="75"/>
  <c r="J396" i="75"/>
  <c r="J368" i="75"/>
  <c r="J352" i="75"/>
  <c r="J342" i="75"/>
  <c r="J326" i="75"/>
  <c r="J310" i="75"/>
  <c r="J339" i="75"/>
  <c r="J323" i="75"/>
  <c r="J307" i="75"/>
  <c r="J294" i="75"/>
  <c r="J278" i="75"/>
  <c r="J262" i="75"/>
  <c r="J293" i="75"/>
  <c r="J277" i="75"/>
  <c r="J261" i="75"/>
  <c r="J245" i="75"/>
  <c r="J229" i="75"/>
  <c r="J250" i="75"/>
  <c r="J234" i="75"/>
  <c r="J218" i="75"/>
  <c r="J191" i="75"/>
  <c r="J175" i="75"/>
  <c r="J214" i="75"/>
  <c r="J200" i="75"/>
  <c r="J184" i="75"/>
  <c r="J168" i="75"/>
  <c r="J167" i="75"/>
  <c r="J151" i="75"/>
  <c r="J135" i="75"/>
  <c r="J154" i="75"/>
  <c r="J138" i="75"/>
  <c r="J122" i="75"/>
  <c r="J115" i="75"/>
  <c r="J109" i="75"/>
  <c r="J65" i="75"/>
  <c r="J102" i="75"/>
  <c r="J112" i="75"/>
  <c r="J81" i="75"/>
  <c r="J60" i="75"/>
  <c r="J42" i="75"/>
  <c r="J26" i="75"/>
  <c r="J10" i="75"/>
  <c r="J53" i="75"/>
  <c r="J31" i="75"/>
  <c r="J15" i="75"/>
  <c r="J190" i="75"/>
  <c r="J160" i="75"/>
  <c r="J71" i="75"/>
  <c r="J16" i="75"/>
  <c r="J399" i="75"/>
  <c r="J371" i="75"/>
  <c r="J355" i="75"/>
  <c r="J375" i="75"/>
  <c r="J394" i="75"/>
  <c r="J366" i="75"/>
  <c r="J350" i="75"/>
  <c r="J382" i="75"/>
  <c r="J340" i="75"/>
  <c r="J324" i="75"/>
  <c r="J308" i="75"/>
  <c r="J379" i="75"/>
  <c r="J337" i="75"/>
  <c r="J321" i="75"/>
  <c r="J305" i="75"/>
  <c r="J292" i="75"/>
  <c r="J276" i="75"/>
  <c r="J260" i="75"/>
  <c r="J291" i="75"/>
  <c r="J275" i="75"/>
  <c r="J259" i="75"/>
  <c r="J243" i="75"/>
  <c r="J227" i="75"/>
  <c r="J248" i="75"/>
  <c r="J232" i="75"/>
  <c r="J216" i="75"/>
  <c r="J189" i="75"/>
  <c r="J173" i="75"/>
  <c r="J212" i="75"/>
  <c r="J198" i="75"/>
  <c r="J182" i="75"/>
  <c r="J165" i="75"/>
  <c r="J149" i="75"/>
  <c r="J133" i="75"/>
  <c r="J152" i="75"/>
  <c r="J136" i="75"/>
  <c r="J120" i="75"/>
  <c r="J107" i="75"/>
  <c r="J101" i="75"/>
  <c r="J63" i="75"/>
  <c r="J78" i="75"/>
  <c r="J104" i="75"/>
  <c r="J74" i="75"/>
  <c r="J58" i="75"/>
  <c r="J40" i="75"/>
  <c r="J24" i="75"/>
  <c r="J8" i="75"/>
  <c r="J45" i="75"/>
  <c r="J29" i="75"/>
  <c r="J13" i="75"/>
  <c r="J141" i="75"/>
  <c r="J114" i="75"/>
  <c r="J66" i="75"/>
  <c r="J21" i="75"/>
  <c r="J397" i="75"/>
  <c r="J369" i="75"/>
  <c r="J353" i="75"/>
  <c r="J373" i="75"/>
  <c r="J392" i="75"/>
  <c r="J364" i="75"/>
  <c r="J348" i="75"/>
  <c r="J338" i="75"/>
  <c r="J322" i="75"/>
  <c r="J306" i="75"/>
  <c r="J335" i="75"/>
  <c r="J319" i="75"/>
  <c r="J303" i="75"/>
  <c r="J290" i="75"/>
  <c r="J274" i="75"/>
  <c r="J258" i="75"/>
  <c r="J289" i="75"/>
  <c r="J273" i="75"/>
  <c r="J257" i="75"/>
  <c r="J241" i="75"/>
  <c r="J225" i="75"/>
  <c r="J246" i="75"/>
  <c r="J230" i="75"/>
  <c r="J203" i="75"/>
  <c r="J187" i="75"/>
  <c r="J171" i="75"/>
  <c r="J210" i="75"/>
  <c r="J196" i="75"/>
  <c r="J180" i="75"/>
  <c r="J213" i="75"/>
  <c r="J163" i="75"/>
  <c r="J147" i="75"/>
  <c r="J131" i="75"/>
  <c r="J169" i="75"/>
  <c r="J166" i="75"/>
  <c r="J150" i="75"/>
  <c r="J134" i="75"/>
  <c r="J83" i="75"/>
  <c r="J77" i="75"/>
  <c r="J61" i="75"/>
  <c r="J80" i="75"/>
  <c r="J72" i="75"/>
  <c r="J56" i="75"/>
  <c r="J38" i="75"/>
  <c r="J22" i="75"/>
  <c r="J6" i="75"/>
  <c r="J43" i="75"/>
  <c r="J27" i="75"/>
  <c r="J11" i="75"/>
  <c r="J37" i="75"/>
  <c r="J395" i="75"/>
  <c r="J367" i="75"/>
  <c r="J351" i="75"/>
  <c r="J386" i="75"/>
  <c r="J390" i="75"/>
  <c r="J362" i="75"/>
  <c r="J346" i="75"/>
  <c r="J374" i="75"/>
  <c r="J336" i="75"/>
  <c r="J320" i="75"/>
  <c r="J304" i="75"/>
  <c r="J333" i="75"/>
  <c r="J317" i="75"/>
  <c r="J288" i="75"/>
  <c r="J272" i="75"/>
  <c r="J287" i="75"/>
  <c r="J271" i="75"/>
  <c r="J255" i="75"/>
  <c r="J239" i="75"/>
  <c r="J223" i="75"/>
  <c r="J244" i="75"/>
  <c r="J228" i="75"/>
  <c r="J201" i="75"/>
  <c r="J185" i="75"/>
  <c r="J208" i="75"/>
  <c r="J194" i="75"/>
  <c r="J178" i="75"/>
  <c r="J211" i="75"/>
  <c r="J161" i="75"/>
  <c r="J145" i="75"/>
  <c r="J129" i="75"/>
  <c r="J164" i="75"/>
  <c r="J148" i="75"/>
  <c r="J132" i="75"/>
  <c r="J116" i="75"/>
  <c r="J75" i="75"/>
  <c r="J59" i="75"/>
  <c r="J119" i="75"/>
  <c r="J70" i="75"/>
  <c r="J54" i="75"/>
  <c r="J36" i="75"/>
  <c r="J20" i="75"/>
  <c r="J4" i="75"/>
  <c r="J41" i="75"/>
  <c r="J25" i="75"/>
  <c r="J9" i="75"/>
  <c r="J207" i="75"/>
  <c r="J144" i="75"/>
  <c r="J103" i="75"/>
  <c r="J393" i="75"/>
  <c r="J365" i="75"/>
  <c r="J349" i="75"/>
  <c r="J388" i="75"/>
  <c r="J360" i="75"/>
  <c r="J385" i="75"/>
  <c r="J334" i="75"/>
  <c r="J318" i="75"/>
  <c r="J302" i="75"/>
  <c r="J331" i="75"/>
  <c r="J315" i="75"/>
  <c r="J286" i="75"/>
  <c r="J270" i="75"/>
  <c r="J301" i="75"/>
  <c r="J285" i="75"/>
  <c r="J269" i="75"/>
  <c r="J253" i="75"/>
  <c r="J237" i="75"/>
  <c r="J221" i="75"/>
  <c r="J242" i="75"/>
  <c r="J226" i="75"/>
  <c r="J199" i="75"/>
  <c r="J183" i="75"/>
  <c r="J206" i="75"/>
  <c r="J192" i="75"/>
  <c r="J176" i="75"/>
  <c r="J209" i="75"/>
  <c r="J159" i="75"/>
  <c r="J143" i="75"/>
  <c r="J127" i="75"/>
  <c r="J162" i="75"/>
  <c r="J146" i="75"/>
  <c r="J130" i="75"/>
  <c r="J108" i="75"/>
  <c r="J73" i="75"/>
  <c r="J57" i="75"/>
  <c r="J111" i="75"/>
  <c r="J68" i="75"/>
  <c r="J52" i="75"/>
  <c r="J34" i="75"/>
  <c r="J18" i="75"/>
  <c r="J39" i="75"/>
  <c r="J23" i="75"/>
  <c r="J7" i="75"/>
  <c r="J174" i="75"/>
  <c r="J128" i="75"/>
  <c r="J55" i="75"/>
  <c r="J32" i="75"/>
  <c r="J391" i="75"/>
  <c r="J363" i="75"/>
  <c r="J347" i="75"/>
  <c r="J378" i="75"/>
  <c r="J402" i="75"/>
  <c r="J380" i="75"/>
  <c r="J358" i="75"/>
  <c r="J387" i="75"/>
  <c r="J332" i="75"/>
  <c r="J316" i="75"/>
  <c r="J329" i="75"/>
  <c r="J313" i="75"/>
  <c r="J300" i="75"/>
  <c r="J284" i="75"/>
  <c r="J268" i="75"/>
  <c r="J299" i="75"/>
  <c r="J283" i="75"/>
  <c r="J267" i="75"/>
  <c r="J251" i="75"/>
  <c r="J235" i="75"/>
  <c r="J219" i="75"/>
  <c r="J256" i="75"/>
  <c r="J240" i="75"/>
  <c r="J224" i="75"/>
  <c r="J197" i="75"/>
  <c r="J181" i="75"/>
  <c r="J157" i="75"/>
  <c r="J125" i="75"/>
  <c r="J100" i="75"/>
  <c r="J50" i="75"/>
  <c r="J5" i="75"/>
  <c r="L158" i="71"/>
  <c r="J327" i="67"/>
  <c r="J219" i="67"/>
  <c r="J198" i="67"/>
  <c r="J277" i="67"/>
  <c r="J103" i="67"/>
  <c r="J121" i="67"/>
  <c r="J70" i="67"/>
  <c r="J4" i="67"/>
  <c r="J6" i="67"/>
  <c r="J229" i="67"/>
  <c r="J182" i="67"/>
  <c r="J107" i="67"/>
  <c r="J58" i="67"/>
  <c r="J71" i="67"/>
  <c r="J20" i="67"/>
  <c r="J312" i="67"/>
  <c r="J74" i="67"/>
  <c r="J54" i="67"/>
  <c r="J329" i="67"/>
  <c r="J293" i="67"/>
  <c r="J232" i="67"/>
  <c r="J343" i="67"/>
  <c r="J359" i="67"/>
  <c r="J47" i="67"/>
  <c r="J163" i="67"/>
  <c r="J17" i="67"/>
  <c r="J125" i="67"/>
  <c r="J63" i="67"/>
  <c r="J238" i="67"/>
  <c r="J131" i="67"/>
  <c r="J142" i="67"/>
  <c r="J147" i="67"/>
  <c r="J177" i="67"/>
  <c r="J146" i="67"/>
  <c r="J179" i="67"/>
  <c r="J252" i="67"/>
  <c r="J257" i="67"/>
  <c r="J253" i="67"/>
  <c r="J221" i="67"/>
  <c r="J291" i="67"/>
  <c r="J334" i="67"/>
  <c r="J317" i="67"/>
  <c r="J336" i="67"/>
  <c r="J366" i="67"/>
  <c r="L101" i="71"/>
  <c r="J314" i="67"/>
  <c r="J281" i="67"/>
  <c r="J7" i="67"/>
  <c r="J251" i="67"/>
  <c r="J200" i="67"/>
  <c r="J42" i="67"/>
  <c r="J52" i="67"/>
  <c r="J8" i="67"/>
  <c r="J392" i="67"/>
  <c r="J310" i="67"/>
  <c r="J331" i="67"/>
  <c r="J202" i="67"/>
  <c r="J73" i="67"/>
  <c r="J341" i="67"/>
  <c r="J133" i="67"/>
  <c r="J100" i="67"/>
  <c r="J184" i="67"/>
  <c r="J235" i="67"/>
  <c r="J53" i="67"/>
  <c r="J390" i="67"/>
  <c r="J395" i="67"/>
  <c r="J68" i="67"/>
  <c r="J167" i="67"/>
  <c r="J62" i="67"/>
  <c r="J12" i="67"/>
  <c r="J31" i="67"/>
  <c r="J129" i="67"/>
  <c r="J109" i="67"/>
  <c r="J79" i="67"/>
  <c r="J49" i="67"/>
  <c r="J141" i="67"/>
  <c r="J174" i="67"/>
  <c r="J193" i="67"/>
  <c r="J157" i="67"/>
  <c r="J191" i="67"/>
  <c r="J273" i="67"/>
  <c r="J272" i="67"/>
  <c r="J269" i="67"/>
  <c r="J236" i="67"/>
  <c r="J288" i="67"/>
  <c r="J303" i="67"/>
  <c r="J323" i="67"/>
  <c r="J352" i="67"/>
  <c r="J368" i="67"/>
  <c r="J264" i="67"/>
  <c r="J265" i="67"/>
  <c r="J132" i="67"/>
  <c r="J342" i="67"/>
  <c r="J183" i="67"/>
  <c r="J101" i="67"/>
  <c r="J356" i="67"/>
  <c r="J358" i="67"/>
  <c r="J360" i="67"/>
  <c r="J25" i="67"/>
  <c r="J138" i="67"/>
  <c r="J328" i="67"/>
  <c r="J165" i="67"/>
  <c r="J123" i="67"/>
  <c r="J216" i="67"/>
  <c r="J263" i="67"/>
  <c r="J276" i="67"/>
  <c r="J22" i="67"/>
  <c r="J228" i="67"/>
  <c r="J119" i="67"/>
  <c r="J187" i="67"/>
  <c r="J181" i="67"/>
  <c r="J122" i="67"/>
  <c r="J126" i="67"/>
  <c r="J28" i="67"/>
  <c r="J19" i="67"/>
  <c r="J48" i="67"/>
  <c r="J110" i="67"/>
  <c r="J143" i="67"/>
  <c r="J51" i="67"/>
  <c r="J145" i="67"/>
  <c r="J208" i="67"/>
  <c r="J226" i="67"/>
  <c r="J172" i="67"/>
  <c r="J220" i="67"/>
  <c r="J287" i="67"/>
  <c r="J205" i="67"/>
  <c r="J275" i="67"/>
  <c r="J258" i="67"/>
  <c r="J301" i="67"/>
  <c r="J285" i="67"/>
  <c r="J337" i="67"/>
  <c r="J398" i="67"/>
  <c r="J182" i="71"/>
  <c r="J403" i="53"/>
  <c r="J364" i="53"/>
  <c r="J338" i="53"/>
  <c r="J323" i="53"/>
  <c r="J287" i="53"/>
  <c r="J236" i="53"/>
  <c r="J254" i="53"/>
  <c r="J269" i="53"/>
  <c r="J211" i="53"/>
  <c r="J189" i="53"/>
  <c r="J141" i="53"/>
  <c r="J127" i="53"/>
  <c r="J77" i="53"/>
  <c r="J30" i="53"/>
  <c r="J144" i="53"/>
  <c r="J124" i="53"/>
  <c r="J146" i="53"/>
  <c r="J113" i="53"/>
  <c r="J12" i="53"/>
  <c r="J41" i="53"/>
  <c r="J202" i="53"/>
  <c r="J265" i="53"/>
  <c r="J329" i="53"/>
  <c r="J264" i="53"/>
  <c r="J105" i="53"/>
  <c r="J267" i="53"/>
  <c r="J56" i="53"/>
  <c r="J170" i="53"/>
  <c r="J326" i="53"/>
  <c r="J21" i="53"/>
  <c r="J43" i="53"/>
  <c r="J261" i="53"/>
  <c r="J198" i="53"/>
  <c r="J184" i="53"/>
  <c r="J360" i="53"/>
  <c r="J132" i="53"/>
  <c r="J71" i="53"/>
  <c r="J296" i="53"/>
  <c r="J154" i="53"/>
  <c r="J139" i="53"/>
  <c r="J10" i="53"/>
  <c r="J349" i="53"/>
  <c r="J365" i="53"/>
  <c r="J320" i="53"/>
  <c r="J304" i="53"/>
  <c r="J288" i="53"/>
  <c r="J207" i="53"/>
  <c r="J257" i="53"/>
  <c r="J242" i="53"/>
  <c r="J259" i="53"/>
  <c r="J176" i="53"/>
  <c r="J173" i="53"/>
  <c r="J303" i="53"/>
  <c r="J67" i="53"/>
  <c r="J190" i="53"/>
  <c r="J131" i="53"/>
  <c r="J108" i="53"/>
  <c r="J129" i="53"/>
  <c r="J28" i="53"/>
  <c r="J15" i="53"/>
  <c r="J249" i="53"/>
  <c r="J104" i="53"/>
  <c r="J136" i="53"/>
  <c r="J212" i="53"/>
  <c r="J331" i="53"/>
  <c r="J297" i="53"/>
  <c r="J171" i="53"/>
  <c r="J340" i="53"/>
  <c r="J37" i="53"/>
  <c r="J107" i="53"/>
  <c r="J153" i="53"/>
  <c r="J343" i="53"/>
  <c r="J311" i="53"/>
  <c r="J228" i="53"/>
  <c r="J117" i="53"/>
  <c r="J281" i="53"/>
  <c r="J341" i="53"/>
  <c r="J155" i="53"/>
  <c r="J214" i="53"/>
  <c r="J362" i="53"/>
  <c r="J215" i="53"/>
  <c r="J4" i="53"/>
  <c r="J350" i="53"/>
  <c r="J354" i="53"/>
  <c r="J332" i="53"/>
  <c r="J290" i="53"/>
  <c r="J306" i="53"/>
  <c r="J274" i="53"/>
  <c r="J239" i="53"/>
  <c r="J225" i="53"/>
  <c r="J223" i="53"/>
  <c r="J140" i="53"/>
  <c r="J145" i="53"/>
  <c r="J194" i="53"/>
  <c r="J126" i="53"/>
  <c r="J143" i="53"/>
  <c r="J115" i="53"/>
  <c r="J66" i="53"/>
  <c r="J80" i="53"/>
  <c r="J125" i="53"/>
  <c r="J65" i="53"/>
  <c r="J75" i="53"/>
  <c r="J217" i="53"/>
  <c r="J40" i="53"/>
  <c r="J342" i="53"/>
  <c r="J330" i="53"/>
  <c r="J328" i="53"/>
  <c r="J358" i="53"/>
  <c r="J263" i="53"/>
  <c r="J9" i="53"/>
  <c r="J165" i="53"/>
  <c r="J169" i="53"/>
  <c r="J150" i="53"/>
  <c r="J36" i="53"/>
  <c r="J312" i="53"/>
  <c r="J73" i="53"/>
  <c r="J182" i="53"/>
  <c r="J135" i="53"/>
  <c r="J52" i="53"/>
  <c r="J229" i="53"/>
  <c r="J167" i="53"/>
  <c r="J152" i="53"/>
  <c r="J367" i="53"/>
  <c r="J355" i="53"/>
  <c r="J319" i="53"/>
  <c r="J321" i="53"/>
  <c r="J307" i="53"/>
  <c r="J208" i="53"/>
  <c r="J204" i="53"/>
  <c r="J273" i="53"/>
  <c r="J191" i="53"/>
  <c r="J195" i="53"/>
  <c r="J192" i="53"/>
  <c r="J160" i="53"/>
  <c r="J78" i="53"/>
  <c r="J46" i="53"/>
  <c r="J62" i="53"/>
  <c r="J252" i="53"/>
  <c r="J60" i="53"/>
  <c r="J14" i="53"/>
  <c r="J18" i="53"/>
  <c r="J183" i="53"/>
  <c r="J276" i="53"/>
  <c r="J277" i="53"/>
  <c r="J137" i="53"/>
  <c r="J218" i="53"/>
  <c r="J233" i="53"/>
  <c r="J38" i="53"/>
  <c r="J325" i="53"/>
  <c r="J213" i="53"/>
  <c r="J121" i="53"/>
  <c r="J199" i="53"/>
  <c r="J359" i="53"/>
  <c r="J363" i="53"/>
  <c r="J101" i="53"/>
  <c r="J356" i="53"/>
  <c r="J219" i="53"/>
  <c r="J313" i="53"/>
  <c r="J197" i="53"/>
  <c r="J248" i="53"/>
  <c r="J346" i="53"/>
  <c r="J314" i="53"/>
  <c r="J398" i="53"/>
  <c r="J396" i="53"/>
  <c r="J302" i="53"/>
  <c r="J210" i="53"/>
  <c r="J193" i="53"/>
  <c r="J174" i="53"/>
  <c r="J61" i="53"/>
  <c r="J51" i="53"/>
  <c r="J34" i="53"/>
  <c r="J16" i="53"/>
  <c r="J39" i="53"/>
  <c r="J26" i="53"/>
  <c r="J100" i="53"/>
  <c r="J148" i="53"/>
  <c r="J388" i="53"/>
  <c r="J168" i="53"/>
  <c r="J391" i="53"/>
  <c r="J25" i="53"/>
  <c r="J123" i="53"/>
  <c r="J251" i="53"/>
  <c r="J369" i="53"/>
  <c r="J337" i="53"/>
  <c r="J253" i="53"/>
  <c r="J317" i="53"/>
  <c r="J209" i="53"/>
  <c r="J157" i="53"/>
  <c r="J45" i="53"/>
  <c r="J50" i="53"/>
  <c r="J17" i="53"/>
  <c r="J81" i="53"/>
  <c r="J246" i="53"/>
  <c r="J260" i="53"/>
  <c r="J390" i="53"/>
  <c r="J357" i="53"/>
  <c r="J102" i="53"/>
  <c r="J295" i="53"/>
  <c r="J280" i="53"/>
  <c r="J250" i="53"/>
  <c r="J244" i="53"/>
  <c r="J185" i="53"/>
  <c r="J386" i="53"/>
  <c r="L380" i="53"/>
  <c r="J384" i="53"/>
  <c r="L375" i="53"/>
  <c r="L123" i="53"/>
  <c r="J370" i="53"/>
  <c r="J334" i="53"/>
  <c r="J256" i="53"/>
  <c r="J205" i="53"/>
  <c r="J224" i="53"/>
  <c r="J161" i="53"/>
  <c r="J114" i="53"/>
  <c r="J64" i="53"/>
  <c r="J63" i="53"/>
  <c r="J308" i="53"/>
  <c r="J69" i="53"/>
  <c r="J361" i="53"/>
  <c r="J327" i="53"/>
  <c r="J310" i="53"/>
  <c r="J394" i="53"/>
  <c r="J392" i="53"/>
  <c r="J231" i="53"/>
  <c r="J11" i="53"/>
  <c r="J24" i="53"/>
  <c r="J186" i="53"/>
  <c r="L386" i="53"/>
  <c r="J381" i="53"/>
  <c r="L384" i="53"/>
  <c r="L381" i="53"/>
  <c r="L22" i="53"/>
  <c r="J399" i="53"/>
  <c r="J305" i="53"/>
  <c r="J272" i="53"/>
  <c r="J255" i="53"/>
  <c r="J172" i="53"/>
  <c r="J142" i="53"/>
  <c r="J31" i="53"/>
  <c r="J188" i="53"/>
  <c r="J47" i="53"/>
  <c r="J8" i="53"/>
  <c r="J74" i="53"/>
  <c r="J23" i="53"/>
  <c r="J180" i="53"/>
  <c r="J116" i="53"/>
  <c r="J58" i="53"/>
  <c r="J181" i="53"/>
  <c r="J344" i="53"/>
  <c r="J216" i="53"/>
  <c r="J54" i="53"/>
  <c r="J247" i="53"/>
  <c r="J379" i="53"/>
  <c r="J374" i="53"/>
  <c r="J375" i="53"/>
  <c r="L385" i="53"/>
  <c r="L24" i="53"/>
  <c r="J352" i="53"/>
  <c r="J301" i="53"/>
  <c r="J271" i="53"/>
  <c r="J237" i="53"/>
  <c r="J163" i="53"/>
  <c r="J110" i="53"/>
  <c r="J158" i="53"/>
  <c r="J159" i="53"/>
  <c r="J32" i="53"/>
  <c r="J309" i="53"/>
  <c r="J299" i="53"/>
  <c r="J138" i="53"/>
  <c r="J57" i="53"/>
  <c r="J27" i="53"/>
  <c r="J166" i="53"/>
  <c r="J389" i="53"/>
  <c r="J70" i="53"/>
  <c r="J151" i="53"/>
  <c r="J279" i="53"/>
  <c r="J5" i="53"/>
  <c r="L219" i="53"/>
  <c r="J387" i="53"/>
  <c r="J382" i="53"/>
  <c r="J383" i="53"/>
  <c r="L373" i="53"/>
  <c r="J400" i="53"/>
  <c r="J322" i="53"/>
  <c r="J289" i="53"/>
  <c r="J241" i="53"/>
  <c r="J206" i="53"/>
  <c r="J270" i="53"/>
  <c r="J111" i="53"/>
  <c r="J79" i="53"/>
  <c r="J76" i="53"/>
  <c r="J19" i="53"/>
  <c r="J203" i="53"/>
  <c r="J235" i="53"/>
  <c r="J149" i="53"/>
  <c r="J133" i="53"/>
  <c r="J196" i="53"/>
  <c r="J68" i="53"/>
  <c r="J200" i="53"/>
  <c r="J201" i="53"/>
  <c r="J72" i="53"/>
  <c r="J55" i="53"/>
  <c r="J385" i="53"/>
  <c r="J380" i="53"/>
  <c r="L382" i="53"/>
  <c r="L383" i="53"/>
  <c r="S1" i="53"/>
  <c r="J286" i="53"/>
  <c r="J221" i="53"/>
  <c r="J53" i="53"/>
  <c r="J134" i="53"/>
  <c r="J234" i="53"/>
  <c r="L378" i="53"/>
  <c r="L387" i="53"/>
  <c r="L155" i="53"/>
  <c r="J336" i="53"/>
  <c r="J49" i="53"/>
  <c r="J292" i="53"/>
  <c r="J232" i="53"/>
  <c r="J294" i="53"/>
  <c r="J372" i="53"/>
  <c r="L379" i="53"/>
  <c r="J284" i="53"/>
  <c r="J178" i="53"/>
  <c r="J282" i="53"/>
  <c r="J345" i="53"/>
  <c r="J20" i="53"/>
  <c r="L372" i="53"/>
  <c r="L231" i="53"/>
  <c r="J268" i="53"/>
  <c r="J112" i="53"/>
  <c r="J42" i="53"/>
  <c r="J245" i="53"/>
  <c r="J266" i="53"/>
  <c r="J373" i="53"/>
  <c r="L71" i="53"/>
  <c r="L59" i="53"/>
  <c r="J226" i="53"/>
  <c r="J82" i="53"/>
  <c r="J118" i="53"/>
  <c r="J230" i="53"/>
  <c r="J347" i="53"/>
  <c r="L374" i="53"/>
  <c r="J397" i="53"/>
  <c r="J227" i="53"/>
  <c r="J109" i="53"/>
  <c r="J119" i="53"/>
  <c r="J103" i="53"/>
  <c r="J376" i="53"/>
  <c r="J367" i="60"/>
  <c r="J368" i="60"/>
  <c r="J318" i="60"/>
  <c r="J339" i="60"/>
  <c r="J307" i="60"/>
  <c r="J336" i="60"/>
  <c r="J227" i="60"/>
  <c r="J240" i="60"/>
  <c r="J320" i="60"/>
  <c r="J222" i="60"/>
  <c r="J204" i="60"/>
  <c r="J275" i="60"/>
  <c r="J159" i="60"/>
  <c r="J131" i="60"/>
  <c r="J127" i="60"/>
  <c r="J108" i="60"/>
  <c r="J79" i="60"/>
  <c r="J112" i="60"/>
  <c r="J29" i="60"/>
  <c r="J14" i="60"/>
  <c r="J15" i="60"/>
  <c r="J107" i="60"/>
  <c r="J228" i="60"/>
  <c r="J73" i="60"/>
  <c r="J342" i="60"/>
  <c r="J297" i="60"/>
  <c r="J330" i="60"/>
  <c r="J362" i="60"/>
  <c r="J357" i="60"/>
  <c r="J10" i="60"/>
  <c r="J394" i="60"/>
  <c r="J326" i="60"/>
  <c r="J246" i="60"/>
  <c r="J278" i="60"/>
  <c r="J277" i="60"/>
  <c r="J324" i="60"/>
  <c r="J331" i="60"/>
  <c r="J170" i="60"/>
  <c r="J152" i="60"/>
  <c r="J247" i="60"/>
  <c r="J328" i="60"/>
  <c r="J121" i="60"/>
  <c r="J392" i="60"/>
  <c r="J70" i="60"/>
  <c r="J398" i="60"/>
  <c r="J366" i="60"/>
  <c r="J348" i="60"/>
  <c r="J317" i="60"/>
  <c r="J353" i="60"/>
  <c r="J274" i="60"/>
  <c r="J269" i="60"/>
  <c r="J252" i="60"/>
  <c r="J208" i="60"/>
  <c r="J175" i="60"/>
  <c r="J223" i="60"/>
  <c r="J158" i="60"/>
  <c r="J174" i="60"/>
  <c r="J51" i="60"/>
  <c r="J114" i="60"/>
  <c r="J46" i="60"/>
  <c r="J50" i="60"/>
  <c r="J47" i="60"/>
  <c r="J115" i="60"/>
  <c r="J18" i="60"/>
  <c r="J5" i="60"/>
  <c r="J343" i="60"/>
  <c r="J21" i="60"/>
  <c r="J262" i="60"/>
  <c r="J358" i="60"/>
  <c r="J41" i="60"/>
  <c r="J283" i="60"/>
  <c r="J22" i="60"/>
  <c r="J185" i="60"/>
  <c r="J184" i="60"/>
  <c r="J135" i="60"/>
  <c r="J166" i="60"/>
  <c r="J40" i="60"/>
  <c r="J138" i="60"/>
  <c r="J279" i="60"/>
  <c r="J164" i="60"/>
  <c r="J344" i="60"/>
  <c r="J251" i="60"/>
  <c r="J202" i="60"/>
  <c r="J23" i="60"/>
  <c r="J234" i="60"/>
  <c r="J133" i="60"/>
  <c r="J308" i="60"/>
  <c r="J267" i="60"/>
  <c r="J400" i="60"/>
  <c r="J365" i="60"/>
  <c r="J355" i="60"/>
  <c r="J338" i="60"/>
  <c r="J300" i="60"/>
  <c r="J322" i="60"/>
  <c r="J273" i="60"/>
  <c r="J241" i="60"/>
  <c r="J226" i="60"/>
  <c r="J256" i="60"/>
  <c r="J157" i="60"/>
  <c r="J176" i="60"/>
  <c r="J288" i="60"/>
  <c r="J162" i="60"/>
  <c r="J113" i="60"/>
  <c r="J77" i="60"/>
  <c r="J160" i="60"/>
  <c r="J192" i="60"/>
  <c r="J34" i="60"/>
  <c r="J60" i="60"/>
  <c r="J13" i="60"/>
  <c r="J233" i="60"/>
  <c r="J325" i="60"/>
  <c r="J281" i="60"/>
  <c r="J68" i="60"/>
  <c r="J329" i="60"/>
  <c r="J345" i="60"/>
  <c r="J105" i="60"/>
  <c r="J389" i="60"/>
  <c r="J119" i="60"/>
  <c r="J9" i="60"/>
  <c r="J75" i="60"/>
  <c r="J42" i="60"/>
  <c r="J265" i="60"/>
  <c r="J116" i="60"/>
  <c r="J36" i="60"/>
  <c r="J260" i="60"/>
  <c r="J148" i="60"/>
  <c r="J393" i="60"/>
  <c r="J26" i="60"/>
  <c r="J309" i="60"/>
  <c r="J57" i="60"/>
  <c r="J340" i="60"/>
  <c r="J56" i="60"/>
  <c r="J397" i="60"/>
  <c r="J332" i="60"/>
  <c r="J337" i="60"/>
  <c r="J323" i="60"/>
  <c r="J253" i="60"/>
  <c r="J258" i="60"/>
  <c r="J144" i="60"/>
  <c r="J179" i="60"/>
  <c r="J80" i="60"/>
  <c r="J178" i="60"/>
  <c r="J62" i="60"/>
  <c r="J16" i="60"/>
  <c r="J33" i="60"/>
  <c r="J314" i="60"/>
  <c r="J229" i="60"/>
  <c r="J101" i="60"/>
  <c r="J293" i="60"/>
  <c r="J54" i="60"/>
  <c r="J218" i="60"/>
  <c r="J24" i="60"/>
  <c r="J395" i="60"/>
  <c r="J69" i="60"/>
  <c r="J200" i="60"/>
  <c r="J6" i="60"/>
  <c r="J171" i="60"/>
  <c r="J132" i="60"/>
  <c r="J153" i="60"/>
  <c r="J181" i="60"/>
  <c r="J352" i="60"/>
  <c r="J237" i="60"/>
  <c r="J364" i="60"/>
  <c r="J305" i="60"/>
  <c r="J271" i="60"/>
  <c r="J284" i="60"/>
  <c r="J238" i="60"/>
  <c r="J236" i="60"/>
  <c r="J163" i="60"/>
  <c r="J221" i="60"/>
  <c r="J64" i="60"/>
  <c r="J124" i="60"/>
  <c r="J61" i="60"/>
  <c r="J31" i="60"/>
  <c r="J66" i="60"/>
  <c r="J217" i="60"/>
  <c r="J216" i="60"/>
  <c r="J390" i="60"/>
  <c r="J8" i="60"/>
  <c r="J341" i="60"/>
  <c r="J154" i="60"/>
  <c r="J196" i="60"/>
  <c r="J213" i="60"/>
  <c r="J7" i="60"/>
  <c r="J48" i="60"/>
  <c r="J215" i="60"/>
  <c r="J151" i="60"/>
  <c r="J104" i="60"/>
  <c r="J313" i="60"/>
  <c r="J369" i="60"/>
  <c r="J242" i="60"/>
  <c r="J399" i="60"/>
  <c r="J301" i="60"/>
  <c r="J334" i="60"/>
  <c r="J268" i="60"/>
  <c r="J210" i="60"/>
  <c r="J211" i="60"/>
  <c r="J254" i="60"/>
  <c r="J147" i="60"/>
  <c r="J63" i="60"/>
  <c r="J81" i="60"/>
  <c r="J129" i="60"/>
  <c r="J177" i="60"/>
  <c r="J126" i="60"/>
  <c r="J296" i="60"/>
  <c r="J122" i="60"/>
  <c r="J264" i="60"/>
  <c r="J59" i="60"/>
  <c r="J139" i="60"/>
  <c r="J244" i="60"/>
  <c r="J356" i="60"/>
  <c r="J25" i="60"/>
  <c r="J391" i="60"/>
  <c r="J186" i="60"/>
  <c r="J71" i="60"/>
  <c r="J266" i="60"/>
  <c r="J219" i="60"/>
  <c r="J20" i="60"/>
  <c r="J350" i="60"/>
  <c r="J319" i="60"/>
  <c r="J304" i="60"/>
  <c r="J243" i="60"/>
  <c r="J257" i="60"/>
  <c r="J206" i="60"/>
  <c r="J161" i="60"/>
  <c r="J188" i="60"/>
  <c r="J49" i="60"/>
  <c r="J67" i="60"/>
  <c r="J83" i="60"/>
  <c r="J32" i="60"/>
  <c r="J76" i="60"/>
  <c r="J261" i="60"/>
  <c r="J27" i="60"/>
  <c r="J55" i="60"/>
  <c r="J312" i="60"/>
  <c r="J327" i="60"/>
  <c r="J117" i="60"/>
  <c r="J197" i="60"/>
  <c r="J235" i="60"/>
  <c r="J212" i="60"/>
  <c r="J11" i="60"/>
  <c r="J100" i="60"/>
  <c r="J155" i="60"/>
  <c r="J231" i="60"/>
  <c r="J4" i="60"/>
  <c r="J401" i="60"/>
  <c r="J354" i="60"/>
  <c r="J333" i="60"/>
  <c r="J290" i="60"/>
  <c r="J255" i="60"/>
  <c r="J207" i="60"/>
  <c r="J189" i="60"/>
  <c r="J143" i="60"/>
  <c r="J194" i="60"/>
  <c r="J109" i="60"/>
  <c r="J130" i="60"/>
  <c r="J82" i="60"/>
  <c r="J30" i="60"/>
  <c r="J102" i="60"/>
  <c r="J232" i="60"/>
  <c r="J292" i="60"/>
  <c r="J276" i="60"/>
  <c r="J165" i="60"/>
  <c r="J167" i="60"/>
  <c r="J245" i="60"/>
  <c r="J363" i="60"/>
  <c r="J214" i="60"/>
  <c r="J360" i="60"/>
  <c r="J123" i="60"/>
  <c r="J198" i="60"/>
  <c r="J74" i="60"/>
  <c r="J187" i="60"/>
  <c r="J311" i="60"/>
  <c r="J402" i="60"/>
  <c r="J371" i="60"/>
  <c r="J403" i="60"/>
  <c r="J287" i="60"/>
  <c r="J289" i="60"/>
  <c r="J270" i="60"/>
  <c r="J146" i="60"/>
  <c r="J195" i="60"/>
  <c r="J140" i="60"/>
  <c r="J128" i="60"/>
  <c r="J78" i="60"/>
  <c r="J19" i="60"/>
  <c r="J45" i="60"/>
  <c r="J263" i="60"/>
  <c r="J201" i="60"/>
  <c r="J250" i="60"/>
  <c r="J230" i="60"/>
  <c r="J137" i="60"/>
  <c r="J103" i="60"/>
  <c r="J168" i="60"/>
  <c r="J183" i="60"/>
  <c r="J249" i="60"/>
  <c r="J39" i="60"/>
  <c r="J310" i="60"/>
  <c r="J294" i="60"/>
  <c r="J361" i="60"/>
  <c r="J182" i="60"/>
  <c r="J72" i="60"/>
  <c r="J321" i="60"/>
  <c r="J172" i="60"/>
  <c r="J111" i="60"/>
  <c r="J388" i="60"/>
  <c r="J248" i="60"/>
  <c r="J280" i="60"/>
  <c r="J120" i="60"/>
  <c r="J351" i="60"/>
  <c r="J156" i="60"/>
  <c r="J272" i="60"/>
  <c r="J193" i="60"/>
  <c r="J142" i="60"/>
  <c r="J17" i="60"/>
  <c r="J359" i="60"/>
  <c r="J58" i="60"/>
  <c r="J295" i="60"/>
  <c r="J316" i="60"/>
  <c r="J239" i="60"/>
  <c r="L138" i="60"/>
  <c r="J380" i="60"/>
  <c r="L378" i="60"/>
  <c r="L384" i="60"/>
  <c r="L379" i="60"/>
  <c r="L59" i="60"/>
  <c r="J306" i="60"/>
  <c r="J205" i="60"/>
  <c r="J65" i="60"/>
  <c r="J136" i="60"/>
  <c r="J199" i="60"/>
  <c r="J53" i="60"/>
  <c r="J347" i="60"/>
  <c r="J286" i="60"/>
  <c r="J190" i="60"/>
  <c r="J35" i="60"/>
  <c r="J298" i="60"/>
  <c r="J203" i="60"/>
  <c r="J169" i="60"/>
  <c r="J285" i="60"/>
  <c r="J141" i="60"/>
  <c r="J396" i="60"/>
  <c r="J302" i="60"/>
  <c r="J145" i="60"/>
  <c r="J12" i="60"/>
  <c r="J106" i="60"/>
  <c r="J38" i="60"/>
  <c r="J134" i="60"/>
  <c r="J291" i="60"/>
  <c r="L123" i="60"/>
  <c r="J378" i="60"/>
  <c r="J374" i="60"/>
  <c r="L372" i="60"/>
  <c r="L381" i="60"/>
  <c r="L100" i="60"/>
  <c r="J349" i="60"/>
  <c r="J224" i="60"/>
  <c r="J44" i="60"/>
  <c r="J28" i="60"/>
  <c r="J150" i="60"/>
  <c r="J149" i="60"/>
  <c r="J346" i="60"/>
  <c r="J259" i="60"/>
  <c r="S1" i="60"/>
  <c r="J386" i="60"/>
  <c r="J382" i="60"/>
  <c r="L380" i="60"/>
  <c r="J335" i="60"/>
  <c r="J225" i="60"/>
  <c r="J110" i="60"/>
  <c r="J52" i="60"/>
  <c r="J299" i="60"/>
  <c r="J315" i="60"/>
  <c r="J118" i="60"/>
  <c r="J191" i="60"/>
  <c r="L36" i="60"/>
  <c r="L10" i="60"/>
  <c r="J387" i="60"/>
  <c r="J384" i="60"/>
  <c r="L382" i="60"/>
  <c r="J180" i="60"/>
  <c r="J373" i="60"/>
  <c r="L387" i="60"/>
  <c r="L352" i="60"/>
  <c r="L367" i="60"/>
  <c r="L369" i="60"/>
  <c r="L349" i="60"/>
  <c r="L291" i="60"/>
  <c r="L323" i="60"/>
  <c r="L195" i="60"/>
  <c r="L338" i="60"/>
  <c r="L258" i="60"/>
  <c r="L300" i="60"/>
  <c r="L188" i="60"/>
  <c r="L130" i="60"/>
  <c r="L173" i="60"/>
  <c r="L237" i="60"/>
  <c r="L125" i="60"/>
  <c r="L156" i="60"/>
  <c r="L111" i="60"/>
  <c r="L110" i="60"/>
  <c r="L391" i="60"/>
  <c r="L330" i="60"/>
  <c r="L346" i="60"/>
  <c r="L360" i="60"/>
  <c r="L247" i="60"/>
  <c r="L363" i="60"/>
  <c r="L232" i="60"/>
  <c r="L149" i="60"/>
  <c r="L235" i="60"/>
  <c r="L262" i="60"/>
  <c r="L292" i="60"/>
  <c r="L248" i="60"/>
  <c r="J43" i="60"/>
  <c r="J376" i="60"/>
  <c r="L377" i="60"/>
  <c r="L122" i="60"/>
  <c r="J370" i="60"/>
  <c r="J303" i="60"/>
  <c r="L171" i="60"/>
  <c r="L22" i="60"/>
  <c r="J375" i="60"/>
  <c r="L375" i="60"/>
  <c r="L353" i="60"/>
  <c r="L396" i="60"/>
  <c r="L398" i="60"/>
  <c r="L302" i="60"/>
  <c r="L351" i="60"/>
  <c r="L335" i="60"/>
  <c r="L220" i="60"/>
  <c r="L224" i="60"/>
  <c r="L241" i="60"/>
  <c r="L204" i="60"/>
  <c r="L304" i="60"/>
  <c r="L399" i="60"/>
  <c r="L140" i="60"/>
  <c r="L174" i="60"/>
  <c r="L257" i="60"/>
  <c r="L109" i="60"/>
  <c r="L60" i="60"/>
  <c r="L389" i="60"/>
  <c r="L392" i="60"/>
  <c r="L344" i="60"/>
  <c r="L388" i="60"/>
  <c r="L313" i="60"/>
  <c r="L281" i="60"/>
  <c r="L299" i="60"/>
  <c r="L331" i="60"/>
  <c r="L308" i="60"/>
  <c r="L280" i="60"/>
  <c r="L187" i="60"/>
  <c r="L165" i="60"/>
  <c r="L228" i="60"/>
  <c r="L229" i="60"/>
  <c r="J209" i="60"/>
  <c r="J220" i="60"/>
  <c r="J377" i="60"/>
  <c r="L386" i="60"/>
  <c r="L373" i="60"/>
  <c r="L170" i="60"/>
  <c r="J125" i="60"/>
  <c r="J173" i="60"/>
  <c r="L71" i="60"/>
  <c r="J385" i="60"/>
  <c r="J383" i="60"/>
  <c r="L383" i="60"/>
  <c r="J290" i="68"/>
  <c r="J74" i="68"/>
  <c r="J286" i="68"/>
  <c r="J111" i="68"/>
  <c r="J175" i="68"/>
  <c r="J20" i="68"/>
  <c r="J145" i="68"/>
  <c r="J280" i="68"/>
  <c r="L170" i="68"/>
  <c r="J192" i="68"/>
  <c r="J132" i="68"/>
  <c r="J9" i="68"/>
  <c r="J121" i="68"/>
  <c r="J366" i="68"/>
  <c r="J183" i="68"/>
  <c r="J28" i="68"/>
  <c r="J398" i="68"/>
  <c r="J316" i="68"/>
  <c r="J79" i="68"/>
  <c r="J344" i="68"/>
  <c r="J5" i="68"/>
  <c r="J312" i="68"/>
  <c r="J322" i="68"/>
  <c r="J257" i="68"/>
  <c r="J66" i="68"/>
  <c r="J55" i="68"/>
  <c r="J37" i="68"/>
  <c r="J169" i="68"/>
  <c r="J336" i="68"/>
  <c r="J176" i="68"/>
  <c r="J49" i="68"/>
  <c r="J392" i="68"/>
  <c r="J53" i="68"/>
  <c r="J309" i="68"/>
  <c r="J323" i="68"/>
  <c r="J189" i="68"/>
  <c r="J13" i="68"/>
  <c r="J200" i="68"/>
  <c r="J358" i="68"/>
  <c r="J350" i="68"/>
  <c r="J209" i="68"/>
  <c r="J177" i="68"/>
  <c r="J171" i="68"/>
  <c r="J299" i="68"/>
  <c r="J360" i="68"/>
  <c r="J370" i="68"/>
  <c r="J284" i="68"/>
  <c r="J143" i="68"/>
  <c r="J25" i="68"/>
  <c r="J196" i="68"/>
  <c r="J281" i="68"/>
  <c r="J271" i="68"/>
  <c r="J208" i="68"/>
  <c r="J81" i="68"/>
  <c r="J389" i="68"/>
  <c r="J198" i="68"/>
  <c r="J4" i="68"/>
  <c r="J125" i="68"/>
  <c r="J367" i="68"/>
  <c r="J401" i="68"/>
  <c r="J244" i="68"/>
  <c r="J173" i="68"/>
  <c r="J351" i="68"/>
  <c r="J210" i="68"/>
  <c r="J129" i="68"/>
  <c r="J359" i="68"/>
  <c r="J215" i="68"/>
  <c r="J17" i="68"/>
  <c r="J43" i="68"/>
  <c r="J314" i="68"/>
  <c r="J275" i="68"/>
  <c r="J128" i="68"/>
  <c r="J197" i="68"/>
  <c r="J272" i="68"/>
  <c r="J77" i="68"/>
  <c r="J213" i="68"/>
  <c r="J330" i="68"/>
  <c r="J399" i="68"/>
  <c r="J206" i="68"/>
  <c r="J193" i="68"/>
  <c r="J347" i="68"/>
  <c r="J326" i="68"/>
  <c r="J365" i="68"/>
  <c r="J237" i="68"/>
  <c r="J34" i="68"/>
  <c r="J235" i="68"/>
  <c r="J250" i="68"/>
  <c r="J396" i="68"/>
  <c r="J222" i="68"/>
  <c r="J44" i="68"/>
  <c r="J230" i="68"/>
  <c r="J201" i="68"/>
  <c r="J403" i="68"/>
  <c r="J207" i="68"/>
  <c r="J161" i="68"/>
  <c r="J150" i="68"/>
  <c r="J357" i="68"/>
  <c r="J397" i="68"/>
  <c r="J227" i="68"/>
  <c r="J127" i="68"/>
  <c r="J167" i="68"/>
  <c r="J277" i="68"/>
  <c r="J402" i="68"/>
  <c r="J211" i="68"/>
  <c r="J110" i="68"/>
  <c r="J23" i="68"/>
  <c r="J260" i="68"/>
  <c r="J107" i="68"/>
  <c r="J70" i="68"/>
  <c r="J243" i="68"/>
  <c r="J62" i="68"/>
  <c r="J102" i="68"/>
  <c r="J148" i="68"/>
  <c r="J320" i="68"/>
  <c r="J288" i="68"/>
  <c r="J29" i="68"/>
  <c r="J122" i="68"/>
  <c r="J165" i="68"/>
  <c r="J317" i="68"/>
  <c r="J195" i="68"/>
  <c r="J18" i="68"/>
  <c r="J313" i="68"/>
  <c r="J59" i="68"/>
  <c r="J364" i="68"/>
  <c r="J224" i="68"/>
  <c r="J16" i="68"/>
  <c r="J203" i="68"/>
  <c r="J217" i="68"/>
  <c r="J355" i="68"/>
  <c r="J191" i="68"/>
  <c r="J113" i="68"/>
  <c r="J54" i="68"/>
  <c r="J216" i="68"/>
  <c r="J369" i="68"/>
  <c r="J190" i="68"/>
  <c r="J30" i="68"/>
  <c r="J278" i="68"/>
  <c r="J100" i="68"/>
  <c r="J348" i="68"/>
  <c r="J241" i="68"/>
  <c r="J112" i="68"/>
  <c r="J390" i="68"/>
  <c r="J68" i="68"/>
  <c r="J137" i="68"/>
  <c r="L4" i="68"/>
  <c r="L38" i="68"/>
  <c r="L154" i="68"/>
  <c r="J379" i="68"/>
  <c r="J376" i="68"/>
  <c r="L374" i="68"/>
  <c r="L383" i="68"/>
  <c r="L138" i="68"/>
  <c r="J141" i="68"/>
  <c r="J178" i="68"/>
  <c r="J212" i="68"/>
  <c r="J246" i="68"/>
  <c r="J274" i="68"/>
  <c r="J159" i="68"/>
  <c r="J311" i="68"/>
  <c r="J266" i="68"/>
  <c r="J295" i="68"/>
  <c r="J334" i="68"/>
  <c r="J131" i="68"/>
  <c r="J22" i="68"/>
  <c r="J245" i="68"/>
  <c r="J263" i="68"/>
  <c r="J337" i="68"/>
  <c r="J157" i="68"/>
  <c r="J136" i="68"/>
  <c r="J75" i="68"/>
  <c r="J247" i="68"/>
  <c r="J319" i="68"/>
  <c r="J146" i="68"/>
  <c r="J225" i="68"/>
  <c r="J248" i="68"/>
  <c r="J123" i="68"/>
  <c r="J300" i="68"/>
  <c r="J204" i="68"/>
  <c r="J33" i="68"/>
  <c r="J186" i="68"/>
  <c r="J72" i="68"/>
  <c r="J338" i="68"/>
  <c r="J172" i="68"/>
  <c r="J19" i="68"/>
  <c r="J294" i="68"/>
  <c r="J103" i="68"/>
  <c r="J6" i="68"/>
  <c r="J194" i="68"/>
  <c r="L116" i="68"/>
  <c r="J335" i="68"/>
  <c r="J188" i="68"/>
  <c r="J48" i="68"/>
  <c r="J232" i="68"/>
  <c r="J199" i="68"/>
  <c r="J307" i="68"/>
  <c r="J63" i="68"/>
  <c r="J345" i="68"/>
  <c r="J117" i="68"/>
  <c r="J10" i="68"/>
  <c r="J306" i="68"/>
  <c r="J51" i="68"/>
  <c r="J346" i="68"/>
  <c r="J315" i="68"/>
  <c r="J187" i="68"/>
  <c r="J321" i="68"/>
  <c r="J124" i="68"/>
  <c r="J293" i="68"/>
  <c r="J168" i="68"/>
  <c r="J264" i="68"/>
  <c r="J304" i="68"/>
  <c r="J162" i="68"/>
  <c r="J328" i="68"/>
  <c r="J133" i="68"/>
  <c r="J265" i="68"/>
  <c r="J301" i="68"/>
  <c r="J205" i="68"/>
  <c r="J153" i="68"/>
  <c r="J152" i="68"/>
  <c r="J229" i="68"/>
  <c r="J305" i="68"/>
  <c r="J140" i="68"/>
  <c r="J228" i="68"/>
  <c r="J134" i="68"/>
  <c r="J361" i="68"/>
  <c r="J391" i="68"/>
  <c r="J226" i="68"/>
  <c r="L74" i="68"/>
  <c r="L135" i="68"/>
  <c r="L103" i="68"/>
  <c r="L250" i="68"/>
  <c r="J380" i="68"/>
  <c r="L378" i="68"/>
  <c r="L384" i="68"/>
  <c r="L387" i="68"/>
  <c r="J104" i="68"/>
  <c r="J333" i="68"/>
  <c r="J158" i="68"/>
  <c r="J41" i="68"/>
  <c r="J36" i="68"/>
  <c r="J340" i="68"/>
  <c r="J254" i="68"/>
  <c r="J130" i="68"/>
  <c r="J118" i="68"/>
  <c r="J297" i="68"/>
  <c r="J298" i="68"/>
  <c r="J240" i="68"/>
  <c r="J126" i="68"/>
  <c r="J164" i="68"/>
  <c r="J262" i="68"/>
  <c r="J279" i="68"/>
  <c r="J289" i="68"/>
  <c r="J46" i="68"/>
  <c r="J363" i="68"/>
  <c r="J331" i="68"/>
  <c r="J292" i="68"/>
  <c r="J303" i="68"/>
  <c r="J108" i="68"/>
  <c r="J138" i="68"/>
  <c r="J267" i="68"/>
  <c r="J116" i="68"/>
  <c r="J302" i="68"/>
  <c r="J78" i="68"/>
  <c r="J106" i="68"/>
  <c r="J135" i="68"/>
  <c r="J308" i="68"/>
  <c r="J270" i="68"/>
  <c r="J45" i="68"/>
  <c r="J393" i="68"/>
  <c r="J151" i="68"/>
  <c r="J231" i="68"/>
  <c r="J249" i="68"/>
  <c r="J67" i="68"/>
  <c r="J291" i="68"/>
  <c r="J82" i="68"/>
  <c r="J26" i="68"/>
  <c r="J58" i="68"/>
  <c r="J368" i="68"/>
  <c r="J252" i="68"/>
  <c r="J65" i="68"/>
  <c r="J184" i="68"/>
  <c r="J283" i="68"/>
  <c r="J352" i="68"/>
  <c r="J223" i="68"/>
  <c r="J61" i="68"/>
  <c r="J11" i="68"/>
  <c r="J149" i="68"/>
  <c r="J400" i="68"/>
  <c r="J236" i="68"/>
  <c r="J76" i="68"/>
  <c r="J202" i="68"/>
  <c r="J214" i="68"/>
  <c r="J310" i="68"/>
  <c r="J238" i="68"/>
  <c r="J64" i="68"/>
  <c r="J154" i="68"/>
  <c r="J180" i="68"/>
  <c r="J325" i="68"/>
  <c r="J256" i="68"/>
  <c r="J47" i="68"/>
  <c r="J57" i="68"/>
  <c r="J181" i="68"/>
  <c r="J27" i="68"/>
  <c r="J239" i="68"/>
  <c r="J156" i="68"/>
  <c r="J73" i="68"/>
  <c r="J166" i="68"/>
  <c r="J327" i="68"/>
  <c r="J349" i="68"/>
  <c r="L37" i="68"/>
  <c r="J147" i="68"/>
  <c r="J253" i="68"/>
  <c r="J276" i="68"/>
  <c r="J282" i="68"/>
  <c r="J356" i="68"/>
  <c r="J60" i="68"/>
  <c r="J273" i="68"/>
  <c r="J139" i="68"/>
  <c r="J24" i="68"/>
  <c r="L75" i="68"/>
  <c r="J377" i="68"/>
  <c r="J374" i="68"/>
  <c r="L382" i="68"/>
  <c r="J12" i="68"/>
  <c r="J142" i="68"/>
  <c r="J354" i="68"/>
  <c r="J395" i="68"/>
  <c r="J234" i="68"/>
  <c r="J115" i="68"/>
  <c r="J160" i="68"/>
  <c r="J371" i="68"/>
  <c r="J394" i="68"/>
  <c r="J343" i="68"/>
  <c r="J109" i="68"/>
  <c r="J259" i="68"/>
  <c r="J7" i="68"/>
  <c r="J120" i="68"/>
  <c r="J182" i="68"/>
  <c r="J144" i="68"/>
  <c r="J255" i="68"/>
  <c r="J341" i="68"/>
  <c r="J378" i="68"/>
  <c r="J384" i="68"/>
  <c r="L385" i="68"/>
  <c r="J105" i="68"/>
  <c r="J32" i="68"/>
  <c r="J258" i="68"/>
  <c r="J339" i="68"/>
  <c r="J101" i="68"/>
  <c r="J119" i="68"/>
  <c r="J50" i="68"/>
  <c r="J163" i="68"/>
  <c r="J386" i="68"/>
  <c r="J375" i="68"/>
  <c r="L381" i="68"/>
  <c r="J362" i="68"/>
  <c r="J296" i="68"/>
  <c r="J40" i="68"/>
  <c r="J80" i="68"/>
  <c r="J221" i="68"/>
  <c r="J155" i="68"/>
  <c r="J329" i="68"/>
  <c r="J39" i="68"/>
  <c r="J114" i="68"/>
  <c r="J387" i="68"/>
  <c r="L386" i="68"/>
  <c r="L377" i="68"/>
  <c r="J388" i="68"/>
  <c r="J8" i="68"/>
  <c r="J15" i="68"/>
  <c r="J179" i="68"/>
  <c r="J332" i="68"/>
  <c r="J218" i="68"/>
  <c r="J69" i="68"/>
  <c r="J14" i="68"/>
  <c r="S1" i="68"/>
  <c r="J372" i="68"/>
  <c r="J383" i="68"/>
  <c r="L373" i="68"/>
  <c r="W1" i="45"/>
  <c r="W12" i="45" s="1"/>
  <c r="O1" i="45"/>
  <c r="L379" i="68"/>
  <c r="L298" i="60"/>
  <c r="J56" i="68"/>
  <c r="J185" i="68"/>
  <c r="J324" i="68"/>
  <c r="J83" i="53"/>
  <c r="L376" i="68"/>
  <c r="L196" i="60"/>
  <c r="L70" i="60"/>
  <c r="J268" i="68"/>
  <c r="J318" i="68"/>
  <c r="J170" i="68"/>
  <c r="J13" i="53"/>
  <c r="J282" i="60"/>
  <c r="L136" i="60"/>
  <c r="L246" i="60"/>
  <c r="L200" i="60"/>
  <c r="L198" i="60"/>
  <c r="L343" i="60"/>
  <c r="L312" i="60"/>
  <c r="L297" i="60"/>
  <c r="L325" i="60"/>
  <c r="L358" i="60"/>
  <c r="L393" i="60"/>
  <c r="L46" i="60"/>
  <c r="L63" i="60"/>
  <c r="L157" i="60"/>
  <c r="L67" i="60"/>
  <c r="L236" i="60"/>
  <c r="L163" i="60"/>
  <c r="L205" i="60"/>
  <c r="L253" i="60"/>
  <c r="L270" i="60"/>
  <c r="L207" i="60"/>
  <c r="L307" i="60"/>
  <c r="L403" i="60"/>
  <c r="L397" i="60"/>
  <c r="L366" i="60"/>
  <c r="L380" i="68"/>
  <c r="L385" i="60"/>
  <c r="J261" i="68"/>
  <c r="J38" i="68"/>
  <c r="J156" i="53"/>
  <c r="J37" i="60"/>
  <c r="L372" i="68"/>
  <c r="L376" i="60"/>
  <c r="L72" i="53"/>
  <c r="L377" i="53"/>
  <c r="J174" i="68"/>
  <c r="J353" i="68"/>
  <c r="J162" i="53"/>
  <c r="L76" i="60"/>
  <c r="L127" i="60"/>
  <c r="L124" i="60"/>
  <c r="L238" i="60"/>
  <c r="L269" i="60"/>
  <c r="L252" i="60"/>
  <c r="L222" i="60"/>
  <c r="L268" i="60"/>
  <c r="L400" i="60"/>
  <c r="L401" i="60"/>
  <c r="L332" i="60"/>
  <c r="L365" i="60"/>
  <c r="J382" i="68"/>
  <c r="L374" i="60"/>
  <c r="L52" i="68"/>
  <c r="L376" i="53"/>
  <c r="J285" i="68"/>
  <c r="J251" i="68"/>
  <c r="J122" i="53"/>
  <c r="J353" i="53"/>
  <c r="L167" i="53"/>
  <c r="L216" i="60"/>
  <c r="L214" i="60"/>
  <c r="L164" i="60"/>
  <c r="L265" i="60"/>
  <c r="L261" i="60"/>
  <c r="L356" i="60"/>
  <c r="L324" i="60"/>
  <c r="L62" i="60"/>
  <c r="L128" i="60"/>
  <c r="L274" i="60"/>
  <c r="L147" i="60"/>
  <c r="L175" i="60"/>
  <c r="L208" i="60"/>
  <c r="L336" i="60"/>
  <c r="L239" i="60"/>
  <c r="L287" i="60"/>
  <c r="L284" i="60"/>
  <c r="L255" i="60"/>
  <c r="L322" i="60"/>
  <c r="L368" i="60"/>
  <c r="L316" i="60"/>
  <c r="J381" i="68"/>
  <c r="J381" i="60"/>
  <c r="J378" i="53"/>
  <c r="J71" i="68"/>
  <c r="J35" i="68"/>
  <c r="J220" i="68"/>
  <c r="J6" i="53"/>
  <c r="J368" i="53"/>
  <c r="J118" i="57"/>
  <c r="J185" i="57"/>
  <c r="J158" i="57"/>
  <c r="J369" i="57"/>
  <c r="J149" i="64"/>
  <c r="J399" i="64"/>
  <c r="J340" i="57"/>
  <c r="J198" i="57"/>
  <c r="J262" i="57"/>
  <c r="J142" i="57"/>
  <c r="J335" i="57"/>
  <c r="J344" i="64"/>
  <c r="J59" i="57"/>
  <c r="J39" i="57"/>
  <c r="J37" i="57"/>
  <c r="J195" i="57"/>
  <c r="J364" i="57"/>
  <c r="J201" i="64"/>
  <c r="J75" i="57"/>
  <c r="J389" i="57"/>
  <c r="J25" i="57"/>
  <c r="J205" i="57"/>
  <c r="J269" i="71"/>
  <c r="J152" i="71"/>
  <c r="J125" i="71"/>
  <c r="J396" i="71"/>
  <c r="J204" i="71"/>
  <c r="J397" i="67"/>
  <c r="J399" i="67"/>
  <c r="J403" i="67"/>
  <c r="J365" i="67"/>
  <c r="J400" i="67"/>
  <c r="J371" i="67"/>
  <c r="J319" i="67"/>
  <c r="J321" i="67"/>
  <c r="J322" i="67"/>
  <c r="J336" i="57"/>
  <c r="J239" i="57"/>
  <c r="J144" i="57"/>
  <c r="J34" i="57"/>
  <c r="J50" i="57"/>
  <c r="J345" i="57"/>
  <c r="J359" i="57"/>
  <c r="J213" i="57"/>
  <c r="J313" i="57"/>
  <c r="J202" i="57"/>
  <c r="J52" i="57"/>
  <c r="J306" i="57"/>
  <c r="J193" i="57"/>
  <c r="J28" i="57"/>
  <c r="J32" i="57"/>
  <c r="J229" i="57"/>
  <c r="J199" i="57"/>
  <c r="J53" i="57"/>
  <c r="J228" i="57"/>
  <c r="J279" i="57"/>
  <c r="J182" i="57"/>
  <c r="J399" i="57"/>
  <c r="J302" i="57"/>
  <c r="J174" i="57"/>
  <c r="J78" i="57"/>
  <c r="J36" i="57"/>
  <c r="J116" i="57"/>
  <c r="J27" i="57"/>
  <c r="J186" i="57"/>
  <c r="J72" i="57"/>
  <c r="S1" i="57"/>
  <c r="J319" i="57"/>
  <c r="J236" i="57"/>
  <c r="J82" i="57"/>
  <c r="J107" i="57"/>
  <c r="J357" i="57"/>
  <c r="J358" i="57"/>
  <c r="J26" i="57"/>
  <c r="J139" i="57"/>
  <c r="J360" i="57"/>
  <c r="J287" i="57"/>
  <c r="J224" i="57"/>
  <c r="J114" i="57"/>
  <c r="J309" i="57"/>
  <c r="J230" i="57"/>
  <c r="J137" i="57"/>
  <c r="J180" i="57"/>
  <c r="J327" i="57"/>
  <c r="J12" i="57"/>
  <c r="J270" i="57"/>
  <c r="J194" i="57"/>
  <c r="J112" i="57"/>
  <c r="J292" i="57"/>
  <c r="J280" i="57"/>
  <c r="J5" i="57"/>
  <c r="J122" i="57"/>
  <c r="J4" i="57"/>
  <c r="J223" i="64"/>
  <c r="J266" i="64"/>
  <c r="J21" i="64"/>
  <c r="J330" i="64"/>
  <c r="J221" i="64"/>
  <c r="J218" i="64"/>
  <c r="J70" i="64"/>
  <c r="J213" i="64"/>
  <c r="J34" i="64"/>
  <c r="J122" i="64"/>
  <c r="J225" i="64"/>
  <c r="J279" i="64"/>
  <c r="J150" i="64"/>
  <c r="J140" i="64"/>
  <c r="J388" i="64"/>
  <c r="J283" i="64"/>
  <c r="J28" i="64"/>
  <c r="J166" i="64"/>
  <c r="J180" i="64"/>
  <c r="J42" i="57"/>
  <c r="J328" i="57"/>
  <c r="J79" i="57"/>
  <c r="J210" i="57"/>
  <c r="J9" i="64"/>
  <c r="J176" i="64"/>
  <c r="L119" i="64"/>
  <c r="J333" i="67"/>
  <c r="J348" i="67"/>
  <c r="J370" i="67"/>
  <c r="J267" i="57"/>
  <c r="J135" i="57"/>
  <c r="J65" i="57"/>
  <c r="J243" i="57"/>
  <c r="J55" i="64"/>
  <c r="J334" i="64"/>
  <c r="J367" i="54"/>
  <c r="J351" i="54"/>
  <c r="J284" i="54"/>
  <c r="J209" i="54"/>
  <c r="J172" i="54"/>
  <c r="J173" i="54"/>
  <c r="J163" i="54"/>
  <c r="J158" i="54"/>
  <c r="J34" i="54"/>
  <c r="J198" i="54"/>
  <c r="J345" i="54"/>
  <c r="J340" i="54"/>
  <c r="J53" i="54"/>
  <c r="J164" i="54"/>
  <c r="J7" i="54"/>
  <c r="J328" i="54"/>
  <c r="J104" i="54"/>
  <c r="J315" i="54"/>
  <c r="J296" i="54"/>
  <c r="J11" i="54"/>
  <c r="J118" i="54"/>
  <c r="J366" i="54"/>
  <c r="J302" i="54"/>
  <c r="J225" i="54"/>
  <c r="J237" i="54"/>
  <c r="J194" i="54"/>
  <c r="J143" i="54"/>
  <c r="J111" i="54"/>
  <c r="J14" i="54"/>
  <c r="J310" i="54"/>
  <c r="J249" i="54"/>
  <c r="J59" i="54"/>
  <c r="J184" i="54"/>
  <c r="J251" i="54"/>
  <c r="J393" i="54"/>
  <c r="J314" i="54"/>
  <c r="J297" i="54"/>
  <c r="J36" i="54"/>
  <c r="J280" i="54"/>
  <c r="J399" i="54"/>
  <c r="J273" i="54"/>
  <c r="J224" i="54"/>
  <c r="J210" i="54"/>
  <c r="J109" i="54"/>
  <c r="J177" i="54"/>
  <c r="J15" i="54"/>
  <c r="J391" i="54"/>
  <c r="J135" i="54"/>
  <c r="J229" i="54"/>
  <c r="J213" i="54"/>
  <c r="J103" i="54"/>
  <c r="J265" i="54"/>
  <c r="J169" i="54"/>
  <c r="J362" i="54"/>
  <c r="J350" i="54"/>
  <c r="J274" i="54"/>
  <c r="J147" i="54"/>
  <c r="J190" i="54"/>
  <c r="J140" i="54"/>
  <c r="J146" i="54"/>
  <c r="J46" i="54"/>
  <c r="J308" i="54"/>
  <c r="J42" i="54"/>
  <c r="J165" i="54"/>
  <c r="J214" i="54"/>
  <c r="J281" i="54"/>
  <c r="J133" i="54"/>
  <c r="J155" i="54"/>
  <c r="J371" i="54"/>
  <c r="J305" i="54"/>
  <c r="J253" i="54"/>
  <c r="J176" i="54"/>
  <c r="J35" i="54"/>
  <c r="J115" i="54"/>
  <c r="J78" i="54"/>
  <c r="J123" i="54"/>
  <c r="J52" i="54"/>
  <c r="J278" i="54"/>
  <c r="J247" i="54"/>
  <c r="J292" i="54"/>
  <c r="J283" i="54"/>
  <c r="J331" i="54"/>
  <c r="J392" i="54"/>
  <c r="J388" i="54"/>
  <c r="J364" i="54"/>
  <c r="J316" i="54"/>
  <c r="J208" i="54"/>
  <c r="J156" i="54"/>
  <c r="J127" i="54"/>
  <c r="J63" i="54"/>
  <c r="J17" i="54"/>
  <c r="J167" i="54"/>
  <c r="J153" i="54"/>
  <c r="J75" i="54"/>
  <c r="J74" i="54"/>
  <c r="J390" i="54"/>
  <c r="J203" i="54"/>
  <c r="J40" i="54"/>
  <c r="J279" i="54"/>
  <c r="J346" i="54"/>
  <c r="J348" i="54"/>
  <c r="J270" i="54"/>
  <c r="J205" i="54"/>
  <c r="J221" i="54"/>
  <c r="J66" i="54"/>
  <c r="J77" i="54"/>
  <c r="J29" i="54"/>
  <c r="J71" i="54"/>
  <c r="J117" i="54"/>
  <c r="J363" i="54"/>
  <c r="J121" i="54"/>
  <c r="J152" i="54"/>
  <c r="J23" i="54"/>
  <c r="J150" i="54"/>
  <c r="J170" i="54"/>
  <c r="J139" i="54"/>
  <c r="J352" i="51"/>
  <c r="J366" i="51"/>
  <c r="J287" i="51"/>
  <c r="J209" i="51"/>
  <c r="J274" i="51"/>
  <c r="J143" i="51"/>
  <c r="J189" i="51"/>
  <c r="J81" i="51"/>
  <c r="J47" i="51"/>
  <c r="J67" i="51"/>
  <c r="J62" i="51"/>
  <c r="J308" i="51"/>
  <c r="J26" i="51"/>
  <c r="J7" i="51"/>
  <c r="J134" i="51"/>
  <c r="J328" i="51"/>
  <c r="J287" i="68"/>
  <c r="J249" i="50"/>
  <c r="J6" i="50"/>
  <c r="J229" i="50"/>
  <c r="J171" i="50"/>
  <c r="J203" i="50"/>
  <c r="J295" i="50"/>
  <c r="J12" i="50"/>
  <c r="J83" i="50"/>
  <c r="J48" i="50"/>
  <c r="J178" i="50"/>
  <c r="J258" i="50"/>
  <c r="J259" i="50"/>
  <c r="J289" i="50"/>
  <c r="J402" i="50"/>
  <c r="J188" i="50"/>
  <c r="J195" i="50"/>
  <c r="J239" i="50"/>
  <c r="J303" i="50"/>
  <c r="J316" i="50"/>
  <c r="J396" i="65"/>
  <c r="J350" i="65"/>
  <c r="J339" i="65"/>
  <c r="J332" i="65"/>
  <c r="J289" i="65"/>
  <c r="J274" i="65"/>
  <c r="J254" i="65"/>
  <c r="J225" i="65"/>
  <c r="J192" i="65"/>
  <c r="J188" i="65"/>
  <c r="J115" i="65"/>
  <c r="J124" i="65"/>
  <c r="J141" i="65"/>
  <c r="J364" i="65"/>
  <c r="J335" i="65"/>
  <c r="J286" i="65"/>
  <c r="J226" i="65"/>
  <c r="J220" i="65"/>
  <c r="J223" i="65"/>
  <c r="J145" i="65"/>
  <c r="J208" i="65"/>
  <c r="J82" i="65"/>
  <c r="J30" i="65"/>
  <c r="J67" i="65"/>
  <c r="J34" i="65"/>
  <c r="J63" i="65"/>
  <c r="J27" i="65"/>
  <c r="J39" i="65"/>
  <c r="J187" i="65"/>
  <c r="J229" i="65"/>
  <c r="J168" i="65"/>
  <c r="J19" i="65"/>
  <c r="J295" i="65"/>
  <c r="J108" i="65"/>
  <c r="J341" i="65"/>
  <c r="J133" i="65"/>
  <c r="J357" i="65"/>
  <c r="J292" i="65"/>
  <c r="J139" i="65"/>
  <c r="J297" i="65"/>
  <c r="J150" i="65"/>
  <c r="J403" i="50"/>
  <c r="L158" i="50"/>
  <c r="L158" i="51"/>
  <c r="L150" i="51"/>
  <c r="L158" i="53"/>
  <c r="L150" i="53"/>
  <c r="L158" i="57"/>
  <c r="L150" i="60"/>
  <c r="L150" i="64"/>
  <c r="L158" i="22"/>
  <c r="L150" i="22"/>
  <c r="L176" i="50"/>
  <c r="L168" i="50"/>
  <c r="L160" i="50"/>
  <c r="L152" i="50"/>
  <c r="L168" i="51"/>
  <c r="L176" i="53"/>
  <c r="L168" i="53"/>
  <c r="L160" i="53"/>
  <c r="L160" i="57"/>
  <c r="L160" i="60"/>
  <c r="L176" i="64"/>
  <c r="L160" i="64"/>
  <c r="L152" i="64"/>
  <c r="L176" i="68"/>
  <c r="L168" i="68"/>
  <c r="L160" i="68"/>
  <c r="L152" i="68"/>
  <c r="L180" i="60"/>
  <c r="L180" i="53"/>
  <c r="L189" i="68"/>
  <c r="L181" i="68"/>
  <c r="L185" i="64"/>
  <c r="L189" i="60"/>
  <c r="L181" i="60"/>
  <c r="L193" i="57"/>
  <c r="L185" i="57"/>
  <c r="L192" i="56"/>
  <c r="L184" i="56"/>
  <c r="L189" i="53"/>
  <c r="L181" i="53"/>
  <c r="L195" i="51"/>
  <c r="L187" i="51"/>
  <c r="L194" i="50"/>
  <c r="L186" i="50"/>
  <c r="L193" i="71"/>
  <c r="L185" i="71"/>
  <c r="J401" i="54"/>
  <c r="J285" i="55"/>
  <c r="L132" i="60"/>
  <c r="J383" i="59"/>
  <c r="J105" i="59"/>
  <c r="J54" i="59"/>
  <c r="J55" i="59"/>
  <c r="J245" i="59"/>
  <c r="J208" i="59"/>
  <c r="J269" i="59"/>
  <c r="J380" i="59"/>
  <c r="J343" i="59"/>
  <c r="J14" i="59"/>
  <c r="J395" i="59"/>
  <c r="J15" i="59"/>
  <c r="J174" i="59"/>
  <c r="J271" i="59"/>
  <c r="J278" i="59"/>
  <c r="J119" i="59"/>
  <c r="J184" i="59"/>
  <c r="J112" i="59"/>
  <c r="J176" i="59"/>
  <c r="J320" i="59"/>
  <c r="J217" i="59"/>
  <c r="J279" i="59"/>
  <c r="J4" i="59"/>
  <c r="J66" i="59"/>
  <c r="J256" i="59"/>
  <c r="J339" i="59"/>
  <c r="J25" i="59"/>
  <c r="J18" i="59"/>
  <c r="J347" i="59"/>
  <c r="J78" i="59"/>
  <c r="J285" i="59"/>
  <c r="J364" i="59"/>
  <c r="J11" i="59"/>
  <c r="J8" i="59"/>
  <c r="J10" i="59"/>
  <c r="J49" i="59"/>
  <c r="J259" i="59"/>
  <c r="J396" i="59"/>
  <c r="J19" i="59"/>
  <c r="J248" i="59"/>
  <c r="J28" i="59"/>
  <c r="J45" i="59"/>
  <c r="J221" i="59"/>
  <c r="J347" i="57"/>
  <c r="J20" i="57"/>
  <c r="J294" i="57"/>
  <c r="J106" i="57"/>
  <c r="J74" i="57"/>
  <c r="J247" i="57"/>
  <c r="J362" i="57"/>
  <c r="J109" i="57"/>
  <c r="J10" i="57"/>
  <c r="J251" i="57"/>
  <c r="J171" i="57"/>
  <c r="J43" i="57"/>
  <c r="J216" i="57"/>
  <c r="J29" i="57"/>
  <c r="J49" i="57"/>
  <c r="J129" i="57"/>
  <c r="J162" i="57"/>
  <c r="J178" i="57"/>
  <c r="J211" i="57"/>
  <c r="J284" i="57"/>
  <c r="J289" i="57"/>
  <c r="J337" i="57"/>
  <c r="J133" i="56"/>
  <c r="J181" i="56"/>
  <c r="J139" i="56"/>
  <c r="J48" i="56"/>
  <c r="J177" i="56"/>
  <c r="J285" i="56"/>
  <c r="J246" i="57"/>
  <c r="J218" i="57"/>
  <c r="J166" i="57"/>
  <c r="J196" i="57"/>
  <c r="J55" i="57"/>
  <c r="J54" i="57"/>
  <c r="J233" i="57"/>
  <c r="J392" i="57"/>
  <c r="J361" i="57"/>
  <c r="J346" i="57"/>
  <c r="J265" i="57"/>
  <c r="J235" i="57"/>
  <c r="J343" i="57"/>
  <c r="J311" i="57"/>
  <c r="J61" i="57"/>
  <c r="J108" i="57"/>
  <c r="J157" i="57"/>
  <c r="J192" i="57"/>
  <c r="J204" i="57"/>
  <c r="J300" i="57"/>
  <c r="J257" i="57"/>
  <c r="J322" i="57"/>
  <c r="J365" i="57"/>
  <c r="J218" i="56"/>
  <c r="J324" i="56"/>
  <c r="J329" i="56"/>
  <c r="J63" i="56"/>
  <c r="J238" i="56"/>
  <c r="J318" i="56"/>
  <c r="J149" i="57"/>
  <c r="J281" i="57"/>
  <c r="J390" i="57"/>
  <c r="J73" i="57"/>
  <c r="J261" i="57"/>
  <c r="J22" i="57"/>
  <c r="J57" i="57"/>
  <c r="J148" i="57"/>
  <c r="J388" i="57"/>
  <c r="J117" i="57"/>
  <c r="J56" i="57"/>
  <c r="J154" i="57"/>
  <c r="J329" i="57"/>
  <c r="J6" i="57"/>
  <c r="J128" i="57"/>
  <c r="J31" i="57"/>
  <c r="J33" i="57"/>
  <c r="J145" i="57"/>
  <c r="J274" i="57"/>
  <c r="J223" i="57"/>
  <c r="J208" i="57"/>
  <c r="J348" i="57"/>
  <c r="J353" i="57"/>
  <c r="J4" i="56"/>
  <c r="J39" i="56"/>
  <c r="J23" i="56"/>
  <c r="J76" i="56"/>
  <c r="J254" i="56"/>
  <c r="J354" i="56"/>
  <c r="J105" i="57"/>
  <c r="J183" i="57"/>
  <c r="J133" i="57"/>
  <c r="J71" i="57"/>
  <c r="J23" i="57"/>
  <c r="J212" i="57"/>
  <c r="J164" i="57"/>
  <c r="J283" i="57"/>
  <c r="J102" i="57"/>
  <c r="J260" i="57"/>
  <c r="J282" i="57"/>
  <c r="J167" i="57"/>
  <c r="J197" i="57"/>
  <c r="J315" i="57"/>
  <c r="J16" i="57"/>
  <c r="J46" i="57"/>
  <c r="J83" i="57"/>
  <c r="J179" i="57"/>
  <c r="J159" i="57"/>
  <c r="J269" i="57"/>
  <c r="J237" i="57"/>
  <c r="J275" i="57"/>
  <c r="J368" i="57"/>
  <c r="J359" i="56"/>
  <c r="J312" i="56"/>
  <c r="J214" i="56"/>
  <c r="J66" i="56"/>
  <c r="J258" i="56"/>
  <c r="J299" i="64"/>
  <c r="J133" i="64"/>
  <c r="J212" i="64"/>
  <c r="J228" i="64"/>
  <c r="J10" i="64"/>
  <c r="J200" i="64"/>
  <c r="J54" i="64"/>
  <c r="J136" i="64"/>
  <c r="J106" i="64"/>
  <c r="J20" i="64"/>
  <c r="J120" i="64"/>
  <c r="J45" i="64"/>
  <c r="J159" i="64"/>
  <c r="J204" i="64"/>
  <c r="J237" i="64"/>
  <c r="J11" i="64"/>
  <c r="J151" i="64"/>
  <c r="J72" i="64"/>
  <c r="J56" i="64"/>
  <c r="J265" i="64"/>
  <c r="J362" i="64"/>
  <c r="J390" i="64"/>
  <c r="J24" i="64"/>
  <c r="J246" i="64"/>
  <c r="J214" i="64"/>
  <c r="J19" i="64"/>
  <c r="J47" i="64"/>
  <c r="J193" i="64"/>
  <c r="J243" i="64"/>
  <c r="J303" i="64"/>
  <c r="J197" i="64"/>
  <c r="J234" i="64"/>
  <c r="J57" i="64"/>
  <c r="J263" i="64"/>
  <c r="J361" i="64"/>
  <c r="J74" i="64"/>
  <c r="J4" i="64"/>
  <c r="J25" i="64"/>
  <c r="J168" i="64"/>
  <c r="J340" i="64"/>
  <c r="J44" i="64"/>
  <c r="J61" i="64"/>
  <c r="J210" i="64"/>
  <c r="J259" i="64"/>
  <c r="J302" i="64"/>
  <c r="J401" i="64"/>
  <c r="J371" i="64"/>
  <c r="J317" i="64"/>
  <c r="J400" i="64"/>
  <c r="J301" i="64"/>
  <c r="J286" i="64"/>
  <c r="J289" i="64"/>
  <c r="J255" i="64"/>
  <c r="J304" i="64"/>
  <c r="J195" i="64"/>
  <c r="J252" i="64"/>
  <c r="J131" i="64"/>
  <c r="J190" i="64"/>
  <c r="J145" i="64"/>
  <c r="J257" i="64"/>
  <c r="J194" i="64"/>
  <c r="J144" i="64"/>
  <c r="J141" i="64"/>
  <c r="J114" i="64"/>
  <c r="J67" i="64"/>
  <c r="J78" i="64"/>
  <c r="J18" i="64"/>
  <c r="J13" i="64"/>
  <c r="J185" i="64"/>
  <c r="J153" i="64"/>
  <c r="J139" i="64"/>
  <c r="J123" i="64"/>
  <c r="J394" i="64"/>
  <c r="J359" i="64"/>
  <c r="J52" i="64"/>
  <c r="J59" i="64"/>
  <c r="J196" i="64"/>
  <c r="J392" i="64"/>
  <c r="J182" i="64"/>
  <c r="J216" i="64"/>
  <c r="J26" i="64"/>
  <c r="J262" i="64"/>
  <c r="J102" i="64"/>
  <c r="J357" i="64"/>
  <c r="J267" i="64"/>
  <c r="J358" i="64"/>
  <c r="J58" i="64"/>
  <c r="J217" i="64"/>
  <c r="J250" i="64"/>
  <c r="J351" i="64"/>
  <c r="J364" i="64"/>
  <c r="J367" i="64"/>
  <c r="J348" i="64"/>
  <c r="J337" i="64"/>
  <c r="J339" i="64"/>
  <c r="J333" i="64"/>
  <c r="J275" i="64"/>
  <c r="J274" i="64"/>
  <c r="J269" i="64"/>
  <c r="J290" i="64"/>
  <c r="J236" i="64"/>
  <c r="J273" i="64"/>
  <c r="J178" i="64"/>
  <c r="J129" i="64"/>
  <c r="J226" i="64"/>
  <c r="J177" i="64"/>
  <c r="J108" i="64"/>
  <c r="J110" i="64"/>
  <c r="J113" i="64"/>
  <c r="J62" i="64"/>
  <c r="J32" i="64"/>
  <c r="J162" i="64"/>
  <c r="J119" i="64"/>
  <c r="J73" i="64"/>
  <c r="J308" i="64"/>
  <c r="J331" i="64"/>
  <c r="J397" i="64"/>
  <c r="J349" i="64"/>
  <c r="J350" i="64"/>
  <c r="J335" i="64"/>
  <c r="J332" i="64"/>
  <c r="J320" i="64"/>
  <c r="J321" i="64"/>
  <c r="J253" i="64"/>
  <c r="J258" i="64"/>
  <c r="J240" i="64"/>
  <c r="J272" i="64"/>
  <c r="J220" i="64"/>
  <c r="J242" i="64"/>
  <c r="J191" i="64"/>
  <c r="J241" i="64"/>
  <c r="J173" i="64"/>
  <c r="J112" i="64"/>
  <c r="J82" i="64"/>
  <c r="J115" i="64"/>
  <c r="J83" i="64"/>
  <c r="J49" i="64"/>
  <c r="J12" i="64"/>
  <c r="J64" i="64"/>
  <c r="J311" i="64"/>
  <c r="J389" i="64"/>
  <c r="J247" i="64"/>
  <c r="J148" i="64"/>
  <c r="J309" i="64"/>
  <c r="J329" i="64"/>
  <c r="J360" i="64"/>
  <c r="J251" i="64"/>
  <c r="J5" i="64"/>
  <c r="J276" i="64"/>
  <c r="J327" i="64"/>
  <c r="J356" i="64"/>
  <c r="J298" i="64"/>
  <c r="J393" i="64"/>
  <c r="J40" i="64"/>
  <c r="J198" i="64"/>
  <c r="J71" i="64"/>
  <c r="J134" i="64"/>
  <c r="J118" i="64"/>
  <c r="J39" i="64"/>
  <c r="J75" i="64"/>
  <c r="J41" i="64"/>
  <c r="J366" i="64"/>
  <c r="J402" i="64"/>
  <c r="J368" i="64"/>
  <c r="J307" i="64"/>
  <c r="J300" i="64"/>
  <c r="J291" i="64"/>
  <c r="J285" i="64"/>
  <c r="J355" i="64"/>
  <c r="J370" i="64"/>
  <c r="J354" i="64"/>
  <c r="J336" i="64"/>
  <c r="J316" i="64"/>
  <c r="J288" i="64"/>
  <c r="J256" i="64"/>
  <c r="J211" i="64"/>
  <c r="J227" i="64"/>
  <c r="J207" i="64"/>
  <c r="J224" i="64"/>
  <c r="J157" i="64"/>
  <c r="J156" i="64"/>
  <c r="J192" i="64"/>
  <c r="J175" i="64"/>
  <c r="J142" i="64"/>
  <c r="J50" i="64"/>
  <c r="J51" i="64"/>
  <c r="J35" i="64"/>
  <c r="J109" i="64"/>
  <c r="J63" i="64"/>
  <c r="J17" i="64"/>
  <c r="J81" i="64"/>
  <c r="J184" i="64"/>
  <c r="J171" i="64"/>
  <c r="J116" i="64"/>
  <c r="J68" i="64"/>
  <c r="J232" i="64"/>
  <c r="J22" i="64"/>
  <c r="J342" i="64"/>
  <c r="J345" i="64"/>
  <c r="J363" i="64"/>
  <c r="J294" i="64"/>
  <c r="J313" i="64"/>
  <c r="J7" i="64"/>
  <c r="J398" i="64"/>
  <c r="J353" i="64"/>
  <c r="J338" i="64"/>
  <c r="J322" i="64"/>
  <c r="J305" i="64"/>
  <c r="J365" i="64"/>
  <c r="J208" i="64"/>
  <c r="J268" i="64"/>
  <c r="J222" i="64"/>
  <c r="J209" i="64"/>
  <c r="J206" i="64"/>
  <c r="J147" i="64"/>
  <c r="J143" i="64"/>
  <c r="J179" i="64"/>
  <c r="J126" i="64"/>
  <c r="J124" i="64"/>
  <c r="J33" i="64"/>
  <c r="J29" i="64"/>
  <c r="J158" i="64"/>
  <c r="J76" i="64"/>
  <c r="J46" i="64"/>
  <c r="J15" i="64"/>
  <c r="J14" i="64"/>
  <c r="J38" i="64"/>
  <c r="J181" i="64"/>
  <c r="J391" i="64"/>
  <c r="J310" i="64"/>
  <c r="J295" i="64"/>
  <c r="J296" i="64"/>
  <c r="J260" i="64"/>
  <c r="J261" i="64"/>
  <c r="J187" i="64"/>
  <c r="J199" i="64"/>
  <c r="J155" i="64"/>
  <c r="J215" i="64"/>
  <c r="J231" i="64"/>
  <c r="J233" i="64"/>
  <c r="J36" i="64"/>
  <c r="J170" i="64"/>
  <c r="J324" i="64"/>
  <c r="J264" i="64"/>
  <c r="J117" i="64"/>
  <c r="J105" i="64"/>
  <c r="J154" i="64"/>
  <c r="J121" i="64"/>
  <c r="J369" i="64"/>
  <c r="J403" i="64"/>
  <c r="J306" i="64"/>
  <c r="J319" i="64"/>
  <c r="J287" i="64"/>
  <c r="J323" i="64"/>
  <c r="J189" i="64"/>
  <c r="J271" i="64"/>
  <c r="J205" i="64"/>
  <c r="J188" i="64"/>
  <c r="J270" i="64"/>
  <c r="J146" i="64"/>
  <c r="J128" i="64"/>
  <c r="J163" i="64"/>
  <c r="J284" i="64"/>
  <c r="J130" i="64"/>
  <c r="J160" i="64"/>
  <c r="J172" i="64"/>
  <c r="J127" i="64"/>
  <c r="J79" i="64"/>
  <c r="J30" i="64"/>
  <c r="J16" i="64"/>
  <c r="J60" i="64"/>
  <c r="J280" i="64"/>
  <c r="J245" i="64"/>
  <c r="J282" i="64"/>
  <c r="J219" i="64"/>
  <c r="J203" i="64"/>
  <c r="J167" i="64"/>
  <c r="J164" i="64"/>
  <c r="J43" i="64"/>
  <c r="J395" i="64"/>
  <c r="J103" i="64"/>
  <c r="J169" i="64"/>
  <c r="J8" i="64"/>
  <c r="J135" i="64"/>
  <c r="J248" i="64"/>
  <c r="J244" i="64"/>
  <c r="J69" i="64"/>
  <c r="J343" i="64"/>
  <c r="J132" i="64"/>
  <c r="J53" i="64"/>
  <c r="J347" i="64"/>
  <c r="J6" i="64"/>
  <c r="J165" i="64"/>
  <c r="J152" i="64"/>
  <c r="J137" i="64"/>
  <c r="J138" i="64"/>
  <c r="J328" i="64"/>
  <c r="J325" i="64"/>
  <c r="J23" i="64"/>
  <c r="J101" i="64"/>
  <c r="J346" i="64"/>
  <c r="J249" i="64"/>
  <c r="J111" i="64"/>
  <c r="J66" i="64"/>
  <c r="J125" i="64"/>
  <c r="J239" i="64"/>
  <c r="J318" i="64"/>
  <c r="J230" i="64"/>
  <c r="J292" i="64"/>
  <c r="J202" i="64"/>
  <c r="J314" i="64"/>
  <c r="J235" i="64"/>
  <c r="J326" i="64"/>
  <c r="J341" i="64"/>
  <c r="J281" i="64"/>
  <c r="J315" i="64"/>
  <c r="J183" i="64"/>
  <c r="J80" i="64"/>
  <c r="J65" i="64"/>
  <c r="J161" i="64"/>
  <c r="J238" i="64"/>
  <c r="J396" i="64"/>
  <c r="J104" i="64"/>
  <c r="J100" i="64"/>
  <c r="J297" i="64"/>
  <c r="J42" i="64"/>
  <c r="J27" i="64"/>
  <c r="J37" i="64"/>
  <c r="J293" i="64"/>
  <c r="J278" i="64"/>
  <c r="J229" i="64"/>
  <c r="J277" i="64"/>
  <c r="J31" i="64"/>
  <c r="J77" i="64"/>
  <c r="J174" i="64"/>
  <c r="J254" i="64"/>
  <c r="J352" i="64"/>
  <c r="J398" i="56"/>
  <c r="L52" i="56"/>
  <c r="L387" i="56"/>
  <c r="L382" i="56"/>
  <c r="J380" i="56"/>
  <c r="J385" i="56"/>
  <c r="J232" i="56"/>
  <c r="J393" i="56"/>
  <c r="J9" i="56"/>
  <c r="J328" i="56"/>
  <c r="J251" i="56"/>
  <c r="J342" i="56"/>
  <c r="J276" i="56"/>
  <c r="J43" i="56"/>
  <c r="J68" i="56"/>
  <c r="J315" i="56"/>
  <c r="J134" i="56"/>
  <c r="J136" i="56"/>
  <c r="J122" i="56"/>
  <c r="J219" i="56"/>
  <c r="J225" i="56"/>
  <c r="J171" i="56"/>
  <c r="J182" i="56"/>
  <c r="J38" i="56"/>
  <c r="J71" i="56"/>
  <c r="J313" i="56"/>
  <c r="J231" i="56"/>
  <c r="J246" i="56"/>
  <c r="J52" i="56"/>
  <c r="J356" i="56"/>
  <c r="J166" i="56"/>
  <c r="J29" i="56"/>
  <c r="J50" i="56"/>
  <c r="J46" i="56"/>
  <c r="J49" i="56"/>
  <c r="J47" i="56"/>
  <c r="J109" i="56"/>
  <c r="J188" i="56"/>
  <c r="J158" i="56"/>
  <c r="J205" i="56"/>
  <c r="J146" i="56"/>
  <c r="J224" i="56"/>
  <c r="J236" i="56"/>
  <c r="J257" i="56"/>
  <c r="J237" i="56"/>
  <c r="J274" i="56"/>
  <c r="J301" i="56"/>
  <c r="J339" i="56"/>
  <c r="J317" i="56"/>
  <c r="J337" i="56"/>
  <c r="J403" i="56"/>
  <c r="J402" i="56"/>
  <c r="L381" i="56"/>
  <c r="L373" i="56"/>
  <c r="J382" i="56"/>
  <c r="J387" i="56"/>
  <c r="L199" i="56"/>
  <c r="L103" i="56"/>
  <c r="S1" i="56"/>
  <c r="E149" i="56" s="1"/>
  <c r="J331" i="56"/>
  <c r="J119" i="56"/>
  <c r="J346" i="56"/>
  <c r="J169" i="56"/>
  <c r="J25" i="56"/>
  <c r="J123" i="56"/>
  <c r="J361" i="56"/>
  <c r="J233" i="56"/>
  <c r="J116" i="56"/>
  <c r="J151" i="56"/>
  <c r="J103" i="56"/>
  <c r="J26" i="56"/>
  <c r="J53" i="56"/>
  <c r="J120" i="56"/>
  <c r="J199" i="56"/>
  <c r="J54" i="56"/>
  <c r="J32" i="56"/>
  <c r="J58" i="56"/>
  <c r="J13" i="56"/>
  <c r="J59" i="56"/>
  <c r="J106" i="56"/>
  <c r="J247" i="56"/>
  <c r="J203" i="56"/>
  <c r="J184" i="56"/>
  <c r="J11" i="56"/>
  <c r="J65" i="56"/>
  <c r="J60" i="56"/>
  <c r="J81" i="56"/>
  <c r="J114" i="56"/>
  <c r="J113" i="56"/>
  <c r="J141" i="56"/>
  <c r="J145" i="56"/>
  <c r="J195" i="56"/>
  <c r="J291" i="56"/>
  <c r="J159" i="56"/>
  <c r="J270" i="56"/>
  <c r="J273" i="56"/>
  <c r="J272" i="56"/>
  <c r="J271" i="56"/>
  <c r="J284" i="56"/>
  <c r="J275" i="56"/>
  <c r="J303" i="56"/>
  <c r="J338" i="56"/>
  <c r="J333" i="56"/>
  <c r="J367" i="56"/>
  <c r="J350" i="56"/>
  <c r="L164" i="56"/>
  <c r="L26" i="56"/>
  <c r="L385" i="56"/>
  <c r="J375" i="56"/>
  <c r="J374" i="56"/>
  <c r="J379" i="56"/>
  <c r="L74" i="56"/>
  <c r="J73" i="56"/>
  <c r="J7" i="56"/>
  <c r="J389" i="56"/>
  <c r="J261" i="56"/>
  <c r="J132" i="56"/>
  <c r="J155" i="56"/>
  <c r="J55" i="56"/>
  <c r="J215" i="56"/>
  <c r="J244" i="56"/>
  <c r="J293" i="56"/>
  <c r="J180" i="56"/>
  <c r="J36" i="56"/>
  <c r="J104" i="56"/>
  <c r="J327" i="56"/>
  <c r="J41" i="56"/>
  <c r="J187" i="56"/>
  <c r="J112" i="56"/>
  <c r="J21" i="56"/>
  <c r="J35" i="56"/>
  <c r="J229" i="56"/>
  <c r="J12" i="56"/>
  <c r="J280" i="56"/>
  <c r="J278" i="56"/>
  <c r="J165" i="56"/>
  <c r="J168" i="56"/>
  <c r="J77" i="56"/>
  <c r="J80" i="56"/>
  <c r="J111" i="56"/>
  <c r="J128" i="56"/>
  <c r="J162" i="56"/>
  <c r="J142" i="56"/>
  <c r="J172" i="56"/>
  <c r="J223" i="56"/>
  <c r="J143" i="56"/>
  <c r="J174" i="56"/>
  <c r="J192" i="56"/>
  <c r="J209" i="56"/>
  <c r="J269" i="56"/>
  <c r="J289" i="56"/>
  <c r="J302" i="56"/>
  <c r="J306" i="56"/>
  <c r="J305" i="56"/>
  <c r="J319" i="56"/>
  <c r="J355" i="56"/>
  <c r="J364" i="56"/>
  <c r="J366" i="56"/>
  <c r="T1" i="45"/>
  <c r="T10" i="45" s="1"/>
  <c r="L1" i="45"/>
  <c r="J363" i="56"/>
  <c r="J153" i="56"/>
  <c r="J347" i="56"/>
  <c r="J186" i="56"/>
  <c r="J72" i="56"/>
  <c r="J45" i="56"/>
  <c r="J137" i="56"/>
  <c r="J69" i="56"/>
  <c r="J230" i="56"/>
  <c r="J309" i="56"/>
  <c r="J228" i="56"/>
  <c r="J22" i="56"/>
  <c r="J150" i="56"/>
  <c r="J135" i="56"/>
  <c r="J360" i="56"/>
  <c r="J292" i="56"/>
  <c r="J395" i="56"/>
  <c r="J164" i="56"/>
  <c r="J17" i="56"/>
  <c r="J344" i="56"/>
  <c r="J61" i="56"/>
  <c r="J298" i="56"/>
  <c r="J70" i="56"/>
  <c r="J200" i="56"/>
  <c r="J391" i="56"/>
  <c r="J82" i="56"/>
  <c r="J78" i="56"/>
  <c r="J115" i="56"/>
  <c r="J83" i="56"/>
  <c r="J30" i="56"/>
  <c r="J161" i="56"/>
  <c r="J189" i="56"/>
  <c r="J131" i="56"/>
  <c r="J163" i="56"/>
  <c r="J190" i="56"/>
  <c r="J206" i="56"/>
  <c r="J207" i="56"/>
  <c r="J239" i="56"/>
  <c r="J208" i="56"/>
  <c r="J322" i="56"/>
  <c r="J286" i="56"/>
  <c r="J323" i="56"/>
  <c r="J352" i="56"/>
  <c r="J397" i="56"/>
  <c r="J396" i="56"/>
  <c r="J401" i="56"/>
  <c r="L39" i="56"/>
  <c r="L383" i="56"/>
  <c r="L376" i="56"/>
  <c r="J373" i="56"/>
  <c r="L378" i="56"/>
  <c r="J392" i="56"/>
  <c r="J311" i="56"/>
  <c r="J15" i="56"/>
  <c r="J185" i="56"/>
  <c r="J24" i="56"/>
  <c r="J388" i="56"/>
  <c r="J121" i="56"/>
  <c r="J308" i="56"/>
  <c r="J310" i="56"/>
  <c r="J118" i="56"/>
  <c r="J37" i="56"/>
  <c r="J19" i="56"/>
  <c r="J212" i="56"/>
  <c r="J202" i="56"/>
  <c r="J6" i="56"/>
  <c r="J100" i="56"/>
  <c r="J326" i="56"/>
  <c r="J264" i="56"/>
  <c r="J296" i="56"/>
  <c r="J75" i="56"/>
  <c r="J341" i="56"/>
  <c r="J27" i="56"/>
  <c r="J16" i="56"/>
  <c r="J245" i="56"/>
  <c r="J183" i="56"/>
  <c r="J108" i="56"/>
  <c r="J126" i="56"/>
  <c r="J125" i="56"/>
  <c r="J110" i="56"/>
  <c r="J44" i="56"/>
  <c r="J156" i="56"/>
  <c r="J259" i="56"/>
  <c r="J144" i="56"/>
  <c r="J176" i="56"/>
  <c r="J204" i="56"/>
  <c r="J211" i="56"/>
  <c r="J222" i="56"/>
  <c r="J253" i="56"/>
  <c r="J221" i="56"/>
  <c r="J365" i="56"/>
  <c r="J300" i="56"/>
  <c r="J320" i="56"/>
  <c r="J400" i="56"/>
  <c r="J348" i="56"/>
  <c r="J353" i="56"/>
  <c r="J349" i="56"/>
  <c r="L377" i="56"/>
  <c r="J384" i="56"/>
  <c r="L380" i="56"/>
  <c r="J386" i="56"/>
  <c r="J117" i="56"/>
  <c r="J281" i="56"/>
  <c r="J20" i="56"/>
  <c r="J197" i="56"/>
  <c r="J167" i="56"/>
  <c r="J295" i="56"/>
  <c r="J235" i="56"/>
  <c r="J266" i="56"/>
  <c r="J149" i="56"/>
  <c r="J170" i="56"/>
  <c r="J10" i="56"/>
  <c r="J74" i="56"/>
  <c r="J138" i="56"/>
  <c r="J14" i="56"/>
  <c r="J40" i="56"/>
  <c r="J299" i="56"/>
  <c r="J357" i="56"/>
  <c r="J56" i="56"/>
  <c r="J249" i="56"/>
  <c r="J216" i="56"/>
  <c r="J5" i="56"/>
  <c r="J198" i="56"/>
  <c r="J51" i="56"/>
  <c r="J267" i="56"/>
  <c r="J250" i="56"/>
  <c r="J130" i="56"/>
  <c r="J179" i="56"/>
  <c r="J129" i="56"/>
  <c r="J157" i="56"/>
  <c r="J62" i="56"/>
  <c r="J175" i="56"/>
  <c r="J124" i="56"/>
  <c r="J160" i="56"/>
  <c r="J193" i="56"/>
  <c r="J255" i="56"/>
  <c r="J227" i="56"/>
  <c r="J242" i="56"/>
  <c r="J268" i="56"/>
  <c r="J241" i="56"/>
  <c r="J287" i="56"/>
  <c r="J336" i="56"/>
  <c r="J332" i="56"/>
  <c r="J334" i="56"/>
  <c r="J371" i="56"/>
  <c r="J351" i="56"/>
  <c r="J370" i="56"/>
  <c r="L75" i="56"/>
  <c r="L379" i="56"/>
  <c r="J376" i="56"/>
  <c r="L372" i="56"/>
  <c r="J378" i="56"/>
  <c r="J57" i="56"/>
  <c r="J325" i="56"/>
  <c r="J265" i="56"/>
  <c r="J260" i="56"/>
  <c r="J213" i="56"/>
  <c r="J362" i="56"/>
  <c r="J340" i="56"/>
  <c r="J358" i="56"/>
  <c r="J345" i="56"/>
  <c r="J148" i="56"/>
  <c r="J217" i="56"/>
  <c r="J262" i="56"/>
  <c r="J102" i="56"/>
  <c r="J64" i="56"/>
  <c r="J101" i="56"/>
  <c r="J107" i="56"/>
  <c r="J394" i="56"/>
  <c r="J279" i="56"/>
  <c r="J282" i="56"/>
  <c r="J8" i="56"/>
  <c r="J297" i="56"/>
  <c r="J314" i="56"/>
  <c r="J277" i="56"/>
  <c r="J201" i="56"/>
  <c r="J42" i="56"/>
  <c r="J34" i="56"/>
  <c r="J28" i="56"/>
  <c r="J33" i="56"/>
  <c r="J31" i="56"/>
  <c r="J79" i="56"/>
  <c r="J173" i="56"/>
  <c r="J140" i="56"/>
  <c r="J194" i="56"/>
  <c r="J226" i="56"/>
  <c r="J210" i="56"/>
  <c r="J220" i="56"/>
  <c r="J243" i="56"/>
  <c r="J191" i="56"/>
  <c r="J252" i="56"/>
  <c r="J288" i="56"/>
  <c r="J304" i="56"/>
  <c r="J316" i="56"/>
  <c r="J321" i="56"/>
  <c r="J369" i="56"/>
  <c r="J368" i="56"/>
  <c r="J100" i="59"/>
  <c r="J344" i="59"/>
  <c r="J232" i="59"/>
  <c r="J345" i="59"/>
  <c r="J82" i="59"/>
  <c r="J32" i="59"/>
  <c r="J231" i="59"/>
  <c r="J262" i="59"/>
  <c r="J185" i="59"/>
  <c r="J35" i="59"/>
  <c r="J263" i="59"/>
  <c r="J21" i="59"/>
  <c r="J34" i="59"/>
  <c r="J212" i="59"/>
  <c r="J359" i="59"/>
  <c r="J13" i="59"/>
  <c r="J167" i="59"/>
  <c r="J313" i="59"/>
  <c r="J325" i="59"/>
  <c r="J324" i="59"/>
  <c r="J341" i="59"/>
  <c r="J154" i="59"/>
  <c r="J150" i="59"/>
  <c r="J308" i="59"/>
  <c r="J358" i="59"/>
  <c r="J44" i="59"/>
  <c r="J50" i="59"/>
  <c r="J81" i="59"/>
  <c r="J129" i="59"/>
  <c r="J65" i="59"/>
  <c r="J60" i="59"/>
  <c r="J178" i="59"/>
  <c r="J141" i="59"/>
  <c r="J193" i="59"/>
  <c r="J195" i="59"/>
  <c r="J257" i="59"/>
  <c r="J210" i="59"/>
  <c r="J254" i="59"/>
  <c r="J255" i="59"/>
  <c r="J288" i="59"/>
  <c r="J284" i="59"/>
  <c r="J322" i="59"/>
  <c r="J333" i="59"/>
  <c r="J353" i="59"/>
  <c r="J403" i="59"/>
  <c r="J355" i="59"/>
  <c r="J372" i="59"/>
  <c r="J384" i="59"/>
  <c r="J387" i="59"/>
  <c r="J17" i="59"/>
  <c r="J216" i="59"/>
  <c r="J331" i="59"/>
  <c r="J26" i="59"/>
  <c r="J192" i="59"/>
  <c r="J235" i="59"/>
  <c r="J118" i="59"/>
  <c r="J198" i="59"/>
  <c r="J298" i="59"/>
  <c r="J265" i="59"/>
  <c r="J203" i="59"/>
  <c r="J155" i="59"/>
  <c r="J202" i="59"/>
  <c r="J152" i="59"/>
  <c r="J132" i="59"/>
  <c r="J29" i="59"/>
  <c r="J246" i="59"/>
  <c r="J391" i="59"/>
  <c r="J133" i="59"/>
  <c r="J281" i="59"/>
  <c r="J280" i="59"/>
  <c r="J297" i="59"/>
  <c r="J23" i="59"/>
  <c r="J282" i="59"/>
  <c r="J122" i="59"/>
  <c r="J126" i="59"/>
  <c r="J67" i="59"/>
  <c r="J114" i="59"/>
  <c r="J127" i="59"/>
  <c r="J83" i="59"/>
  <c r="J77" i="59"/>
  <c r="J173" i="59"/>
  <c r="J163" i="59"/>
  <c r="J143" i="59"/>
  <c r="J189" i="59"/>
  <c r="J272" i="59"/>
  <c r="J205" i="59"/>
  <c r="J289" i="59"/>
  <c r="J275" i="59"/>
  <c r="J304" i="59"/>
  <c r="J307" i="59"/>
  <c r="J337" i="59"/>
  <c r="J332" i="59"/>
  <c r="J365" i="59"/>
  <c r="J350" i="59"/>
  <c r="J400" i="59"/>
  <c r="J394" i="59"/>
  <c r="J20" i="59"/>
  <c r="J75" i="59"/>
  <c r="J264" i="59"/>
  <c r="J326" i="59"/>
  <c r="J393" i="59"/>
  <c r="J7" i="59"/>
  <c r="J183" i="59"/>
  <c r="J42" i="59"/>
  <c r="J357" i="59"/>
  <c r="J149" i="59"/>
  <c r="J266" i="59"/>
  <c r="J70" i="59"/>
  <c r="J72" i="59"/>
  <c r="J244" i="59"/>
  <c r="J61" i="59"/>
  <c r="J392" i="59"/>
  <c r="J40" i="59"/>
  <c r="J315" i="59"/>
  <c r="J169" i="59"/>
  <c r="J340" i="59"/>
  <c r="J104" i="59"/>
  <c r="J121" i="59"/>
  <c r="J234" i="59"/>
  <c r="J277" i="59"/>
  <c r="J30" i="59"/>
  <c r="J79" i="59"/>
  <c r="J125" i="59"/>
  <c r="J191" i="59"/>
  <c r="J110" i="59"/>
  <c r="J115" i="59"/>
  <c r="J188" i="59"/>
  <c r="J223" i="59"/>
  <c r="J156" i="59"/>
  <c r="J242" i="59"/>
  <c r="J334" i="59"/>
  <c r="J226" i="59"/>
  <c r="J209" i="59"/>
  <c r="J306" i="59"/>
  <c r="J317" i="59"/>
  <c r="J336" i="59"/>
  <c r="J338" i="59"/>
  <c r="J305" i="59"/>
  <c r="J398" i="59"/>
  <c r="J354" i="59"/>
  <c r="J402" i="59"/>
  <c r="J379" i="59"/>
  <c r="J382" i="59"/>
  <c r="J386" i="59"/>
  <c r="J138" i="59"/>
  <c r="J137" i="59"/>
  <c r="J151" i="59"/>
  <c r="J362" i="59"/>
  <c r="J164" i="59"/>
  <c r="J311" i="59"/>
  <c r="J116" i="59"/>
  <c r="J166" i="59"/>
  <c r="J229" i="59"/>
  <c r="J342" i="59"/>
  <c r="J134" i="59"/>
  <c r="J9" i="59"/>
  <c r="J186" i="59"/>
  <c r="J57" i="59"/>
  <c r="J389" i="59"/>
  <c r="J161" i="59"/>
  <c r="J136" i="59"/>
  <c r="J74" i="59"/>
  <c r="J123" i="59"/>
  <c r="J293" i="59"/>
  <c r="J388" i="59"/>
  <c r="J295" i="59"/>
  <c r="J71" i="59"/>
  <c r="J294" i="59"/>
  <c r="J58" i="59"/>
  <c r="J47" i="59"/>
  <c r="J111" i="59"/>
  <c r="J160" i="59"/>
  <c r="J80" i="59"/>
  <c r="J128" i="59"/>
  <c r="J124" i="59"/>
  <c r="J144" i="59"/>
  <c r="J237" i="59"/>
  <c r="J158" i="59"/>
  <c r="J258" i="59"/>
  <c r="J211" i="59"/>
  <c r="J227" i="59"/>
  <c r="J225" i="59"/>
  <c r="J273" i="59"/>
  <c r="J270" i="59"/>
  <c r="J319" i="59"/>
  <c r="J303" i="59"/>
  <c r="J316" i="59"/>
  <c r="J370" i="59"/>
  <c r="J368" i="59"/>
  <c r="J366" i="59"/>
  <c r="J375" i="59"/>
  <c r="J374" i="59"/>
  <c r="J378" i="59"/>
  <c r="J196" i="59"/>
  <c r="J250" i="59"/>
  <c r="J214" i="59"/>
  <c r="J314" i="59"/>
  <c r="J200" i="59"/>
  <c r="J22" i="59"/>
  <c r="J261" i="59"/>
  <c r="J296" i="59"/>
  <c r="J218" i="59"/>
  <c r="J6" i="59"/>
  <c r="J233" i="59"/>
  <c r="J120" i="59"/>
  <c r="J201" i="59"/>
  <c r="J68" i="59"/>
  <c r="J69" i="59"/>
  <c r="J181" i="59"/>
  <c r="J62" i="59"/>
  <c r="J260" i="59"/>
  <c r="J187" i="59"/>
  <c r="J5" i="59"/>
  <c r="J38" i="59"/>
  <c r="J37" i="59"/>
  <c r="J102" i="59"/>
  <c r="J228" i="59"/>
  <c r="J327" i="59"/>
  <c r="J267" i="59"/>
  <c r="J63" i="59"/>
  <c r="J108" i="59"/>
  <c r="J207" i="59"/>
  <c r="J113" i="59"/>
  <c r="J162" i="59"/>
  <c r="J147" i="59"/>
  <c r="J159" i="59"/>
  <c r="J177" i="59"/>
  <c r="J179" i="59"/>
  <c r="J222" i="59"/>
  <c r="J236" i="59"/>
  <c r="J243" i="59"/>
  <c r="J240" i="59"/>
  <c r="J274" i="59"/>
  <c r="J291" i="59"/>
  <c r="J290" i="59"/>
  <c r="J321" i="59"/>
  <c r="J352" i="59"/>
  <c r="J399" i="59"/>
  <c r="J369" i="59"/>
  <c r="J381" i="59"/>
  <c r="J385" i="59"/>
  <c r="J52" i="59"/>
  <c r="J292" i="59"/>
  <c r="J247" i="59"/>
  <c r="J330" i="59"/>
  <c r="J103" i="59"/>
  <c r="J329" i="59"/>
  <c r="J215" i="59"/>
  <c r="J41" i="59"/>
  <c r="J251" i="59"/>
  <c r="J219" i="59"/>
  <c r="J230" i="59"/>
  <c r="J182" i="59"/>
  <c r="J199" i="59"/>
  <c r="J148" i="59"/>
  <c r="J139" i="59"/>
  <c r="J363" i="59"/>
  <c r="J109" i="59"/>
  <c r="J107" i="59"/>
  <c r="J299" i="59"/>
  <c r="J12" i="59"/>
  <c r="J180" i="59"/>
  <c r="J165" i="59"/>
  <c r="J59" i="59"/>
  <c r="J346" i="59"/>
  <c r="J361" i="59"/>
  <c r="J56" i="59"/>
  <c r="J64" i="59"/>
  <c r="J130" i="59"/>
  <c r="J48" i="59"/>
  <c r="J131" i="59"/>
  <c r="J224" i="59"/>
  <c r="J145" i="59"/>
  <c r="J175" i="59"/>
  <c r="J190" i="59"/>
  <c r="J140" i="59"/>
  <c r="J220" i="59"/>
  <c r="J253" i="59"/>
  <c r="J241" i="59"/>
  <c r="J252" i="59"/>
  <c r="J286" i="59"/>
  <c r="J323" i="59"/>
  <c r="J318" i="59"/>
  <c r="J371" i="59"/>
  <c r="J401" i="59"/>
  <c r="J348" i="59"/>
  <c r="J367" i="59"/>
  <c r="J376" i="59"/>
  <c r="J373" i="59"/>
  <c r="J377" i="59"/>
  <c r="J106" i="59"/>
  <c r="J328" i="59"/>
  <c r="J310" i="59"/>
  <c r="J356" i="59"/>
  <c r="J249" i="59"/>
  <c r="J153" i="59"/>
  <c r="J36" i="59"/>
  <c r="J197" i="59"/>
  <c r="J309" i="59"/>
  <c r="J117" i="59"/>
  <c r="J390" i="59"/>
  <c r="J213" i="59"/>
  <c r="J73" i="59"/>
  <c r="J283" i="59"/>
  <c r="J170" i="59"/>
  <c r="J171" i="59"/>
  <c r="J168" i="59"/>
  <c r="J24" i="59"/>
  <c r="J43" i="59"/>
  <c r="J33" i="59"/>
  <c r="J27" i="59"/>
  <c r="J276" i="59"/>
  <c r="J16" i="59"/>
  <c r="J101" i="59"/>
  <c r="J135" i="59"/>
  <c r="J39" i="59"/>
  <c r="J76" i="59"/>
  <c r="J51" i="59"/>
  <c r="J46" i="59"/>
  <c r="J142" i="59"/>
  <c r="J31" i="59"/>
  <c r="J146" i="59"/>
  <c r="J194" i="59"/>
  <c r="J204" i="59"/>
  <c r="J172" i="59"/>
  <c r="J238" i="59"/>
  <c r="J268" i="59"/>
  <c r="J239" i="59"/>
  <c r="J206" i="59"/>
  <c r="J301" i="59"/>
  <c r="J351" i="59"/>
  <c r="J335" i="59"/>
  <c r="J302" i="59"/>
  <c r="J300" i="59"/>
  <c r="J349" i="59"/>
  <c r="J402" i="53"/>
  <c r="J351" i="53"/>
  <c r="J366" i="53"/>
  <c r="J339" i="53"/>
  <c r="J318" i="53"/>
  <c r="J335" i="53"/>
  <c r="J285" i="53"/>
  <c r="J238" i="53"/>
  <c r="J275" i="53"/>
  <c r="J243" i="53"/>
  <c r="J222" i="53"/>
  <c r="J147" i="53"/>
  <c r="J179" i="53"/>
  <c r="J240" i="53"/>
  <c r="J175" i="53"/>
  <c r="J35" i="53"/>
  <c r="J130" i="53"/>
  <c r="J128" i="53"/>
  <c r="J33" i="53"/>
  <c r="J177" i="53"/>
  <c r="J48" i="53"/>
  <c r="J29" i="53"/>
  <c r="J44" i="53"/>
  <c r="J278" i="53"/>
  <c r="J393" i="53"/>
  <c r="J106" i="53"/>
  <c r="J120" i="53"/>
  <c r="J324" i="53"/>
  <c r="J315" i="53"/>
  <c r="J7" i="53"/>
  <c r="J293" i="53"/>
  <c r="J298" i="53"/>
  <c r="J262" i="53"/>
  <c r="J395" i="53"/>
  <c r="J187" i="53"/>
  <c r="J283" i="53"/>
  <c r="J22" i="53"/>
  <c r="J371" i="53"/>
  <c r="J401" i="53"/>
  <c r="J348" i="53"/>
  <c r="J333" i="53"/>
  <c r="J300" i="53"/>
  <c r="J316" i="53"/>
  <c r="J291" i="53"/>
  <c r="J220" i="53"/>
  <c r="J258" i="53"/>
  <c r="J366" i="69"/>
  <c r="J365" i="69"/>
  <c r="J367" i="69"/>
  <c r="J322" i="69"/>
  <c r="J335" i="69"/>
  <c r="J306" i="69"/>
  <c r="J286" i="69"/>
  <c r="J253" i="69"/>
  <c r="J240" i="69"/>
  <c r="J236" i="69"/>
  <c r="J242" i="69"/>
  <c r="J145" i="69"/>
  <c r="J194" i="69"/>
  <c r="J128" i="69"/>
  <c r="J396" i="69"/>
  <c r="J355" i="69"/>
  <c r="J398" i="69"/>
  <c r="J319" i="69"/>
  <c r="J321" i="69"/>
  <c r="J320" i="69"/>
  <c r="J289" i="69"/>
  <c r="J285" i="69"/>
  <c r="J252" i="69"/>
  <c r="J223" i="69"/>
  <c r="J220" i="69"/>
  <c r="J209" i="69"/>
  <c r="J275" i="69"/>
  <c r="J192" i="69"/>
  <c r="J207" i="69"/>
  <c r="J371" i="69"/>
  <c r="J350" i="69"/>
  <c r="J369" i="69"/>
  <c r="J364" i="69"/>
  <c r="J334" i="69"/>
  <c r="J301" i="69"/>
  <c r="J272" i="69"/>
  <c r="J268" i="69"/>
  <c r="J243" i="69"/>
  <c r="J241" i="69"/>
  <c r="J208" i="69"/>
  <c r="J190" i="69"/>
  <c r="J221" i="69"/>
  <c r="J176" i="69"/>
  <c r="J211" i="69"/>
  <c r="J402" i="69"/>
  <c r="J400" i="69"/>
  <c r="J348" i="69"/>
  <c r="J338" i="69"/>
  <c r="J287" i="69"/>
  <c r="J332" i="69"/>
  <c r="J307" i="69"/>
  <c r="J255" i="69"/>
  <c r="J237" i="69"/>
  <c r="J227" i="69"/>
  <c r="J300" i="69"/>
  <c r="J175" i="69"/>
  <c r="J189" i="69"/>
  <c r="J225" i="69"/>
  <c r="J368" i="69"/>
  <c r="J351" i="69"/>
  <c r="J349" i="69"/>
  <c r="J336" i="69"/>
  <c r="J305" i="69"/>
  <c r="J302" i="69"/>
  <c r="J273" i="69"/>
  <c r="J259" i="69"/>
  <c r="J257" i="69"/>
  <c r="J206" i="69"/>
  <c r="J258" i="69"/>
  <c r="J160" i="69"/>
  <c r="J337" i="69"/>
  <c r="J317" i="69"/>
  <c r="J303" i="69"/>
  <c r="J239" i="69"/>
  <c r="J210" i="69"/>
  <c r="J195" i="69"/>
  <c r="J140" i="69"/>
  <c r="J78" i="69"/>
  <c r="J143" i="69"/>
  <c r="J108" i="69"/>
  <c r="J115" i="69"/>
  <c r="J353" i="69"/>
  <c r="J323" i="69"/>
  <c r="J271" i="69"/>
  <c r="J256" i="69"/>
  <c r="J174" i="69"/>
  <c r="J172" i="69"/>
  <c r="J161" i="69"/>
  <c r="J126" i="69"/>
  <c r="J48" i="69"/>
  <c r="J113" i="69"/>
  <c r="J82" i="69"/>
  <c r="J76" i="69"/>
  <c r="J130" i="69"/>
  <c r="J16" i="69"/>
  <c r="J249" i="69"/>
  <c r="J296" i="69"/>
  <c r="J357" i="69"/>
  <c r="J170" i="69"/>
  <c r="J234" i="69"/>
  <c r="J119" i="69"/>
  <c r="J5" i="69"/>
  <c r="J168" i="69"/>
  <c r="J263" i="69"/>
  <c r="J278" i="69"/>
  <c r="J363" i="69"/>
  <c r="J4" i="69"/>
  <c r="J132" i="69"/>
  <c r="J308" i="69"/>
  <c r="J198" i="69"/>
  <c r="J102" i="69"/>
  <c r="J244" i="69"/>
  <c r="J370" i="69"/>
  <c r="J339" i="69"/>
  <c r="J333" i="69"/>
  <c r="J226" i="69"/>
  <c r="J146" i="69"/>
  <c r="J147" i="69"/>
  <c r="J178" i="69"/>
  <c r="J61" i="69"/>
  <c r="J31" i="69"/>
  <c r="J60" i="69"/>
  <c r="J44" i="69"/>
  <c r="J67" i="69"/>
  <c r="J80" i="69"/>
  <c r="J12" i="69"/>
  <c r="J346" i="69"/>
  <c r="J101" i="69"/>
  <c r="J121" i="69"/>
  <c r="J212" i="69"/>
  <c r="J9" i="69"/>
  <c r="J55" i="69"/>
  <c r="J42" i="69"/>
  <c r="J341" i="69"/>
  <c r="J280" i="69"/>
  <c r="J310" i="69"/>
  <c r="J169" i="69"/>
  <c r="J343" i="69"/>
  <c r="J166" i="69"/>
  <c r="J117" i="69"/>
  <c r="J215" i="69"/>
  <c r="J248" i="69"/>
  <c r="J261" i="69"/>
  <c r="J246" i="69"/>
  <c r="J24" i="69"/>
  <c r="J202" i="69"/>
  <c r="J264" i="69"/>
  <c r="J314" i="69"/>
  <c r="J136" i="69"/>
  <c r="J354" i="69"/>
  <c r="J274" i="69"/>
  <c r="J304" i="69"/>
  <c r="J318" i="69"/>
  <c r="J163" i="69"/>
  <c r="J191" i="69"/>
  <c r="J179" i="69"/>
  <c r="J50" i="69"/>
  <c r="J177" i="69"/>
  <c r="J51" i="69"/>
  <c r="J28" i="69"/>
  <c r="J49" i="69"/>
  <c r="J19" i="69"/>
  <c r="J129" i="69"/>
  <c r="J183" i="69"/>
  <c r="J388" i="69"/>
  <c r="J329" i="69"/>
  <c r="J10" i="69"/>
  <c r="J309" i="69"/>
  <c r="J214" i="69"/>
  <c r="J266" i="69"/>
  <c r="J251" i="69"/>
  <c r="J155" i="69"/>
  <c r="J137" i="69"/>
  <c r="J59" i="69"/>
  <c r="J148" i="69"/>
  <c r="J362" i="69"/>
  <c r="J395" i="69"/>
  <c r="J219" i="69"/>
  <c r="J213" i="69"/>
  <c r="J56" i="69"/>
  <c r="J325" i="69"/>
  <c r="J106" i="69"/>
  <c r="J150" i="69"/>
  <c r="J235" i="69"/>
  <c r="J6" i="69"/>
  <c r="J361" i="69"/>
  <c r="J321" i="22"/>
  <c r="J285" i="22"/>
  <c r="J112" i="22"/>
  <c r="J126" i="22"/>
  <c r="J53" i="22"/>
  <c r="J357" i="22"/>
  <c r="J231" i="22"/>
  <c r="J171" i="22"/>
  <c r="J254" i="22"/>
  <c r="J147" i="22"/>
  <c r="J66" i="22"/>
  <c r="J17" i="22"/>
  <c r="J346" i="22"/>
  <c r="J138" i="22"/>
  <c r="J368" i="22"/>
  <c r="J332" i="22"/>
  <c r="J210" i="22"/>
  <c r="J145" i="22"/>
  <c r="J154" i="22"/>
  <c r="J73" i="22"/>
  <c r="J155" i="22"/>
  <c r="J233" i="22"/>
  <c r="J301" i="22"/>
  <c r="J255" i="22"/>
  <c r="J77" i="22"/>
  <c r="J15" i="22"/>
  <c r="J347" i="22"/>
  <c r="J104" i="22"/>
  <c r="J279" i="22"/>
  <c r="J349" i="22"/>
  <c r="J156" i="22"/>
  <c r="J205" i="22"/>
  <c r="J228" i="22"/>
  <c r="J278" i="22"/>
  <c r="J7" i="22"/>
  <c r="J394" i="22"/>
  <c r="J338" i="22"/>
  <c r="J316" i="22"/>
  <c r="J191" i="22"/>
  <c r="J111" i="22"/>
  <c r="J4" i="22"/>
  <c r="J116" i="22"/>
  <c r="J281" i="22"/>
  <c r="J25" i="22"/>
  <c r="J296" i="22"/>
  <c r="J263" i="22"/>
  <c r="J139" i="22"/>
  <c r="J186" i="22"/>
  <c r="J339" i="22"/>
  <c r="J143" i="22"/>
  <c r="J305" i="22"/>
  <c r="J259" i="22"/>
  <c r="J176" i="71"/>
  <c r="J330" i="71"/>
  <c r="J18" i="71"/>
  <c r="J196" i="71"/>
  <c r="J289" i="71"/>
  <c r="J35" i="71"/>
  <c r="J250" i="71"/>
  <c r="J266" i="71"/>
  <c r="J395" i="71"/>
  <c r="J171" i="71"/>
  <c r="J144" i="71"/>
  <c r="J21" i="71"/>
  <c r="J370" i="71"/>
  <c r="J127" i="71"/>
  <c r="J210" i="71"/>
  <c r="J141" i="71"/>
  <c r="J312" i="71"/>
  <c r="J241" i="71"/>
  <c r="J290" i="71"/>
  <c r="J325" i="71"/>
  <c r="J192" i="71"/>
  <c r="J307" i="71"/>
  <c r="J369" i="71"/>
  <c r="J58" i="71"/>
  <c r="J345" i="71"/>
  <c r="J23" i="71"/>
  <c r="J155" i="71"/>
  <c r="J248" i="71"/>
  <c r="J267" i="71"/>
  <c r="J212" i="71"/>
  <c r="J122" i="71"/>
  <c r="J294" i="71"/>
  <c r="J22" i="71"/>
  <c r="J102" i="71"/>
  <c r="J358" i="71"/>
  <c r="J132" i="71"/>
  <c r="J351" i="71"/>
  <c r="J324" i="71"/>
  <c r="J112" i="71"/>
  <c r="J83" i="71"/>
  <c r="J338" i="71"/>
  <c r="J104" i="71"/>
  <c r="J195" i="71"/>
  <c r="J361" i="71"/>
  <c r="J44" i="71"/>
  <c r="J34" i="71"/>
  <c r="J390" i="71"/>
  <c r="J133" i="71"/>
  <c r="J313" i="71"/>
  <c r="J343" i="71"/>
  <c r="J327" i="71"/>
  <c r="J139" i="71"/>
  <c r="J221" i="71"/>
  <c r="J53" i="71"/>
  <c r="J138" i="71"/>
  <c r="J124" i="71"/>
  <c r="J157" i="71"/>
  <c r="J56" i="71"/>
  <c r="J178" i="71"/>
  <c r="J187" i="71"/>
  <c r="J197" i="71"/>
  <c r="J237" i="71"/>
  <c r="J365" i="71"/>
  <c r="J364" i="71"/>
  <c r="J238" i="71"/>
  <c r="J40" i="71"/>
  <c r="J10" i="71"/>
  <c r="J205" i="71"/>
  <c r="J283" i="71"/>
  <c r="J160" i="71"/>
  <c r="J50" i="71"/>
  <c r="J207" i="71"/>
  <c r="J291" i="71"/>
  <c r="J340" i="71"/>
  <c r="J256" i="71"/>
  <c r="J136" i="71"/>
  <c r="J37" i="71"/>
  <c r="J392" i="71"/>
  <c r="J33" i="71"/>
  <c r="J254" i="71"/>
  <c r="J364" i="51"/>
  <c r="J42" i="68"/>
  <c r="J21" i="68"/>
  <c r="J242" i="68"/>
  <c r="J349" i="51"/>
  <c r="J52" i="68"/>
  <c r="J31" i="68"/>
  <c r="J223" i="54"/>
  <c r="J289" i="54"/>
  <c r="J290" i="54"/>
  <c r="J403" i="54"/>
  <c r="J370" i="54"/>
  <c r="J369" i="54"/>
  <c r="J317" i="54"/>
  <c r="J286" i="54"/>
  <c r="J335" i="54"/>
  <c r="J321" i="54"/>
  <c r="J211" i="54"/>
  <c r="J238" i="54"/>
  <c r="J206" i="54"/>
  <c r="J193" i="54"/>
  <c r="J287" i="54"/>
  <c r="J161" i="54"/>
  <c r="J188" i="54"/>
  <c r="J162" i="54"/>
  <c r="J67" i="54"/>
  <c r="J51" i="54"/>
  <c r="J114" i="54"/>
  <c r="J44" i="54"/>
  <c r="J61" i="54"/>
  <c r="J81" i="54"/>
  <c r="J12" i="54"/>
  <c r="J13" i="54"/>
  <c r="J356" i="54"/>
  <c r="J72" i="54"/>
  <c r="J187" i="54"/>
  <c r="J395" i="54"/>
  <c r="J138" i="54"/>
  <c r="J327" i="54"/>
  <c r="J26" i="54"/>
  <c r="J186" i="54"/>
  <c r="J244" i="54"/>
  <c r="J56" i="54"/>
  <c r="J233" i="54"/>
  <c r="J102" i="54"/>
  <c r="J329" i="54"/>
  <c r="J134" i="54"/>
  <c r="J148" i="54"/>
  <c r="J69" i="54"/>
  <c r="J70" i="54"/>
  <c r="J394" i="54"/>
  <c r="J341" i="54"/>
  <c r="J261" i="54"/>
  <c r="J234" i="54"/>
  <c r="J9" i="54"/>
  <c r="J324" i="54"/>
  <c r="J368" i="54"/>
  <c r="J402" i="54"/>
  <c r="J338" i="54"/>
  <c r="J354" i="54"/>
  <c r="J353" i="54"/>
  <c r="J318" i="54"/>
  <c r="J307" i="54"/>
  <c r="J269" i="54"/>
  <c r="J241" i="54"/>
  <c r="J355" i="54"/>
  <c r="J175" i="54"/>
  <c r="J256" i="54"/>
  <c r="J130" i="54"/>
  <c r="J141" i="54"/>
  <c r="J160" i="54"/>
  <c r="J47" i="54"/>
  <c r="J30" i="54"/>
  <c r="J60" i="54"/>
  <c r="J33" i="54"/>
  <c r="J45" i="54"/>
  <c r="J65" i="54"/>
  <c r="J112" i="54"/>
  <c r="J16" i="54"/>
  <c r="J215" i="54"/>
  <c r="J200" i="54"/>
  <c r="J10" i="54"/>
  <c r="J245" i="54"/>
  <c r="J263" i="54"/>
  <c r="J38" i="54"/>
  <c r="J276" i="54"/>
  <c r="J344" i="54"/>
  <c r="J58" i="54"/>
  <c r="J298" i="54"/>
  <c r="J41" i="54"/>
  <c r="J294" i="54"/>
  <c r="J196" i="54"/>
  <c r="J361" i="54"/>
  <c r="J357" i="54"/>
  <c r="J311" i="54"/>
  <c r="J116" i="54"/>
  <c r="J212" i="54"/>
  <c r="J360" i="54"/>
  <c r="J132" i="54"/>
  <c r="J100" i="54"/>
  <c r="J21" i="54"/>
  <c r="J101" i="54"/>
  <c r="J397" i="54"/>
  <c r="J337" i="54"/>
  <c r="J349" i="54"/>
  <c r="J336" i="54"/>
  <c r="J332" i="54"/>
  <c r="J301" i="54"/>
  <c r="J306" i="54"/>
  <c r="J259" i="54"/>
  <c r="J226" i="54"/>
  <c r="J258" i="54"/>
  <c r="J157" i="54"/>
  <c r="J222" i="54"/>
  <c r="J179" i="54"/>
  <c r="J126" i="54"/>
  <c r="J142" i="54"/>
  <c r="J50" i="54"/>
  <c r="J268" i="54"/>
  <c r="J48" i="54"/>
  <c r="J207" i="54"/>
  <c r="J28" i="54"/>
  <c r="J49" i="54"/>
  <c r="J18" i="54"/>
  <c r="J19" i="54"/>
  <c r="J68" i="54"/>
  <c r="J55" i="54"/>
  <c r="J218" i="54"/>
  <c r="J106" i="54"/>
  <c r="J149" i="54"/>
  <c r="J246" i="54"/>
  <c r="J136" i="54"/>
  <c r="J216" i="54"/>
  <c r="J266" i="54"/>
  <c r="J166" i="54"/>
  <c r="J293" i="54"/>
  <c r="J119" i="54"/>
  <c r="J39" i="54"/>
  <c r="J358" i="54"/>
  <c r="J182" i="54"/>
  <c r="J312" i="54"/>
  <c r="J309" i="54"/>
  <c r="J54" i="54"/>
  <c r="J389" i="54"/>
  <c r="J20" i="54"/>
  <c r="J326" i="54"/>
  <c r="J25" i="54"/>
  <c r="J27" i="54"/>
  <c r="J396" i="54"/>
  <c r="J400" i="54"/>
  <c r="J334" i="54"/>
  <c r="J333" i="54"/>
  <c r="J275" i="54"/>
  <c r="J303" i="54"/>
  <c r="J288" i="54"/>
  <c r="J304" i="54"/>
  <c r="J257" i="54"/>
  <c r="J255" i="54"/>
  <c r="J285" i="54"/>
  <c r="J191" i="54"/>
  <c r="J220" i="54"/>
  <c r="J129" i="54"/>
  <c r="J192" i="54"/>
  <c r="J131" i="54"/>
  <c r="J398" i="54"/>
  <c r="J365" i="54"/>
  <c r="J323" i="54"/>
  <c r="J339" i="54"/>
  <c r="J322" i="54"/>
  <c r="J291" i="54"/>
  <c r="J271" i="54"/>
  <c r="J252" i="54"/>
  <c r="J254" i="54"/>
  <c r="J242" i="54"/>
  <c r="J236" i="54"/>
  <c r="J144" i="54"/>
  <c r="J195" i="54"/>
  <c r="J240" i="54"/>
  <c r="J174" i="54"/>
  <c r="J82" i="54"/>
  <c r="J76" i="54"/>
  <c r="J178" i="54"/>
  <c r="J110" i="54"/>
  <c r="J79" i="54"/>
  <c r="J108" i="54"/>
  <c r="J64" i="54"/>
  <c r="J80" i="54"/>
  <c r="J264" i="54"/>
  <c r="J57" i="54"/>
  <c r="J168" i="54"/>
  <c r="J295" i="54"/>
  <c r="J120" i="54"/>
  <c r="J343" i="54"/>
  <c r="J325" i="54"/>
  <c r="J171" i="54"/>
  <c r="J201" i="54"/>
  <c r="J347" i="54"/>
  <c r="J217" i="54"/>
  <c r="J5" i="54"/>
  <c r="J235" i="54"/>
  <c r="J282" i="54"/>
  <c r="J122" i="54"/>
  <c r="J359" i="54"/>
  <c r="J202" i="54"/>
  <c r="J342" i="54"/>
  <c r="J250" i="54"/>
  <c r="J154" i="54"/>
  <c r="J199" i="54"/>
  <c r="J137" i="54"/>
  <c r="J277" i="54"/>
  <c r="L74" i="51"/>
  <c r="L392" i="22"/>
  <c r="L184" i="60"/>
  <c r="L301" i="60"/>
  <c r="L293" i="60"/>
  <c r="L364" i="56"/>
  <c r="L377" i="64"/>
  <c r="L394" i="75"/>
  <c r="L393" i="75"/>
  <c r="L393" i="61"/>
  <c r="L391" i="59"/>
  <c r="L390" i="58"/>
  <c r="L192" i="60"/>
  <c r="L396" i="66"/>
  <c r="L395" i="65"/>
  <c r="L400" i="51"/>
  <c r="L389" i="67"/>
  <c r="J370" i="22"/>
  <c r="J267" i="22"/>
  <c r="J386" i="22"/>
  <c r="J382" i="22"/>
  <c r="J172" i="22"/>
  <c r="J68" i="22"/>
  <c r="J398" i="22"/>
  <c r="J6" i="22"/>
  <c r="J379" i="22"/>
  <c r="J376" i="22"/>
  <c r="J375" i="22"/>
  <c r="J50" i="22"/>
  <c r="J333" i="22"/>
  <c r="J132" i="22"/>
  <c r="J387" i="22"/>
  <c r="J384" i="22"/>
  <c r="J383" i="22"/>
  <c r="J209" i="22"/>
  <c r="J303" i="22"/>
  <c r="J312" i="22"/>
  <c r="J372" i="22"/>
  <c r="J390" i="22"/>
  <c r="J363" i="22"/>
  <c r="J175" i="22"/>
  <c r="J203" i="22"/>
  <c r="J380" i="22"/>
  <c r="J113" i="22"/>
  <c r="J183" i="22"/>
  <c r="J55" i="22"/>
  <c r="J307" i="22"/>
  <c r="J322" i="22"/>
  <c r="J82" i="22"/>
  <c r="J250" i="22"/>
  <c r="J182" i="22"/>
  <c r="J137" i="22"/>
  <c r="J273" i="22"/>
  <c r="J144" i="22"/>
  <c r="J148" i="22"/>
  <c r="J58" i="22"/>
  <c r="J391" i="22"/>
  <c r="J366" i="22"/>
  <c r="J242" i="22"/>
  <c r="J110" i="22"/>
  <c r="J167" i="22"/>
  <c r="J264" i="22"/>
  <c r="J249" i="22"/>
  <c r="J319" i="22"/>
  <c r="J192" i="22"/>
  <c r="J63" i="22"/>
  <c r="J8" i="22"/>
  <c r="J292" i="22"/>
  <c r="J187" i="22"/>
  <c r="J334" i="22"/>
  <c r="J173" i="22"/>
  <c r="J34" i="22"/>
  <c r="J359" i="22"/>
  <c r="J170" i="22"/>
  <c r="J105" i="22"/>
  <c r="J207" i="22"/>
  <c r="J62" i="22"/>
  <c r="J22" i="22"/>
  <c r="J215" i="22"/>
  <c r="J201" i="22"/>
  <c r="J269" i="22"/>
  <c r="J262" i="22"/>
  <c r="J12" i="22"/>
  <c r="J290" i="22"/>
  <c r="J103" i="22"/>
  <c r="J72" i="22"/>
  <c r="J179" i="22"/>
  <c r="J119" i="22"/>
  <c r="J131" i="22"/>
  <c r="J200" i="22"/>
  <c r="J377" i="22"/>
  <c r="J373" i="22"/>
  <c r="J396" i="22"/>
  <c r="J314" i="22"/>
  <c r="J45" i="22"/>
  <c r="J70" i="22"/>
  <c r="J289" i="22"/>
  <c r="J142" i="22"/>
  <c r="J18" i="22"/>
  <c r="J166" i="22"/>
  <c r="J54" i="22"/>
  <c r="J401" i="22"/>
  <c r="J268" i="22"/>
  <c r="J109" i="22"/>
  <c r="J69" i="22"/>
  <c r="J153" i="22"/>
  <c r="J219" i="22"/>
  <c r="J403" i="22"/>
  <c r="J252" i="22"/>
  <c r="J81" i="22"/>
  <c r="J266" i="22"/>
  <c r="J245" i="22"/>
  <c r="J313" i="22"/>
  <c r="J323" i="22"/>
  <c r="J188" i="22"/>
  <c r="J32" i="22"/>
  <c r="J298" i="22"/>
  <c r="J277" i="22"/>
  <c r="J24" i="22"/>
  <c r="J284" i="22"/>
  <c r="J178" i="22"/>
  <c r="J35" i="22"/>
  <c r="J276" i="22"/>
  <c r="J345" i="22"/>
  <c r="J348" i="22"/>
  <c r="J221" i="22"/>
  <c r="J163" i="22"/>
  <c r="J229" i="22"/>
  <c r="J185" i="22"/>
  <c r="J234" i="22"/>
  <c r="J227" i="22"/>
  <c r="J329" i="22"/>
  <c r="J260" i="22"/>
  <c r="J174" i="22"/>
  <c r="J331" i="22"/>
  <c r="J101" i="22"/>
  <c r="J51" i="22"/>
  <c r="J222" i="22"/>
  <c r="J388" i="22"/>
  <c r="J378" i="22"/>
  <c r="J374" i="22"/>
  <c r="J216" i="22"/>
  <c r="J261" i="22"/>
  <c r="J397" i="22"/>
  <c r="J270" i="22"/>
  <c r="J114" i="22"/>
  <c r="J10" i="22"/>
  <c r="J395" i="22"/>
  <c r="J135" i="22"/>
  <c r="J353" i="22"/>
  <c r="J272" i="22"/>
  <c r="J115" i="22"/>
  <c r="J358" i="22"/>
  <c r="J362" i="22"/>
  <c r="J361" i="22"/>
  <c r="J337" i="22"/>
  <c r="J223" i="22"/>
  <c r="J33" i="22"/>
  <c r="J26" i="22"/>
  <c r="J5" i="22"/>
  <c r="J251" i="22"/>
  <c r="J318" i="22"/>
  <c r="J195" i="22"/>
  <c r="J28" i="22"/>
  <c r="J244" i="22"/>
  <c r="J197" i="22"/>
  <c r="J364" i="22"/>
  <c r="J258" i="22"/>
  <c r="J208" i="22"/>
  <c r="J343" i="22"/>
  <c r="J27" i="22"/>
  <c r="J265" i="22"/>
  <c r="J335" i="22"/>
  <c r="J206" i="22"/>
  <c r="J161" i="22"/>
  <c r="J151" i="22"/>
  <c r="J133" i="22"/>
  <c r="J389" i="22"/>
  <c r="J67" i="22"/>
  <c r="J365" i="22"/>
  <c r="J198" i="22"/>
  <c r="J130" i="22"/>
  <c r="J237" i="22"/>
  <c r="J326" i="22"/>
  <c r="J71" i="22"/>
  <c r="J385" i="22"/>
  <c r="J194" i="22"/>
  <c r="J291" i="22"/>
  <c r="J236" i="22"/>
  <c r="J217" i="22"/>
  <c r="J399" i="22"/>
  <c r="J240" i="22"/>
  <c r="J9" i="22"/>
  <c r="J39" i="22"/>
  <c r="J271" i="22"/>
  <c r="J78" i="22"/>
  <c r="J330" i="22"/>
  <c r="J232" i="22"/>
  <c r="J239" i="22"/>
  <c r="J214" i="22"/>
  <c r="J392" i="22"/>
  <c r="J352" i="22"/>
  <c r="J48" i="22"/>
  <c r="J38" i="22"/>
  <c r="J360" i="22"/>
  <c r="J225" i="22"/>
  <c r="J46" i="22"/>
  <c r="J164" i="22"/>
  <c r="J350" i="22"/>
  <c r="J204" i="22"/>
  <c r="J157" i="22"/>
  <c r="J79" i="22"/>
  <c r="J181" i="22"/>
  <c r="J381" i="22"/>
  <c r="J159" i="22"/>
  <c r="J202" i="22"/>
  <c r="J230" i="22"/>
  <c r="J355" i="22"/>
  <c r="J224" i="22"/>
  <c r="J134" i="22"/>
  <c r="J297" i="22"/>
  <c r="J275" i="22"/>
  <c r="J31" i="22"/>
  <c r="J282" i="22"/>
  <c r="J351" i="22"/>
  <c r="J176" i="22"/>
  <c r="J196" i="22"/>
  <c r="J169" i="22"/>
  <c r="J300" i="22"/>
  <c r="J30" i="22"/>
  <c r="J342" i="22"/>
  <c r="J246" i="22"/>
  <c r="J162" i="22"/>
  <c r="J65" i="22"/>
  <c r="J120" i="22"/>
  <c r="J140" i="22"/>
  <c r="J141" i="22"/>
  <c r="J16" i="22"/>
  <c r="J294" i="22"/>
  <c r="J199" i="22"/>
  <c r="J257" i="22"/>
  <c r="J102" i="22"/>
  <c r="J152" i="22"/>
  <c r="J304" i="22"/>
  <c r="J125" i="22"/>
  <c r="J325" i="22"/>
  <c r="J107" i="22"/>
  <c r="J256" i="22"/>
  <c r="J124" i="22"/>
  <c r="J100" i="22"/>
  <c r="J369" i="22"/>
  <c r="J127" i="22"/>
  <c r="J149" i="22"/>
  <c r="J41" i="22"/>
  <c r="J226" i="22"/>
  <c r="J128" i="22"/>
  <c r="J136" i="22"/>
  <c r="J74" i="22"/>
  <c r="J193" i="22"/>
  <c r="J52" i="22"/>
  <c r="J37" i="22"/>
  <c r="J44" i="22"/>
  <c r="J129" i="22"/>
  <c r="J21" i="22"/>
  <c r="J356" i="22"/>
  <c r="J150" i="22"/>
  <c r="J354" i="22"/>
  <c r="J160" i="22"/>
  <c r="J293" i="22"/>
  <c r="J165" i="22"/>
  <c r="J274" i="22"/>
  <c r="J108" i="22"/>
  <c r="J315" i="22"/>
  <c r="J42" i="22"/>
  <c r="J146" i="22"/>
  <c r="J340" i="22"/>
  <c r="J184" i="22"/>
  <c r="J371" i="22"/>
  <c r="J64" i="22"/>
  <c r="J218" i="22"/>
  <c r="J43" i="22"/>
  <c r="J238" i="22"/>
  <c r="J14" i="22"/>
  <c r="J247" i="22"/>
  <c r="J400" i="22"/>
  <c r="J158" i="22"/>
  <c r="J248" i="22"/>
  <c r="J11" i="22"/>
  <c r="J20" i="22"/>
  <c r="J121" i="22"/>
  <c r="J308" i="22"/>
  <c r="J295" i="22"/>
  <c r="J327" i="22"/>
  <c r="J302" i="22"/>
  <c r="J29" i="22"/>
  <c r="J280" i="22"/>
  <c r="J23" i="22"/>
  <c r="J288" i="22"/>
  <c r="J49" i="22"/>
  <c r="J56" i="22"/>
  <c r="J57" i="22"/>
  <c r="J189" i="22"/>
  <c r="J341" i="22"/>
  <c r="J311" i="22"/>
  <c r="J287" i="22"/>
  <c r="J80" i="22"/>
  <c r="J213" i="22"/>
  <c r="J123" i="22"/>
  <c r="J220" i="22"/>
  <c r="J212" i="22"/>
  <c r="J324" i="22"/>
  <c r="J336" i="22"/>
  <c r="J177" i="22"/>
  <c r="J310" i="22"/>
  <c r="J117" i="22"/>
  <c r="J283" i="22"/>
  <c r="J309" i="22"/>
  <c r="J59" i="22"/>
  <c r="J402" i="22"/>
  <c r="J253" i="22"/>
  <c r="J211" i="22"/>
  <c r="J61" i="22"/>
  <c r="J106" i="22"/>
  <c r="J122" i="22"/>
  <c r="J243" i="22"/>
  <c r="J75" i="22"/>
  <c r="J344" i="22"/>
  <c r="J306" i="22"/>
  <c r="J76" i="22"/>
  <c r="J36" i="22"/>
  <c r="J393" i="22"/>
  <c r="J241" i="22"/>
  <c r="J180" i="22"/>
  <c r="J118" i="22"/>
  <c r="J367" i="22"/>
  <c r="J83" i="22"/>
  <c r="J40" i="22"/>
  <c r="J168" i="22"/>
  <c r="J286" i="22"/>
  <c r="J60" i="22"/>
  <c r="J328" i="22"/>
  <c r="J299" i="22"/>
  <c r="J317" i="22"/>
  <c r="J320" i="22"/>
  <c r="J47" i="22"/>
  <c r="J190" i="22"/>
  <c r="L256" i="71"/>
  <c r="L304" i="71"/>
  <c r="L400" i="71"/>
  <c r="L328" i="71"/>
  <c r="L280" i="71"/>
  <c r="L240" i="71"/>
  <c r="L192" i="71"/>
  <c r="L144" i="71"/>
  <c r="L80" i="71"/>
  <c r="L376" i="71"/>
  <c r="L336" i="71"/>
  <c r="L288" i="71"/>
  <c r="L168" i="71"/>
  <c r="L384" i="71"/>
  <c r="L264" i="71"/>
  <c r="L216" i="71"/>
  <c r="L176" i="71"/>
  <c r="L151" i="71"/>
  <c r="L360" i="71"/>
  <c r="L312" i="71"/>
  <c r="L272" i="71"/>
  <c r="L247" i="71"/>
  <c r="L224" i="71"/>
  <c r="L120" i="71"/>
  <c r="L368" i="71"/>
  <c r="L320" i="71"/>
  <c r="L200" i="71"/>
  <c r="L152" i="71"/>
  <c r="L128" i="71"/>
  <c r="L296" i="71"/>
  <c r="L248" i="71"/>
  <c r="L208" i="71"/>
  <c r="L160" i="71"/>
  <c r="L104" i="71"/>
  <c r="L392" i="71"/>
  <c r="L352" i="71"/>
  <c r="L232" i="71"/>
  <c r="L184" i="71"/>
  <c r="L136" i="71"/>
  <c r="L72" i="71"/>
  <c r="L380" i="57"/>
  <c r="L293" i="57"/>
  <c r="L269" i="57"/>
  <c r="L69" i="57"/>
  <c r="L157" i="57"/>
  <c r="L221" i="57"/>
  <c r="L301" i="57"/>
  <c r="L261" i="57"/>
  <c r="L392" i="70"/>
  <c r="L336" i="70"/>
  <c r="L216" i="70"/>
  <c r="L400" i="70"/>
  <c r="L375" i="70"/>
  <c r="L312" i="70"/>
  <c r="L344" i="70"/>
  <c r="L320" i="70"/>
  <c r="L280" i="70"/>
  <c r="L240" i="70"/>
  <c r="L376" i="70"/>
  <c r="L383" i="70"/>
  <c r="L360" i="70"/>
  <c r="L352" i="70"/>
  <c r="L288" i="70"/>
  <c r="L248" i="70"/>
  <c r="L368" i="70"/>
  <c r="L256" i="70"/>
  <c r="L384" i="70"/>
  <c r="L296" i="70"/>
  <c r="L168" i="70"/>
  <c r="L152" i="70"/>
  <c r="L137" i="70"/>
  <c r="L144" i="70"/>
  <c r="L112" i="70"/>
  <c r="L184" i="70"/>
  <c r="L80" i="70"/>
  <c r="L176" i="70"/>
  <c r="L160" i="70"/>
  <c r="L192" i="70"/>
  <c r="L120" i="70"/>
  <c r="L81" i="70"/>
  <c r="L177" i="70"/>
  <c r="L161" i="70"/>
  <c r="L304" i="70"/>
  <c r="L200" i="70"/>
  <c r="L128" i="70"/>
  <c r="L272" i="70"/>
  <c r="L72" i="70"/>
  <c r="L343" i="71"/>
  <c r="L285" i="57"/>
  <c r="L394" i="54"/>
  <c r="L237" i="57"/>
  <c r="L253" i="57"/>
  <c r="L245" i="57"/>
  <c r="L382" i="69"/>
  <c r="L287" i="69"/>
  <c r="L271" i="69"/>
  <c r="L394" i="50"/>
  <c r="L338" i="50"/>
  <c r="L314" i="50"/>
  <c r="L402" i="50"/>
  <c r="L346" i="50"/>
  <c r="L322" i="50"/>
  <c r="L282" i="50"/>
  <c r="L362" i="50"/>
  <c r="L354" i="50"/>
  <c r="L290" i="50"/>
  <c r="L242" i="50"/>
  <c r="L370" i="50"/>
  <c r="L250" i="50"/>
  <c r="L378" i="50"/>
  <c r="L258" i="50"/>
  <c r="L298" i="50"/>
  <c r="L317" i="57"/>
  <c r="L379" i="65"/>
  <c r="L386" i="65"/>
  <c r="L331" i="65"/>
  <c r="L283" i="65"/>
  <c r="L387" i="65"/>
  <c r="L363" i="65"/>
  <c r="L355" i="65"/>
  <c r="L299" i="65"/>
  <c r="L402" i="54"/>
  <c r="L336" i="51"/>
  <c r="L328" i="51"/>
  <c r="L349" i="51"/>
  <c r="L383" i="51"/>
  <c r="L375" i="51"/>
  <c r="L403" i="65"/>
  <c r="L329" i="53"/>
  <c r="L45" i="60"/>
  <c r="L254" i="60"/>
  <c r="L112" i="60"/>
  <c r="L105" i="60"/>
  <c r="L137" i="60"/>
  <c r="L177" i="60"/>
  <c r="L390" i="60"/>
  <c r="L72" i="60"/>
  <c r="L144" i="60"/>
  <c r="L169" i="60"/>
  <c r="L195" i="65"/>
  <c r="L192" i="51"/>
  <c r="L226" i="50"/>
  <c r="L280" i="51"/>
  <c r="L339" i="65"/>
  <c r="L239" i="69"/>
  <c r="L161" i="60"/>
  <c r="L37" i="60"/>
  <c r="L104" i="60"/>
  <c r="L129" i="60"/>
  <c r="L194" i="65"/>
  <c r="L184" i="51"/>
  <c r="L218" i="50"/>
  <c r="L227" i="65"/>
  <c r="L219" i="65"/>
  <c r="L234" i="50"/>
  <c r="L236" i="56"/>
  <c r="L252" i="56"/>
  <c r="L306" i="50"/>
  <c r="L353" i="50"/>
  <c r="L345" i="50"/>
  <c r="L347" i="65"/>
  <c r="L61" i="60"/>
  <c r="L49" i="60"/>
  <c r="L182" i="60"/>
  <c r="L350" i="60"/>
  <c r="L256" i="51"/>
  <c r="L272" i="51"/>
  <c r="L320" i="51"/>
  <c r="L371" i="65"/>
  <c r="L368" i="51"/>
  <c r="L121" i="60"/>
  <c r="L206" i="60"/>
  <c r="L342" i="60"/>
  <c r="L153" i="60"/>
  <c r="L248" i="51"/>
  <c r="L264" i="51"/>
  <c r="L300" i="56"/>
  <c r="L312" i="51"/>
  <c r="L330" i="50"/>
  <c r="L355" i="56"/>
  <c r="L352" i="51"/>
  <c r="L344" i="51"/>
  <c r="L360" i="51"/>
  <c r="L318" i="60"/>
  <c r="L152" i="60"/>
  <c r="L211" i="65"/>
  <c r="L203" i="65"/>
  <c r="L240" i="51"/>
  <c r="L378" i="65"/>
  <c r="L384" i="51"/>
  <c r="L230" i="60"/>
  <c r="L286" i="60"/>
  <c r="L310" i="60"/>
  <c r="L232" i="51"/>
  <c r="L266" i="50"/>
  <c r="L275" i="65"/>
  <c r="L315" i="65"/>
  <c r="L342" i="51"/>
  <c r="L377" i="50"/>
  <c r="L376" i="51"/>
  <c r="L207" i="69"/>
  <c r="L345" i="53"/>
  <c r="L369" i="53"/>
  <c r="L393" i="53"/>
  <c r="L361" i="53"/>
  <c r="L347" i="60"/>
  <c r="L305" i="53"/>
  <c r="L391" i="75"/>
  <c r="L398" i="68"/>
  <c r="L209" i="53"/>
  <c r="L341" i="53"/>
  <c r="L390" i="75"/>
  <c r="L348" i="53"/>
  <c r="L348" i="56"/>
  <c r="L401" i="75"/>
  <c r="L284" i="56"/>
  <c r="L332" i="56"/>
  <c r="L400" i="22"/>
  <c r="L384" i="22"/>
  <c r="L375" i="22"/>
  <c r="L360" i="22"/>
  <c r="L288" i="22"/>
  <c r="L184" i="22"/>
  <c r="L104" i="22"/>
  <c r="L344" i="22"/>
  <c r="L264" i="22"/>
  <c r="L192" i="22"/>
  <c r="L72" i="22"/>
  <c r="L352" i="22"/>
  <c r="L248" i="22"/>
  <c r="L168" i="22"/>
  <c r="L80" i="22"/>
  <c r="L304" i="22"/>
  <c r="L296" i="22"/>
  <c r="L320" i="22"/>
  <c r="L312" i="22"/>
  <c r="L336" i="22"/>
  <c r="L328" i="22"/>
  <c r="L176" i="22"/>
  <c r="L77" i="75"/>
  <c r="L72" i="75"/>
  <c r="L83" i="65"/>
  <c r="L71" i="59"/>
  <c r="L100" i="68"/>
  <c r="L115" i="75"/>
  <c r="L109" i="75"/>
  <c r="L113" i="61"/>
  <c r="L114" i="59"/>
  <c r="L107" i="59"/>
  <c r="L127" i="75"/>
  <c r="L132" i="68"/>
  <c r="L147" i="75"/>
  <c r="L142" i="75"/>
  <c r="L136" i="75"/>
  <c r="L143" i="59"/>
  <c r="L161" i="75"/>
  <c r="L158" i="68"/>
  <c r="L151" i="59"/>
  <c r="L175" i="75"/>
  <c r="L169" i="75"/>
  <c r="L168" i="61"/>
  <c r="L192" i="75"/>
  <c r="L182" i="68"/>
  <c r="L207" i="75"/>
  <c r="L217" i="61"/>
  <c r="L228" i="68"/>
  <c r="L235" i="65"/>
  <c r="L250" i="75"/>
  <c r="L259" i="65"/>
  <c r="L268" i="56"/>
  <c r="L287" i="59"/>
  <c r="L304" i="75"/>
  <c r="L300" i="59"/>
  <c r="L310" i="68"/>
  <c r="L321" i="53"/>
  <c r="L337" i="61"/>
  <c r="L340" i="57"/>
  <c r="L353" i="75"/>
  <c r="L341" i="67"/>
  <c r="L355" i="64"/>
  <c r="L374" i="59"/>
  <c r="L382" i="58"/>
  <c r="L274" i="50"/>
  <c r="L272" i="22"/>
  <c r="L76" i="75"/>
  <c r="L75" i="65"/>
  <c r="L114" i="75"/>
  <c r="L103" i="75"/>
  <c r="L110" i="68"/>
  <c r="L105" i="65"/>
  <c r="L121" i="75"/>
  <c r="L117" i="57"/>
  <c r="L124" i="56"/>
  <c r="L154" i="75"/>
  <c r="L150" i="68"/>
  <c r="L163" i="65"/>
  <c r="L155" i="65"/>
  <c r="L157" i="59"/>
  <c r="L150" i="59"/>
  <c r="L174" i="75"/>
  <c r="L173" i="57"/>
  <c r="L180" i="61"/>
  <c r="L186" i="75"/>
  <c r="L206" i="75"/>
  <c r="L200" i="75"/>
  <c r="L204" i="56"/>
  <c r="L225" i="75"/>
  <c r="L220" i="75"/>
  <c r="L216" i="75"/>
  <c r="L237" i="75"/>
  <c r="L232" i="75"/>
  <c r="L257" i="61"/>
  <c r="L249" i="61"/>
  <c r="L266" i="75"/>
  <c r="L281" i="75"/>
  <c r="L302" i="68"/>
  <c r="L294" i="68"/>
  <c r="L308" i="68"/>
  <c r="L322" i="75"/>
  <c r="L317" i="67"/>
  <c r="L324" i="58"/>
  <c r="L338" i="75"/>
  <c r="L329" i="61"/>
  <c r="L346" i="75"/>
  <c r="L346" i="68"/>
  <c r="L360" i="75"/>
  <c r="L358" i="68"/>
  <c r="L372" i="58"/>
  <c r="L386" i="75"/>
  <c r="L184" i="65"/>
  <c r="L112" i="22"/>
  <c r="L368" i="22"/>
  <c r="L108" i="75"/>
  <c r="L102" i="75"/>
  <c r="L102" i="68"/>
  <c r="L126" i="75"/>
  <c r="L120" i="75"/>
  <c r="L131" i="65"/>
  <c r="L123" i="65"/>
  <c r="L146" i="75"/>
  <c r="L140" i="75"/>
  <c r="L134" i="75"/>
  <c r="L160" i="75"/>
  <c r="L178" i="75"/>
  <c r="L168" i="75"/>
  <c r="L191" i="75"/>
  <c r="L242" i="75"/>
  <c r="L249" i="75"/>
  <c r="L272" i="75"/>
  <c r="L265" i="75"/>
  <c r="L296" i="75"/>
  <c r="L297" i="53"/>
  <c r="L310" i="75"/>
  <c r="L327" i="59"/>
  <c r="L334" i="58"/>
  <c r="L326" i="58"/>
  <c r="L340" i="75"/>
  <c r="L352" i="75"/>
  <c r="L353" i="61"/>
  <c r="L351" i="59"/>
  <c r="L381" i="58"/>
  <c r="L400" i="75"/>
  <c r="L398" i="75"/>
  <c r="L82" i="57"/>
  <c r="L74" i="57"/>
  <c r="L100" i="75"/>
  <c r="L115" i="65"/>
  <c r="L119" i="59"/>
  <c r="L129" i="53"/>
  <c r="L144" i="75"/>
  <c r="L138" i="75"/>
  <c r="L160" i="61"/>
  <c r="L166" i="75"/>
  <c r="L177" i="61"/>
  <c r="L194" i="75"/>
  <c r="L196" i="61"/>
  <c r="L209" i="75"/>
  <c r="L206" i="68"/>
  <c r="L201" i="53"/>
  <c r="L218" i="75"/>
  <c r="L234" i="75"/>
  <c r="L254" i="68"/>
  <c r="L246" i="68"/>
  <c r="L270" i="75"/>
  <c r="L278" i="75"/>
  <c r="L292" i="68"/>
  <c r="L306" i="75"/>
  <c r="L300" i="75"/>
  <c r="L297" i="61"/>
  <c r="L303" i="59"/>
  <c r="L295" i="59"/>
  <c r="L310" i="58"/>
  <c r="L336" i="75"/>
  <c r="L342" i="68"/>
  <c r="L383" i="75"/>
  <c r="L376" i="75"/>
  <c r="L381" i="67"/>
  <c r="L304" i="51"/>
  <c r="L362" i="75"/>
  <c r="L244" i="75"/>
  <c r="L255" i="75"/>
  <c r="L245" i="75"/>
  <c r="L260" i="68"/>
  <c r="L263" i="59"/>
  <c r="L288" i="75"/>
  <c r="L282" i="75"/>
  <c r="L289" i="61"/>
  <c r="L305" i="75"/>
  <c r="L298" i="75"/>
  <c r="L312" i="75"/>
  <c r="L328" i="75"/>
  <c r="L354" i="75"/>
  <c r="L347" i="75"/>
  <c r="L341" i="75"/>
  <c r="L354" i="59"/>
  <c r="L368" i="75"/>
  <c r="L361" i="75"/>
  <c r="L383" i="59"/>
  <c r="L375" i="59"/>
  <c r="L81" i="71"/>
  <c r="L119" i="71"/>
  <c r="L161" i="71"/>
  <c r="L215" i="71"/>
  <c r="L294" i="61"/>
  <c r="L376" i="61"/>
  <c r="L345" i="61"/>
  <c r="L385" i="61"/>
  <c r="L328" i="70"/>
  <c r="L264" i="70"/>
  <c r="L354" i="61"/>
  <c r="L347" i="61"/>
  <c r="L369" i="61"/>
  <c r="L384" i="61"/>
  <c r="L377" i="61"/>
  <c r="L356" i="68"/>
  <c r="L354" i="68"/>
  <c r="L324" i="68"/>
  <c r="L276" i="68"/>
  <c r="L374" i="58"/>
  <c r="L350" i="58"/>
  <c r="L340" i="58"/>
  <c r="L318" i="58"/>
  <c r="L286" i="58"/>
  <c r="L262" i="58"/>
  <c r="L260" i="58"/>
  <c r="L254" i="58"/>
  <c r="L398" i="58"/>
  <c r="L388" i="58"/>
  <c r="J91" i="71"/>
  <c r="J99" i="71"/>
  <c r="L99" i="71"/>
  <c r="L91" i="71"/>
  <c r="J86" i="71"/>
  <c r="J94" i="71"/>
  <c r="J88" i="71"/>
  <c r="J96" i="71"/>
  <c r="J89" i="71"/>
  <c r="J92" i="71"/>
  <c r="J93" i="71"/>
  <c r="J84" i="71"/>
  <c r="J97" i="71"/>
  <c r="J85" i="71"/>
  <c r="J98" i="71"/>
  <c r="J95" i="71"/>
  <c r="J87" i="71"/>
  <c r="J90" i="71"/>
  <c r="L98" i="71"/>
  <c r="L95" i="71"/>
  <c r="L94" i="71"/>
  <c r="L90" i="71"/>
  <c r="L96" i="71"/>
  <c r="L87" i="71"/>
  <c r="L86" i="71"/>
  <c r="L88" i="71"/>
  <c r="L97" i="71"/>
  <c r="L89" i="71"/>
  <c r="L93" i="71"/>
  <c r="L85" i="71"/>
  <c r="L92" i="71"/>
  <c r="L84" i="71"/>
  <c r="L93" i="57"/>
  <c r="J89" i="57"/>
  <c r="J97" i="57"/>
  <c r="J84" i="57"/>
  <c r="J92" i="57"/>
  <c r="J86" i="57"/>
  <c r="J94" i="57"/>
  <c r="J96" i="57"/>
  <c r="J87" i="57"/>
  <c r="J99" i="57"/>
  <c r="J88" i="57"/>
  <c r="J91" i="57"/>
  <c r="J93" i="57"/>
  <c r="L85" i="57"/>
  <c r="J85" i="57"/>
  <c r="J90" i="57"/>
  <c r="J98" i="57"/>
  <c r="J95" i="57"/>
  <c r="L99" i="57"/>
  <c r="L90" i="57"/>
  <c r="L91" i="57"/>
  <c r="L95" i="57"/>
  <c r="L87" i="57"/>
  <c r="L84" i="57"/>
  <c r="L97" i="57"/>
  <c r="L86" i="57"/>
  <c r="L88" i="57"/>
  <c r="L94" i="57"/>
  <c r="L92" i="57"/>
  <c r="L96" i="57"/>
  <c r="L89" i="57"/>
  <c r="L98" i="57"/>
  <c r="J84" i="66"/>
  <c r="J92" i="66"/>
  <c r="L97" i="66"/>
  <c r="L89" i="66"/>
  <c r="J87" i="66"/>
  <c r="J95" i="66"/>
  <c r="J89" i="66"/>
  <c r="J97" i="66"/>
  <c r="J85" i="66"/>
  <c r="J98" i="66"/>
  <c r="J88" i="66"/>
  <c r="J90" i="66"/>
  <c r="J93" i="66"/>
  <c r="J86" i="66"/>
  <c r="J94" i="66"/>
  <c r="J96" i="66"/>
  <c r="J91" i="66"/>
  <c r="J99" i="66"/>
  <c r="L95" i="66"/>
  <c r="L96" i="66"/>
  <c r="L87" i="66"/>
  <c r="L88" i="66"/>
  <c r="L94" i="66"/>
  <c r="L84" i="66"/>
  <c r="L93" i="66"/>
  <c r="L86" i="66"/>
  <c r="L85" i="66"/>
  <c r="L90" i="66"/>
  <c r="L99" i="66"/>
  <c r="L91" i="66"/>
  <c r="L98" i="66"/>
  <c r="L92" i="66"/>
  <c r="L348" i="58"/>
  <c r="J88" i="58"/>
  <c r="J96" i="58"/>
  <c r="J84" i="58"/>
  <c r="J91" i="58"/>
  <c r="J99" i="58"/>
  <c r="J85" i="58"/>
  <c r="J93" i="58"/>
  <c r="J90" i="58"/>
  <c r="J94" i="58"/>
  <c r="J95" i="58"/>
  <c r="J86" i="58"/>
  <c r="J98" i="58"/>
  <c r="L94" i="58"/>
  <c r="J87" i="58"/>
  <c r="J89" i="58"/>
  <c r="J92" i="58"/>
  <c r="J97" i="58"/>
  <c r="L84" i="58"/>
  <c r="L86" i="58"/>
  <c r="L92" i="58"/>
  <c r="L98" i="58"/>
  <c r="L99" i="58"/>
  <c r="L91" i="58"/>
  <c r="L96" i="58"/>
  <c r="L90" i="58"/>
  <c r="L93" i="58"/>
  <c r="L95" i="58"/>
  <c r="L85" i="58"/>
  <c r="L87" i="58"/>
  <c r="L97" i="58"/>
  <c r="L89" i="58"/>
  <c r="L88" i="58"/>
  <c r="L145" i="58"/>
  <c r="L252" i="66"/>
  <c r="L251" i="65"/>
  <c r="L340" i="66"/>
  <c r="L348" i="66"/>
  <c r="L99" i="69"/>
  <c r="L91" i="69"/>
  <c r="L85" i="69"/>
  <c r="L95" i="69"/>
  <c r="L87" i="69"/>
  <c r="L98" i="69"/>
  <c r="L94" i="69"/>
  <c r="L90" i="69"/>
  <c r="L86" i="69"/>
  <c r="L92" i="69"/>
  <c r="L88" i="69"/>
  <c r="L97" i="69"/>
  <c r="L84" i="69"/>
  <c r="L89" i="69"/>
  <c r="L93" i="69"/>
  <c r="L96" i="69"/>
  <c r="L395" i="55"/>
  <c r="J89" i="55"/>
  <c r="J97" i="55"/>
  <c r="J84" i="55"/>
  <c r="J92" i="55"/>
  <c r="J86" i="55"/>
  <c r="J94" i="55"/>
  <c r="J90" i="55"/>
  <c r="L97" i="55"/>
  <c r="J93" i="55"/>
  <c r="L89" i="55"/>
  <c r="J95" i="55"/>
  <c r="J85" i="55"/>
  <c r="J98" i="55"/>
  <c r="J87" i="55"/>
  <c r="J99" i="55"/>
  <c r="J88" i="55"/>
  <c r="J96" i="55"/>
  <c r="J91" i="55"/>
  <c r="L87" i="55"/>
  <c r="L99" i="55"/>
  <c r="L98" i="55"/>
  <c r="L91" i="55"/>
  <c r="L84" i="55"/>
  <c r="L90" i="55"/>
  <c r="L96" i="55"/>
  <c r="L93" i="55"/>
  <c r="L94" i="55"/>
  <c r="L92" i="55"/>
  <c r="L88" i="55"/>
  <c r="L86" i="55"/>
  <c r="L85" i="55"/>
  <c r="L95" i="55"/>
  <c r="L107" i="65"/>
  <c r="L110" i="58"/>
  <c r="L102" i="58"/>
  <c r="L109" i="57"/>
  <c r="L101" i="57"/>
  <c r="L116" i="58"/>
  <c r="L124" i="66"/>
  <c r="L126" i="58"/>
  <c r="L118" i="58"/>
  <c r="L176" i="57"/>
  <c r="L168" i="57"/>
  <c r="L205" i="57"/>
  <c r="L220" i="66"/>
  <c r="L228" i="58"/>
  <c r="L236" i="66"/>
  <c r="L366" i="58"/>
  <c r="L386" i="55"/>
  <c r="J90" i="50"/>
  <c r="J98" i="50"/>
  <c r="J85" i="50"/>
  <c r="J93" i="50"/>
  <c r="L97" i="50"/>
  <c r="L89" i="50"/>
  <c r="J87" i="50"/>
  <c r="J95" i="50"/>
  <c r="L84" i="50"/>
  <c r="J97" i="50"/>
  <c r="J88" i="50"/>
  <c r="J89" i="50"/>
  <c r="J92" i="50"/>
  <c r="J94" i="50"/>
  <c r="J84" i="50"/>
  <c r="J86" i="50"/>
  <c r="J96" i="50"/>
  <c r="J99" i="50"/>
  <c r="J91" i="50"/>
  <c r="L96" i="50"/>
  <c r="L95" i="50"/>
  <c r="L91" i="50"/>
  <c r="L88" i="50"/>
  <c r="L87" i="50"/>
  <c r="L98" i="50"/>
  <c r="L93" i="50"/>
  <c r="L86" i="50"/>
  <c r="L85" i="50"/>
  <c r="L92" i="50"/>
  <c r="L94" i="50"/>
  <c r="L99" i="50"/>
  <c r="L90" i="50"/>
  <c r="L243" i="65"/>
  <c r="L91" i="54"/>
  <c r="J89" i="54"/>
  <c r="J97" i="54"/>
  <c r="J84" i="54"/>
  <c r="J92" i="54"/>
  <c r="J86" i="54"/>
  <c r="J94" i="54"/>
  <c r="L99" i="54"/>
  <c r="J93" i="54"/>
  <c r="J96" i="54"/>
  <c r="J85" i="54"/>
  <c r="J98" i="54"/>
  <c r="J88" i="54"/>
  <c r="J90" i="54"/>
  <c r="J95" i="54"/>
  <c r="J99" i="54"/>
  <c r="J87" i="54"/>
  <c r="J91" i="54"/>
  <c r="L93" i="54"/>
  <c r="L92" i="54"/>
  <c r="L84" i="54"/>
  <c r="L94" i="54"/>
  <c r="L85" i="54"/>
  <c r="L86" i="54"/>
  <c r="L98" i="54"/>
  <c r="L97" i="54"/>
  <c r="L90" i="54"/>
  <c r="L88" i="54"/>
  <c r="L95" i="54"/>
  <c r="L87" i="54"/>
  <c r="L96" i="54"/>
  <c r="L89" i="54"/>
  <c r="L113" i="66"/>
  <c r="L105" i="66"/>
  <c r="L140" i="66"/>
  <c r="L387" i="66"/>
  <c r="J84" i="65"/>
  <c r="J92" i="65"/>
  <c r="J87" i="65"/>
  <c r="J95" i="65"/>
  <c r="L99" i="65"/>
  <c r="J89" i="65"/>
  <c r="J97" i="65"/>
  <c r="J88" i="65"/>
  <c r="J91" i="65"/>
  <c r="J93" i="65"/>
  <c r="L91" i="65"/>
  <c r="J96" i="65"/>
  <c r="J85" i="65"/>
  <c r="J98" i="65"/>
  <c r="J99" i="65"/>
  <c r="L92" i="65"/>
  <c r="J86" i="65"/>
  <c r="J90" i="65"/>
  <c r="J94" i="65"/>
  <c r="L84" i="65"/>
  <c r="L88" i="65"/>
  <c r="L90" i="65"/>
  <c r="L94" i="65"/>
  <c r="L95" i="65"/>
  <c r="L86" i="65"/>
  <c r="L87" i="65"/>
  <c r="L93" i="65"/>
  <c r="L97" i="65"/>
  <c r="L85" i="65"/>
  <c r="L89" i="65"/>
  <c r="L96" i="65"/>
  <c r="L98" i="65"/>
  <c r="L123" i="57"/>
  <c r="L147" i="66"/>
  <c r="L141" i="57"/>
  <c r="L133" i="57"/>
  <c r="L326" i="60"/>
  <c r="J87" i="60"/>
  <c r="J95" i="60"/>
  <c r="J90" i="60"/>
  <c r="J98" i="60"/>
  <c r="L97" i="60"/>
  <c r="J84" i="60"/>
  <c r="J92" i="60"/>
  <c r="L89" i="60"/>
  <c r="J88" i="60"/>
  <c r="J91" i="60"/>
  <c r="J93" i="60"/>
  <c r="J96" i="60"/>
  <c r="J85" i="60"/>
  <c r="J97" i="60"/>
  <c r="J86" i="60"/>
  <c r="J89" i="60"/>
  <c r="J99" i="60"/>
  <c r="J94" i="60"/>
  <c r="L91" i="60"/>
  <c r="L98" i="60"/>
  <c r="L96" i="60"/>
  <c r="L90" i="60"/>
  <c r="L94" i="60"/>
  <c r="L88" i="60"/>
  <c r="L86" i="60"/>
  <c r="L95" i="60"/>
  <c r="L93" i="60"/>
  <c r="L85" i="60"/>
  <c r="L92" i="60"/>
  <c r="L87" i="60"/>
  <c r="L99" i="60"/>
  <c r="L84" i="60"/>
  <c r="J89" i="56"/>
  <c r="J97" i="56"/>
  <c r="J84" i="56"/>
  <c r="J92" i="56"/>
  <c r="L95" i="56"/>
  <c r="L85" i="56"/>
  <c r="J86" i="56"/>
  <c r="J94" i="56"/>
  <c r="J87" i="56"/>
  <c r="J99" i="56"/>
  <c r="J90" i="56"/>
  <c r="J91" i="56"/>
  <c r="J95" i="56"/>
  <c r="J96" i="56"/>
  <c r="J98" i="56"/>
  <c r="L87" i="56"/>
  <c r="J85" i="56"/>
  <c r="J88" i="56"/>
  <c r="J93" i="56"/>
  <c r="L91" i="56"/>
  <c r="L97" i="56"/>
  <c r="L98" i="56"/>
  <c r="L89" i="56"/>
  <c r="L90" i="56"/>
  <c r="L86" i="56"/>
  <c r="L96" i="56"/>
  <c r="L88" i="56"/>
  <c r="L93" i="56"/>
  <c r="L84" i="56"/>
  <c r="L92" i="56"/>
  <c r="L99" i="56"/>
  <c r="L94" i="56"/>
  <c r="L380" i="66"/>
  <c r="L378" i="55"/>
  <c r="J90" i="70"/>
  <c r="J98" i="70"/>
  <c r="J85" i="70"/>
  <c r="J93" i="70"/>
  <c r="L89" i="70"/>
  <c r="J87" i="70"/>
  <c r="J95" i="70"/>
  <c r="J86" i="70"/>
  <c r="J99" i="70"/>
  <c r="J89" i="70"/>
  <c r="L97" i="70"/>
  <c r="J91" i="70"/>
  <c r="J94" i="70"/>
  <c r="J84" i="70"/>
  <c r="L84" i="70"/>
  <c r="J88" i="70"/>
  <c r="J96" i="70"/>
  <c r="J97" i="70"/>
  <c r="J92" i="70"/>
  <c r="L99" i="70"/>
  <c r="L95" i="70"/>
  <c r="L91" i="70"/>
  <c r="L93" i="70"/>
  <c r="L87" i="70"/>
  <c r="L85" i="70"/>
  <c r="L92" i="70"/>
  <c r="L98" i="70"/>
  <c r="L94" i="70"/>
  <c r="L86" i="70"/>
  <c r="L96" i="70"/>
  <c r="L88" i="70"/>
  <c r="L90" i="70"/>
  <c r="L76" i="66"/>
  <c r="L116" i="65"/>
  <c r="L121" i="66"/>
  <c r="L172" i="66"/>
  <c r="L171" i="65"/>
  <c r="L165" i="57"/>
  <c r="L188" i="66"/>
  <c r="L187" i="65"/>
  <c r="L189" i="57"/>
  <c r="L316" i="66"/>
  <c r="L323" i="65"/>
  <c r="L316" i="56"/>
  <c r="L323" i="55"/>
  <c r="L315" i="55"/>
  <c r="L332" i="66"/>
  <c r="L339" i="55"/>
  <c r="L347" i="69"/>
  <c r="L347" i="55"/>
  <c r="L371" i="55"/>
  <c r="L386" i="54"/>
  <c r="L401" i="61"/>
  <c r="L95" i="61"/>
  <c r="J86" i="61"/>
  <c r="J94" i="61"/>
  <c r="L88" i="61"/>
  <c r="J89" i="61"/>
  <c r="J97" i="61"/>
  <c r="J91" i="61"/>
  <c r="J99" i="61"/>
  <c r="J84" i="61"/>
  <c r="J96" i="61"/>
  <c r="L87" i="61"/>
  <c r="J87" i="61"/>
  <c r="J88" i="61"/>
  <c r="J92" i="61"/>
  <c r="J93" i="61"/>
  <c r="J98" i="61"/>
  <c r="L96" i="61"/>
  <c r="J85" i="61"/>
  <c r="J95" i="61"/>
  <c r="J90" i="61"/>
  <c r="L89" i="61"/>
  <c r="L84" i="61"/>
  <c r="L94" i="61"/>
  <c r="L85" i="61"/>
  <c r="L98" i="61"/>
  <c r="L92" i="61"/>
  <c r="L99" i="61"/>
  <c r="L91" i="61"/>
  <c r="L90" i="61"/>
  <c r="L97" i="61"/>
  <c r="L86" i="61"/>
  <c r="L93" i="61"/>
  <c r="J88" i="76"/>
  <c r="J93" i="76"/>
  <c r="J94" i="76"/>
  <c r="J11" i="76"/>
  <c r="J27" i="76"/>
  <c r="J43" i="76"/>
  <c r="J57" i="76"/>
  <c r="J399" i="76"/>
  <c r="J371" i="76"/>
  <c r="J355" i="76"/>
  <c r="J375" i="76"/>
  <c r="J400" i="76"/>
  <c r="J372" i="76"/>
  <c r="J356" i="76"/>
  <c r="J377" i="76"/>
  <c r="J343" i="76"/>
  <c r="J327" i="76"/>
  <c r="J311" i="76"/>
  <c r="J312" i="76"/>
  <c r="J342" i="76"/>
  <c r="J269" i="76"/>
  <c r="J261" i="76"/>
  <c r="J296" i="76"/>
  <c r="J250" i="76"/>
  <c r="J234" i="76"/>
  <c r="J308" i="76"/>
  <c r="J235" i="76"/>
  <c r="J95" i="76"/>
  <c r="J91" i="76"/>
  <c r="J56" i="76"/>
  <c r="J13" i="76"/>
  <c r="J29" i="76"/>
  <c r="J45" i="76"/>
  <c r="J397" i="76"/>
  <c r="J369" i="76"/>
  <c r="J353" i="76"/>
  <c r="J373" i="76"/>
  <c r="J398" i="76"/>
  <c r="J370" i="76"/>
  <c r="J354" i="76"/>
  <c r="J341" i="76"/>
  <c r="J325" i="76"/>
  <c r="J309" i="76"/>
  <c r="J330" i="76"/>
  <c r="J295" i="76"/>
  <c r="J304" i="76"/>
  <c r="J322" i="76"/>
  <c r="J257" i="76"/>
  <c r="J268" i="76"/>
  <c r="J256" i="76"/>
  <c r="J283" i="76"/>
  <c r="J248" i="76"/>
  <c r="J232" i="76"/>
  <c r="J288" i="76"/>
  <c r="J249" i="76"/>
  <c r="J233" i="76"/>
  <c r="J200" i="76"/>
  <c r="J184" i="76"/>
  <c r="J340" i="76"/>
  <c r="J219" i="76"/>
  <c r="J290" i="76"/>
  <c r="J195" i="76"/>
  <c r="J292" i="76"/>
  <c r="J222" i="76"/>
  <c r="J259" i="76"/>
  <c r="J212" i="76"/>
  <c r="J159" i="76"/>
  <c r="J179" i="76"/>
  <c r="J154" i="76"/>
  <c r="J138" i="76"/>
  <c r="J127" i="76"/>
  <c r="J106" i="76"/>
  <c r="J136" i="76"/>
  <c r="J120" i="76"/>
  <c r="J115" i="76"/>
  <c r="J76" i="76"/>
  <c r="J79" i="76"/>
  <c r="J63" i="76"/>
  <c r="J14" i="76"/>
  <c r="J30" i="76"/>
  <c r="J46" i="76"/>
  <c r="J168" i="76"/>
  <c r="J125" i="76"/>
  <c r="J85" i="76"/>
  <c r="J61" i="76"/>
  <c r="J15" i="76"/>
  <c r="J31" i="76"/>
  <c r="J47" i="76"/>
  <c r="J395" i="76"/>
  <c r="J367" i="76"/>
  <c r="J351" i="76"/>
  <c r="J386" i="76"/>
  <c r="J396" i="76"/>
  <c r="J368" i="76"/>
  <c r="J352" i="76"/>
  <c r="J339" i="76"/>
  <c r="J323" i="76"/>
  <c r="J307" i="76"/>
  <c r="J314" i="76"/>
  <c r="J293" i="76"/>
  <c r="J344" i="76"/>
  <c r="J310" i="76"/>
  <c r="J252" i="76"/>
  <c r="J267" i="76"/>
  <c r="J279" i="76"/>
  <c r="J246" i="76"/>
  <c r="J338" i="76"/>
  <c r="J285" i="76"/>
  <c r="J247" i="76"/>
  <c r="J231" i="76"/>
  <c r="J198" i="76"/>
  <c r="J182" i="76"/>
  <c r="J326" i="76"/>
  <c r="J217" i="76"/>
  <c r="J193" i="76"/>
  <c r="J206" i="76"/>
  <c r="J157" i="76"/>
  <c r="J152" i="76"/>
  <c r="J137" i="76"/>
  <c r="J89" i="76"/>
  <c r="J98" i="76"/>
  <c r="J17" i="76"/>
  <c r="J33" i="76"/>
  <c r="J49" i="76"/>
  <c r="J393" i="76"/>
  <c r="J365" i="76"/>
  <c r="J349" i="76"/>
  <c r="J394" i="76"/>
  <c r="J366" i="76"/>
  <c r="J350" i="76"/>
  <c r="J382" i="76"/>
  <c r="J337" i="76"/>
  <c r="J321" i="76"/>
  <c r="J305" i="76"/>
  <c r="J306" i="76"/>
  <c r="J291" i="76"/>
  <c r="J328" i="76"/>
  <c r="J84" i="76"/>
  <c r="J99" i="76"/>
  <c r="J5" i="76"/>
  <c r="J21" i="76"/>
  <c r="J37" i="76"/>
  <c r="J53" i="76"/>
  <c r="J389" i="76"/>
  <c r="J361" i="76"/>
  <c r="J345" i="76"/>
  <c r="J390" i="76"/>
  <c r="J362" i="76"/>
  <c r="J346" i="76"/>
  <c r="J374" i="76"/>
  <c r="J333" i="76"/>
  <c r="J317" i="76"/>
  <c r="J301" i="76"/>
  <c r="J287" i="76"/>
  <c r="J278" i="76"/>
  <c r="J251" i="76"/>
  <c r="J266" i="76"/>
  <c r="J240" i="76"/>
  <c r="J265" i="76"/>
  <c r="J275" i="76"/>
  <c r="J241" i="76"/>
  <c r="J225" i="76"/>
  <c r="J192" i="76"/>
  <c r="J176" i="76"/>
  <c r="J254" i="76"/>
  <c r="J211" i="76"/>
  <c r="J203" i="76"/>
  <c r="J226" i="76"/>
  <c r="J167" i="76"/>
  <c r="J151" i="76"/>
  <c r="J220" i="76"/>
  <c r="J162" i="76"/>
  <c r="J146" i="76"/>
  <c r="J135" i="76"/>
  <c r="J114" i="76"/>
  <c r="J185" i="76"/>
  <c r="J128" i="76"/>
  <c r="J107" i="76"/>
  <c r="J100" i="76"/>
  <c r="J68" i="76"/>
  <c r="J71" i="76"/>
  <c r="J6" i="76"/>
  <c r="J22" i="76"/>
  <c r="J38" i="76"/>
  <c r="J54" i="76"/>
  <c r="J64" i="76"/>
  <c r="J8" i="76"/>
  <c r="J24" i="76"/>
  <c r="J40" i="76"/>
  <c r="J59" i="76"/>
  <c r="J92" i="76"/>
  <c r="J7" i="76"/>
  <c r="J23" i="76"/>
  <c r="J39" i="76"/>
  <c r="J403" i="76"/>
  <c r="J384" i="76"/>
  <c r="J359" i="76"/>
  <c r="J383" i="76"/>
  <c r="J388" i="76"/>
  <c r="J360" i="76"/>
  <c r="J385" i="76"/>
  <c r="J379" i="76"/>
  <c r="J331" i="76"/>
  <c r="J315" i="76"/>
  <c r="J299" i="76"/>
  <c r="J334" i="76"/>
  <c r="J277" i="76"/>
  <c r="J238" i="76"/>
  <c r="J260" i="76"/>
  <c r="J263" i="76"/>
  <c r="J239" i="76"/>
  <c r="J223" i="76"/>
  <c r="J190" i="76"/>
  <c r="J174" i="76"/>
  <c r="J284" i="76"/>
  <c r="J209" i="76"/>
  <c r="J201" i="76"/>
  <c r="J273" i="76"/>
  <c r="J224" i="76"/>
  <c r="J173" i="76"/>
  <c r="J165" i="76"/>
  <c r="J149" i="76"/>
  <c r="J160" i="76"/>
  <c r="J144" i="76"/>
  <c r="J133" i="76"/>
  <c r="J112" i="76"/>
  <c r="J126" i="76"/>
  <c r="J105" i="76"/>
  <c r="J82" i="76"/>
  <c r="J66" i="76"/>
  <c r="J101" i="76"/>
  <c r="J69" i="76"/>
  <c r="J229" i="76"/>
  <c r="J175" i="76"/>
  <c r="J117" i="76"/>
  <c r="J10" i="76"/>
  <c r="J96" i="76"/>
  <c r="J25" i="76"/>
  <c r="J347" i="76"/>
  <c r="J380" i="76"/>
  <c r="J298" i="76"/>
  <c r="J281" i="76"/>
  <c r="J227" i="76"/>
  <c r="J178" i="76"/>
  <c r="J213" i="76"/>
  <c r="J191" i="76"/>
  <c r="J210" i="76"/>
  <c r="J169" i="76"/>
  <c r="J158" i="76"/>
  <c r="J141" i="76"/>
  <c r="J145" i="76"/>
  <c r="J122" i="76"/>
  <c r="J113" i="76"/>
  <c r="J102" i="76"/>
  <c r="J75" i="76"/>
  <c r="J12" i="76"/>
  <c r="J36" i="76"/>
  <c r="J42" i="76"/>
  <c r="J41" i="76"/>
  <c r="J358" i="76"/>
  <c r="J282" i="76"/>
  <c r="J258" i="76"/>
  <c r="J202" i="76"/>
  <c r="J170" i="76"/>
  <c r="J205" i="76"/>
  <c r="J161" i="76"/>
  <c r="J216" i="76"/>
  <c r="J150" i="76"/>
  <c r="J129" i="76"/>
  <c r="J118" i="76"/>
  <c r="J143" i="76"/>
  <c r="J109" i="76"/>
  <c r="J78" i="76"/>
  <c r="J67" i="76"/>
  <c r="J18" i="76"/>
  <c r="J51" i="76"/>
  <c r="J319" i="76"/>
  <c r="J316" i="76"/>
  <c r="J242" i="76"/>
  <c r="J264" i="76"/>
  <c r="J183" i="76"/>
  <c r="J123" i="76"/>
  <c r="J103" i="76"/>
  <c r="J20" i="76"/>
  <c r="J97" i="76"/>
  <c r="J35" i="76"/>
  <c r="J364" i="76"/>
  <c r="J387" i="76"/>
  <c r="J335" i="76"/>
  <c r="J286" i="76"/>
  <c r="J255" i="76"/>
  <c r="J276" i="76"/>
  <c r="J204" i="76"/>
  <c r="J172" i="76"/>
  <c r="J207" i="76"/>
  <c r="J189" i="76"/>
  <c r="J253" i="76"/>
  <c r="J181" i="76"/>
  <c r="J163" i="76"/>
  <c r="J171" i="76"/>
  <c r="J156" i="76"/>
  <c r="J131" i="76"/>
  <c r="J111" i="76"/>
  <c r="J80" i="76"/>
  <c r="J73" i="76"/>
  <c r="J16" i="76"/>
  <c r="J86" i="76"/>
  <c r="J381" i="76"/>
  <c r="J329" i="76"/>
  <c r="J244" i="76"/>
  <c r="J44" i="76"/>
  <c r="J116" i="76"/>
  <c r="J65" i="76"/>
  <c r="J391" i="76"/>
  <c r="J313" i="76"/>
  <c r="J336" i="76"/>
  <c r="J262" i="76"/>
  <c r="J236" i="76"/>
  <c r="J245" i="76"/>
  <c r="J194" i="76"/>
  <c r="J300" i="76"/>
  <c r="J324" i="76"/>
  <c r="J153" i="76"/>
  <c r="J142" i="76"/>
  <c r="J121" i="76"/>
  <c r="J110" i="76"/>
  <c r="J134" i="76"/>
  <c r="J187" i="76"/>
  <c r="J72" i="76"/>
  <c r="J26" i="76"/>
  <c r="J50" i="76"/>
  <c r="J297" i="76"/>
  <c r="J294" i="76"/>
  <c r="J186" i="76"/>
  <c r="J199" i="76"/>
  <c r="J104" i="76"/>
  <c r="J119" i="76"/>
  <c r="J58" i="76"/>
  <c r="J32" i="76"/>
  <c r="J320" i="76"/>
  <c r="J180" i="76"/>
  <c r="J197" i="76"/>
  <c r="J164" i="76"/>
  <c r="J218" i="76"/>
  <c r="J147" i="76"/>
  <c r="J34" i="76"/>
  <c r="J348" i="76"/>
  <c r="J196" i="76"/>
  <c r="J155" i="76"/>
  <c r="J139" i="76"/>
  <c r="J48" i="76"/>
  <c r="J90" i="76"/>
  <c r="J62" i="76"/>
  <c r="J376" i="76"/>
  <c r="J378" i="76"/>
  <c r="J303" i="76"/>
  <c r="J289" i="76"/>
  <c r="J332" i="76"/>
  <c r="J243" i="76"/>
  <c r="J188" i="76"/>
  <c r="J208" i="76"/>
  <c r="J280" i="76"/>
  <c r="J140" i="76"/>
  <c r="J108" i="76"/>
  <c r="J132" i="76"/>
  <c r="J70" i="76"/>
  <c r="J83" i="76"/>
  <c r="J28" i="76"/>
  <c r="J52" i="76"/>
  <c r="J9" i="76"/>
  <c r="J363" i="76"/>
  <c r="J402" i="76"/>
  <c r="J318" i="76"/>
  <c r="J272" i="76"/>
  <c r="J237" i="76"/>
  <c r="J221" i="76"/>
  <c r="J230" i="76"/>
  <c r="J214" i="76"/>
  <c r="J166" i="76"/>
  <c r="J130" i="76"/>
  <c r="J81" i="76"/>
  <c r="J4" i="76"/>
  <c r="J55" i="76"/>
  <c r="J19" i="76"/>
  <c r="J357" i="76"/>
  <c r="J392" i="76"/>
  <c r="J271" i="76"/>
  <c r="J215" i="76"/>
  <c r="J228" i="76"/>
  <c r="J124" i="76"/>
  <c r="J77" i="76"/>
  <c r="J87" i="76"/>
  <c r="J401" i="76"/>
  <c r="J302" i="76"/>
  <c r="J270" i="76"/>
  <c r="J274" i="76"/>
  <c r="J177" i="76"/>
  <c r="J148" i="76"/>
  <c r="J74" i="76"/>
  <c r="J60" i="76"/>
  <c r="L256" i="22"/>
  <c r="L158" i="66"/>
  <c r="L150" i="66"/>
  <c r="L173" i="58"/>
  <c r="L195" i="66"/>
  <c r="L187" i="66"/>
  <c r="L307" i="55"/>
  <c r="L299" i="55"/>
  <c r="L308" i="58"/>
  <c r="L355" i="54"/>
  <c r="L364" i="66"/>
  <c r="L370" i="54"/>
  <c r="L385" i="54"/>
  <c r="L85" i="68"/>
  <c r="J84" i="68"/>
  <c r="J92" i="68"/>
  <c r="J87" i="68"/>
  <c r="J95" i="68"/>
  <c r="J89" i="68"/>
  <c r="J97" i="68"/>
  <c r="J91" i="68"/>
  <c r="J94" i="68"/>
  <c r="J96" i="68"/>
  <c r="J86" i="68"/>
  <c r="J99" i="68"/>
  <c r="J88" i="68"/>
  <c r="J90" i="68"/>
  <c r="J85" i="68"/>
  <c r="L93" i="68"/>
  <c r="J93" i="68"/>
  <c r="J98" i="68"/>
  <c r="L88" i="68"/>
  <c r="L92" i="68"/>
  <c r="L94" i="68"/>
  <c r="L84" i="68"/>
  <c r="L86" i="68"/>
  <c r="L99" i="68"/>
  <c r="L89" i="68"/>
  <c r="L90" i="68"/>
  <c r="L95" i="68"/>
  <c r="L87" i="68"/>
  <c r="L97" i="68"/>
  <c r="L91" i="68"/>
  <c r="L98" i="68"/>
  <c r="L96" i="68"/>
  <c r="L93" i="22"/>
  <c r="J91" i="22"/>
  <c r="J99" i="22"/>
  <c r="J86" i="22"/>
  <c r="J94" i="22"/>
  <c r="J88" i="22"/>
  <c r="J96" i="22"/>
  <c r="L85" i="22"/>
  <c r="J92" i="22"/>
  <c r="J95" i="22"/>
  <c r="J84" i="22"/>
  <c r="J97" i="22"/>
  <c r="J87" i="22"/>
  <c r="J89" i="22"/>
  <c r="J85" i="22"/>
  <c r="J93" i="22"/>
  <c r="J98" i="22"/>
  <c r="J90" i="22"/>
  <c r="L99" i="22"/>
  <c r="L88" i="22"/>
  <c r="L90" i="22"/>
  <c r="L92" i="22"/>
  <c r="L91" i="22"/>
  <c r="L97" i="22"/>
  <c r="L86" i="22"/>
  <c r="L87" i="22"/>
  <c r="L96" i="22"/>
  <c r="L89" i="22"/>
  <c r="L84" i="22"/>
  <c r="L98" i="22"/>
  <c r="L95" i="22"/>
  <c r="L94" i="22"/>
  <c r="L170" i="66"/>
  <c r="L177" i="65"/>
  <c r="L169" i="65"/>
  <c r="L292" i="58"/>
  <c r="L300" i="66"/>
  <c r="L307" i="65"/>
  <c r="L354" i="54"/>
  <c r="L361" i="61"/>
  <c r="L362" i="54"/>
  <c r="J85" i="64"/>
  <c r="J93" i="64"/>
  <c r="J88" i="64"/>
  <c r="J96" i="64"/>
  <c r="J90" i="64"/>
  <c r="J98" i="64"/>
  <c r="J92" i="64"/>
  <c r="L84" i="64"/>
  <c r="J95" i="64"/>
  <c r="L86" i="64"/>
  <c r="J84" i="64"/>
  <c r="J97" i="64"/>
  <c r="J87" i="64"/>
  <c r="J89" i="64"/>
  <c r="J86" i="64"/>
  <c r="J91" i="64"/>
  <c r="J99" i="64"/>
  <c r="J94" i="64"/>
  <c r="L96" i="64"/>
  <c r="L94" i="64"/>
  <c r="L88" i="64"/>
  <c r="L95" i="64"/>
  <c r="L97" i="64"/>
  <c r="L87" i="64"/>
  <c r="L89" i="64"/>
  <c r="L91" i="64"/>
  <c r="L85" i="64"/>
  <c r="L98" i="64"/>
  <c r="L92" i="64"/>
  <c r="L90" i="64"/>
  <c r="L93" i="64"/>
  <c r="L99" i="64"/>
  <c r="L378" i="54"/>
  <c r="L354" i="67"/>
  <c r="J84" i="67"/>
  <c r="J92" i="67"/>
  <c r="J87" i="67"/>
  <c r="J95" i="67"/>
  <c r="L87" i="67"/>
  <c r="J89" i="67"/>
  <c r="J97" i="67"/>
  <c r="J94" i="67"/>
  <c r="L85" i="67"/>
  <c r="J85" i="67"/>
  <c r="J98" i="67"/>
  <c r="J86" i="67"/>
  <c r="J99" i="67"/>
  <c r="J90" i="67"/>
  <c r="J91" i="67"/>
  <c r="J93" i="67"/>
  <c r="J96" i="67"/>
  <c r="L95" i="67"/>
  <c r="J88" i="67"/>
  <c r="L94" i="67"/>
  <c r="L86" i="67"/>
  <c r="L99" i="67"/>
  <c r="L91" i="67"/>
  <c r="L93" i="67"/>
  <c r="L98" i="67"/>
  <c r="L84" i="67"/>
  <c r="L96" i="67"/>
  <c r="L90" i="67"/>
  <c r="L97" i="67"/>
  <c r="L88" i="67"/>
  <c r="L89" i="67"/>
  <c r="L92" i="67"/>
  <c r="L399" i="59"/>
  <c r="J88" i="59"/>
  <c r="J96" i="59"/>
  <c r="J91" i="59"/>
  <c r="J99" i="59"/>
  <c r="J85" i="59"/>
  <c r="J93" i="59"/>
  <c r="J92" i="59"/>
  <c r="J95" i="59"/>
  <c r="J84" i="59"/>
  <c r="J97" i="59"/>
  <c r="J87" i="59"/>
  <c r="L99" i="59"/>
  <c r="J89" i="59"/>
  <c r="J98" i="59"/>
  <c r="L91" i="59"/>
  <c r="J86" i="59"/>
  <c r="J90" i="59"/>
  <c r="J94" i="59"/>
  <c r="L96" i="59"/>
  <c r="L88" i="59"/>
  <c r="L98" i="59"/>
  <c r="L90" i="59"/>
  <c r="L97" i="59"/>
  <c r="L95" i="59"/>
  <c r="L89" i="59"/>
  <c r="L85" i="59"/>
  <c r="L94" i="59"/>
  <c r="L86" i="59"/>
  <c r="L84" i="59"/>
  <c r="L93" i="59"/>
  <c r="L87" i="59"/>
  <c r="L92" i="59"/>
  <c r="J86" i="75"/>
  <c r="J88" i="75"/>
  <c r="J84" i="75"/>
  <c r="J94" i="75"/>
  <c r="J96" i="75"/>
  <c r="J90" i="75"/>
  <c r="J99" i="75"/>
  <c r="J98" i="75"/>
  <c r="J93" i="75"/>
  <c r="J87" i="75"/>
  <c r="J85" i="75"/>
  <c r="J89" i="75"/>
  <c r="J92" i="75"/>
  <c r="J97" i="75"/>
  <c r="J91" i="75"/>
  <c r="J95" i="75"/>
  <c r="L93" i="51"/>
  <c r="J86" i="51"/>
  <c r="J94" i="51"/>
  <c r="L87" i="51"/>
  <c r="L85" i="51"/>
  <c r="J87" i="51"/>
  <c r="J95" i="51"/>
  <c r="L99" i="51"/>
  <c r="L91" i="51"/>
  <c r="J88" i="51"/>
  <c r="J96" i="51"/>
  <c r="L84" i="51"/>
  <c r="J89" i="51"/>
  <c r="J97" i="51"/>
  <c r="L95" i="51"/>
  <c r="L97" i="51"/>
  <c r="L89" i="51"/>
  <c r="J90" i="51"/>
  <c r="J98" i="51"/>
  <c r="L96" i="51"/>
  <c r="L88" i="51"/>
  <c r="J84" i="51"/>
  <c r="J91" i="51"/>
  <c r="J99" i="51"/>
  <c r="J92" i="51"/>
  <c r="J85" i="51"/>
  <c r="J93" i="51"/>
  <c r="L94" i="51"/>
  <c r="L98" i="51"/>
  <c r="L86" i="51"/>
  <c r="L90" i="51"/>
  <c r="L92" i="51"/>
  <c r="L401" i="53"/>
  <c r="L99" i="53"/>
  <c r="L91" i="53"/>
  <c r="L85" i="53"/>
  <c r="L84" i="53"/>
  <c r="L98" i="53"/>
  <c r="L90" i="53"/>
  <c r="L97" i="53"/>
  <c r="L89" i="53"/>
  <c r="L93" i="53"/>
  <c r="L96" i="53"/>
  <c r="L88" i="53"/>
  <c r="L95" i="53"/>
  <c r="L87" i="53"/>
  <c r="L94" i="53"/>
  <c r="L86" i="53"/>
  <c r="L92" i="53"/>
  <c r="A7" i="47"/>
  <c r="A4" i="47"/>
  <c r="A3" i="47"/>
  <c r="A5" i="47"/>
  <c r="J86" i="53"/>
  <c r="J94" i="53"/>
  <c r="J87" i="53"/>
  <c r="J95" i="53"/>
  <c r="J88" i="53"/>
  <c r="J96" i="53"/>
  <c r="J89" i="53"/>
  <c r="J97" i="53"/>
  <c r="J90" i="53"/>
  <c r="J98" i="53"/>
  <c r="J84" i="53"/>
  <c r="J91" i="53"/>
  <c r="J99" i="53"/>
  <c r="J92" i="53"/>
  <c r="J85" i="53"/>
  <c r="J93" i="53"/>
  <c r="J90" i="69"/>
  <c r="J98" i="69"/>
  <c r="J89" i="69"/>
  <c r="J91" i="69"/>
  <c r="J99" i="69"/>
  <c r="J84" i="69"/>
  <c r="J92" i="69"/>
  <c r="J85" i="69"/>
  <c r="J93" i="69"/>
  <c r="J86" i="69"/>
  <c r="J94" i="69"/>
  <c r="J97" i="69"/>
  <c r="J87" i="69"/>
  <c r="J95" i="69"/>
  <c r="J88" i="69"/>
  <c r="J96" i="69"/>
  <c r="A26" i="47"/>
  <c r="A17" i="47"/>
  <c r="A9" i="47"/>
  <c r="A19" i="47"/>
  <c r="A11" i="47"/>
  <c r="A13" i="47"/>
  <c r="A18" i="47"/>
  <c r="A15" i="47"/>
  <c r="A16" i="47"/>
  <c r="A14" i="47"/>
  <c r="A12" i="47"/>
  <c r="A10" i="47"/>
  <c r="C33" i="26"/>
  <c r="L220" i="56"/>
  <c r="C17" i="45"/>
  <c r="C9" i="45"/>
  <c r="C16" i="45"/>
  <c r="C8" i="45"/>
  <c r="C6" i="45"/>
  <c r="C22" i="45"/>
  <c r="C14" i="45"/>
  <c r="C5" i="45"/>
  <c r="C21" i="45"/>
  <c r="C13" i="45"/>
  <c r="C3" i="45"/>
  <c r="C19" i="45"/>
  <c r="C18" i="45"/>
  <c r="C10" i="45"/>
  <c r="S1" i="45"/>
  <c r="J1" i="45"/>
  <c r="D1" i="45"/>
  <c r="C2" i="45"/>
  <c r="R1" i="45"/>
  <c r="L344" i="71"/>
  <c r="L363" i="71"/>
  <c r="L303" i="75"/>
  <c r="L327" i="75"/>
  <c r="L259" i="75"/>
  <c r="L247" i="75"/>
  <c r="L173" i="75"/>
  <c r="L124" i="75"/>
  <c r="L118" i="75"/>
  <c r="L238" i="75"/>
  <c r="L284" i="75"/>
  <c r="L324" i="75"/>
  <c r="L348" i="75"/>
  <c r="L358" i="75"/>
  <c r="L53" i="75"/>
  <c r="L10" i="75"/>
  <c r="L16" i="75"/>
  <c r="L29" i="75"/>
  <c r="L42" i="75"/>
  <c r="L48" i="75"/>
  <c r="L55" i="75"/>
  <c r="L61" i="75"/>
  <c r="L145" i="71"/>
  <c r="L80" i="75"/>
  <c r="L78" i="58"/>
  <c r="L130" i="75"/>
  <c r="L143" i="75"/>
  <c r="L135" i="75"/>
  <c r="L142" i="58"/>
  <c r="L134" i="58"/>
  <c r="L152" i="58"/>
  <c r="L167" i="75"/>
  <c r="L180" i="58"/>
  <c r="L190" i="58"/>
  <c r="L199" i="75"/>
  <c r="L241" i="75"/>
  <c r="L233" i="75"/>
  <c r="L252" i="75"/>
  <c r="L246" i="58"/>
  <c r="L268" i="75"/>
  <c r="L299" i="75"/>
  <c r="L321" i="75"/>
  <c r="L313" i="75"/>
  <c r="L359" i="75"/>
  <c r="L358" i="58"/>
  <c r="L378" i="75"/>
  <c r="L349" i="75"/>
  <c r="L319" i="75"/>
  <c r="L277" i="75"/>
  <c r="L229" i="75"/>
  <c r="L101" i="75"/>
  <c r="L75" i="75"/>
  <c r="L132" i="75"/>
  <c r="L357" i="75"/>
  <c r="L240" i="75"/>
  <c r="L286" i="75"/>
  <c r="L326" i="75"/>
  <c r="L389" i="75"/>
  <c r="L364" i="75"/>
  <c r="L4" i="75"/>
  <c r="L11" i="75"/>
  <c r="L17" i="75"/>
  <c r="L30" i="75"/>
  <c r="L36" i="75"/>
  <c r="L43" i="75"/>
  <c r="L49" i="75"/>
  <c r="L56" i="75"/>
  <c r="L62" i="75"/>
  <c r="L112" i="71"/>
  <c r="L73" i="75"/>
  <c r="L70" i="58"/>
  <c r="L100" i="58"/>
  <c r="L155" i="75"/>
  <c r="L158" i="58"/>
  <c r="L164" i="75"/>
  <c r="L193" i="75"/>
  <c r="L182" i="58"/>
  <c r="L196" i="58"/>
  <c r="L205" i="75"/>
  <c r="L198" i="75"/>
  <c r="L212" i="58"/>
  <c r="L226" i="75"/>
  <c r="L219" i="75"/>
  <c r="L213" i="75"/>
  <c r="L244" i="58"/>
  <c r="L258" i="75"/>
  <c r="L274" i="75"/>
  <c r="L290" i="75"/>
  <c r="L355" i="58"/>
  <c r="L377" i="75"/>
  <c r="L373" i="58"/>
  <c r="L333" i="75"/>
  <c r="L317" i="75"/>
  <c r="L275" i="75"/>
  <c r="L163" i="75"/>
  <c r="L63" i="75"/>
  <c r="L148" i="75"/>
  <c r="L190" i="75"/>
  <c r="L246" i="75"/>
  <c r="L292" i="75"/>
  <c r="L332" i="75"/>
  <c r="L355" i="75"/>
  <c r="L372" i="75"/>
  <c r="L5" i="75"/>
  <c r="L18" i="75"/>
  <c r="L24" i="75"/>
  <c r="L37" i="75"/>
  <c r="L50" i="75"/>
  <c r="L175" i="71"/>
  <c r="L167" i="71"/>
  <c r="L183" i="71"/>
  <c r="L311" i="71"/>
  <c r="L79" i="75"/>
  <c r="L113" i="75"/>
  <c r="L106" i="75"/>
  <c r="L129" i="75"/>
  <c r="L133" i="75"/>
  <c r="L162" i="75"/>
  <c r="L150" i="58"/>
  <c r="L172" i="75"/>
  <c r="L165" i="75"/>
  <c r="L176" i="60"/>
  <c r="L168" i="60"/>
  <c r="L175" i="58"/>
  <c r="L251" i="75"/>
  <c r="L276" i="58"/>
  <c r="L289" i="75"/>
  <c r="L297" i="75"/>
  <c r="L342" i="58"/>
  <c r="L71" i="75"/>
  <c r="L112" i="75"/>
  <c r="L128" i="75"/>
  <c r="L122" i="75"/>
  <c r="L148" i="58"/>
  <c r="L153" i="75"/>
  <c r="L179" i="75"/>
  <c r="L171" i="75"/>
  <c r="L174" i="58"/>
  <c r="L184" i="75"/>
  <c r="L210" i="75"/>
  <c r="L197" i="75"/>
  <c r="L224" i="75"/>
  <c r="L217" i="75"/>
  <c r="L278" i="58"/>
  <c r="L341" i="58"/>
  <c r="L356" i="58"/>
  <c r="L381" i="75"/>
  <c r="L311" i="75"/>
  <c r="L315" i="75"/>
  <c r="L283" i="75"/>
  <c r="L203" i="75"/>
  <c r="L68" i="75"/>
  <c r="L156" i="75"/>
  <c r="L212" i="75"/>
  <c r="L260" i="75"/>
  <c r="L302" i="75"/>
  <c r="L342" i="75"/>
  <c r="L387" i="75"/>
  <c r="L392" i="75"/>
  <c r="L13" i="75"/>
  <c r="L26" i="75"/>
  <c r="L32" i="75"/>
  <c r="L45" i="75"/>
  <c r="L58" i="75"/>
  <c r="L83" i="75"/>
  <c r="L111" i="75"/>
  <c r="L105" i="75"/>
  <c r="L113" i="60"/>
  <c r="L113" i="58"/>
  <c r="L105" i="58"/>
  <c r="L139" i="75"/>
  <c r="L152" i="75"/>
  <c r="L170" i="75"/>
  <c r="L166" i="58"/>
  <c r="L180" i="75"/>
  <c r="L202" i="75"/>
  <c r="L206" i="58"/>
  <c r="L222" i="58"/>
  <c r="L256" i="75"/>
  <c r="L264" i="75"/>
  <c r="L279" i="75"/>
  <c r="L302" i="58"/>
  <c r="L294" i="58"/>
  <c r="L308" i="75"/>
  <c r="L331" i="75"/>
  <c r="L370" i="75"/>
  <c r="L210" i="50"/>
  <c r="L68" i="58"/>
  <c r="L82" i="75"/>
  <c r="L69" i="75"/>
  <c r="L81" i="60"/>
  <c r="L110" i="75"/>
  <c r="L104" i="75"/>
  <c r="L132" i="58"/>
  <c r="L137" i="58"/>
  <c r="L164" i="58"/>
  <c r="L177" i="75"/>
  <c r="L189" i="75"/>
  <c r="L182" i="75"/>
  <c r="L196" i="75"/>
  <c r="L198" i="58"/>
  <c r="L214" i="58"/>
  <c r="L243" i="75"/>
  <c r="L236" i="75"/>
  <c r="L238" i="58"/>
  <c r="L230" i="58"/>
  <c r="L248" i="75"/>
  <c r="L271" i="75"/>
  <c r="L263" i="75"/>
  <c r="L301" i="75"/>
  <c r="L330" i="75"/>
  <c r="L351" i="75"/>
  <c r="L369" i="75"/>
  <c r="L403" i="75"/>
  <c r="L293" i="59"/>
  <c r="L323" i="75"/>
  <c r="L343" i="75"/>
  <c r="L287" i="75"/>
  <c r="L293" i="75"/>
  <c r="L181" i="75"/>
  <c r="L141" i="75"/>
  <c r="L123" i="75"/>
  <c r="L78" i="75"/>
  <c r="L228" i="75"/>
  <c r="L276" i="75"/>
  <c r="L318" i="75"/>
  <c r="L399" i="75"/>
  <c r="L382" i="75"/>
  <c r="L402" i="75"/>
  <c r="L8" i="75"/>
  <c r="L21" i="75"/>
  <c r="L34" i="75"/>
  <c r="L40" i="75"/>
  <c r="L60" i="75"/>
  <c r="L66" i="75"/>
  <c r="L80" i="60"/>
  <c r="L145" i="75"/>
  <c r="L137" i="75"/>
  <c r="L176" i="75"/>
  <c r="L188" i="75"/>
  <c r="L208" i="75"/>
  <c r="L222" i="75"/>
  <c r="L285" i="75"/>
  <c r="L350" i="75"/>
  <c r="L367" i="75"/>
  <c r="L385" i="75"/>
  <c r="L395" i="75"/>
  <c r="L231" i="59"/>
  <c r="C11" i="45"/>
  <c r="M1" i="45"/>
  <c r="AB1" i="45"/>
  <c r="AB13" i="45" s="1"/>
  <c r="E1" i="45"/>
  <c r="U1" i="45"/>
  <c r="U14" i="45" s="1"/>
  <c r="J235" i="22"/>
  <c r="S27" i="1"/>
  <c r="AE27" i="1" s="1"/>
  <c r="C20" i="45"/>
  <c r="V1" i="45"/>
  <c r="V12" i="45" s="1"/>
  <c r="C12" i="45"/>
  <c r="C4" i="45"/>
  <c r="F1" i="45"/>
  <c r="L179" i="65"/>
  <c r="L152" i="22"/>
  <c r="L200" i="22"/>
  <c r="L348" i="57"/>
  <c r="L229" i="57"/>
  <c r="L181" i="57"/>
  <c r="L197" i="57"/>
  <c r="L149" i="57"/>
  <c r="L120" i="22"/>
  <c r="L216" i="22"/>
  <c r="L144" i="22"/>
  <c r="L240" i="22"/>
  <c r="L318" i="68"/>
  <c r="L160" i="22"/>
  <c r="L376" i="22"/>
  <c r="L167" i="59"/>
  <c r="L238" i="68"/>
  <c r="L388" i="75"/>
  <c r="L174" i="68"/>
  <c r="L180" i="68"/>
  <c r="L196" i="68"/>
  <c r="L198" i="68"/>
  <c r="L230" i="68"/>
  <c r="L286" i="68"/>
  <c r="L278" i="68"/>
  <c r="L326" i="68"/>
  <c r="L170" i="50"/>
  <c r="L270" i="68"/>
  <c r="L388" i="68"/>
  <c r="S23" i="1"/>
  <c r="S12" i="1"/>
  <c r="E1" i="26"/>
  <c r="D33" i="26"/>
  <c r="A6" i="74"/>
  <c r="C6" i="74"/>
  <c r="A7" i="72"/>
  <c r="S26" i="1"/>
  <c r="AE26" i="1" s="1"/>
  <c r="AA1" i="45"/>
  <c r="AA23" i="45" s="1"/>
  <c r="Q1" i="45"/>
  <c r="C15" i="45"/>
  <c r="Y1" i="45"/>
  <c r="Y2" i="45" s="1"/>
  <c r="Z18" i="45"/>
  <c r="I1" i="45"/>
  <c r="L98" i="76"/>
  <c r="L90" i="76"/>
  <c r="L97" i="76"/>
  <c r="L96" i="76"/>
  <c r="L239" i="59"/>
  <c r="L279" i="59"/>
  <c r="L111" i="59"/>
  <c r="L103" i="59"/>
  <c r="L135" i="59"/>
  <c r="L127" i="59"/>
  <c r="L152" i="59"/>
  <c r="L159" i="59"/>
  <c r="L164" i="59"/>
  <c r="L175" i="59"/>
  <c r="L168" i="59"/>
  <c r="L255" i="59"/>
  <c r="L247" i="59"/>
  <c r="L158" i="59"/>
  <c r="L191" i="59"/>
  <c r="L117" i="59"/>
  <c r="L223" i="59"/>
  <c r="L79" i="59"/>
  <c r="L113" i="59"/>
  <c r="L145" i="59"/>
  <c r="L137" i="59"/>
  <c r="L199" i="59"/>
  <c r="L169" i="22"/>
  <c r="L271" i="59"/>
  <c r="L319" i="59"/>
  <c r="L347" i="59"/>
  <c r="L385" i="64"/>
  <c r="L207" i="59"/>
  <c r="L311" i="59"/>
  <c r="L343" i="59"/>
  <c r="L367" i="59"/>
  <c r="L359" i="59"/>
  <c r="L241" i="53"/>
  <c r="L208" i="22"/>
  <c r="L383" i="22"/>
  <c r="L128" i="22"/>
  <c r="L136" i="22"/>
  <c r="L177" i="22"/>
  <c r="L261" i="22"/>
  <c r="L284" i="66"/>
  <c r="L355" i="66"/>
  <c r="AA19" i="45"/>
  <c r="T6" i="45"/>
  <c r="T15" i="45"/>
  <c r="X10" i="45"/>
  <c r="T9" i="45"/>
  <c r="W11" i="45"/>
  <c r="X16" i="45"/>
  <c r="X18" i="45"/>
  <c r="X19" i="45"/>
  <c r="T12" i="45"/>
  <c r="T16" i="45"/>
  <c r="W13" i="45"/>
  <c r="T7" i="45"/>
  <c r="T3" i="45"/>
  <c r="A8" i="72"/>
  <c r="A7" i="74"/>
  <c r="C7" i="74"/>
  <c r="F1" i="26"/>
  <c r="E33" i="26"/>
  <c r="C117" i="54"/>
  <c r="F33" i="26"/>
  <c r="G1" i="26"/>
  <c r="A8" i="74"/>
  <c r="C8" i="74"/>
  <c r="A9" i="72"/>
  <c r="A10" i="72"/>
  <c r="A9" i="74"/>
  <c r="C9" i="74"/>
  <c r="H1" i="26"/>
  <c r="G33" i="26"/>
  <c r="I1" i="26"/>
  <c r="H33" i="26"/>
  <c r="A11" i="72"/>
  <c r="A10" i="74"/>
  <c r="C10" i="74"/>
  <c r="A12" i="72"/>
  <c r="A11" i="74"/>
  <c r="C11" i="74"/>
  <c r="I33" i="26"/>
  <c r="J1" i="26"/>
  <c r="K1" i="26"/>
  <c r="J33" i="26"/>
  <c r="A12" i="74"/>
  <c r="C12" i="74"/>
  <c r="A13" i="72"/>
  <c r="J12" i="26"/>
  <c r="A13" i="74"/>
  <c r="C13" i="74"/>
  <c r="A14" i="72"/>
  <c r="K33" i="26"/>
  <c r="L1" i="26"/>
  <c r="P19" i="1"/>
  <c r="P24" i="1"/>
  <c r="P22" i="1"/>
  <c r="M1" i="26"/>
  <c r="L33" i="26"/>
  <c r="A14" i="74"/>
  <c r="C14" i="74"/>
  <c r="A15" i="72"/>
  <c r="A16" i="72"/>
  <c r="A15" i="74"/>
  <c r="C15" i="74"/>
  <c r="N1" i="26"/>
  <c r="M33" i="26"/>
  <c r="O1" i="26"/>
  <c r="N33" i="26"/>
  <c r="A16" i="74"/>
  <c r="C16" i="74"/>
  <c r="J5" i="26" s="1"/>
  <c r="A17" i="72"/>
  <c r="A17" i="74"/>
  <c r="C17" i="74"/>
  <c r="A18" i="72"/>
  <c r="O33" i="26"/>
  <c r="P1" i="26"/>
  <c r="O4" i="26"/>
  <c r="P33" i="26"/>
  <c r="Q1" i="26"/>
  <c r="A19" i="72"/>
  <c r="A18" i="74"/>
  <c r="C18" i="74"/>
  <c r="Q33" i="26"/>
  <c r="R1" i="26"/>
  <c r="A20" i="72"/>
  <c r="A19" i="74"/>
  <c r="C19" i="74"/>
  <c r="A21" i="72"/>
  <c r="A20" i="74"/>
  <c r="C20" i="74"/>
  <c r="S1" i="26"/>
  <c r="R33" i="26"/>
  <c r="S33" i="26"/>
  <c r="T1" i="26"/>
  <c r="A21" i="74"/>
  <c r="C21" i="74"/>
  <c r="A22" i="72"/>
  <c r="A22" i="74"/>
  <c r="C22" i="74"/>
  <c r="A23" i="72"/>
  <c r="T33" i="26"/>
  <c r="U1" i="26"/>
  <c r="V1" i="26"/>
  <c r="U33" i="26"/>
  <c r="U10" i="26"/>
  <c r="A24" i="72"/>
  <c r="A23" i="74"/>
  <c r="C23" i="74"/>
  <c r="A24" i="74"/>
  <c r="C24" i="74"/>
  <c r="A25" i="72"/>
  <c r="V33" i="26"/>
  <c r="W1" i="26"/>
  <c r="X1" i="26"/>
  <c r="W33" i="26"/>
  <c r="A25" i="74"/>
  <c r="D4" i="72"/>
  <c r="P23" i="26"/>
  <c r="S14" i="26"/>
  <c r="R20" i="26"/>
  <c r="P11" i="26"/>
  <c r="O10" i="26"/>
  <c r="S12" i="26"/>
  <c r="O7" i="26"/>
  <c r="T2" i="26"/>
  <c r="T15" i="26"/>
  <c r="N9" i="26"/>
  <c r="Q16" i="26"/>
  <c r="W5" i="26"/>
  <c r="W8" i="26"/>
  <c r="N5" i="26"/>
  <c r="U3" i="26"/>
  <c r="P19" i="26"/>
  <c r="V5" i="26"/>
  <c r="V27" i="26"/>
  <c r="X6" i="26"/>
  <c r="X22" i="26"/>
  <c r="U15" i="26"/>
  <c r="S8" i="26"/>
  <c r="R6" i="26"/>
  <c r="S9" i="26"/>
  <c r="S20" i="26"/>
  <c r="P14" i="26"/>
  <c r="U5" i="26"/>
  <c r="O17" i="26"/>
  <c r="X4" i="26"/>
  <c r="N12" i="26"/>
  <c r="V7" i="26"/>
  <c r="S28" i="26"/>
  <c r="P22" i="26"/>
  <c r="U11" i="26"/>
  <c r="U7" i="26"/>
  <c r="X9" i="26"/>
  <c r="P7" i="26"/>
  <c r="W9" i="26"/>
  <c r="X5" i="26"/>
  <c r="X8" i="26"/>
  <c r="U29" i="26"/>
  <c r="U4" i="26"/>
  <c r="V3" i="26"/>
  <c r="T16" i="26"/>
  <c r="N31" i="26"/>
  <c r="X18" i="26"/>
  <c r="R28" i="26"/>
  <c r="S25" i="26"/>
  <c r="W15" i="26"/>
  <c r="X11" i="26"/>
  <c r="W25" i="26"/>
  <c r="Q4" i="26"/>
  <c r="X20" i="26"/>
  <c r="X24" i="26"/>
  <c r="T17" i="26"/>
  <c r="X23" i="26"/>
  <c r="X27" i="26"/>
  <c r="W23" i="26"/>
  <c r="T30" i="26"/>
  <c r="V29" i="26"/>
  <c r="N11" i="26"/>
  <c r="W2" i="26"/>
  <c r="R30" i="26"/>
  <c r="N24" i="26"/>
  <c r="T3" i="26"/>
  <c r="U26" i="26"/>
  <c r="T22" i="26"/>
  <c r="Q20" i="26"/>
  <c r="O13" i="26"/>
  <c r="O22" i="26"/>
  <c r="R26" i="26"/>
  <c r="W22" i="26"/>
  <c r="O28" i="26"/>
  <c r="U28" i="26"/>
  <c r="Q31" i="26"/>
  <c r="T19" i="26"/>
  <c r="R10" i="26"/>
  <c r="S16" i="26"/>
  <c r="S2" i="26"/>
  <c r="O29" i="26"/>
  <c r="W26" i="26"/>
  <c r="P30" i="26"/>
  <c r="O5" i="26"/>
  <c r="Q21" i="26"/>
  <c r="O6" i="26"/>
  <c r="Q18" i="26"/>
  <c r="U8" i="26"/>
  <c r="T28" i="26"/>
  <c r="O27" i="26"/>
  <c r="X16" i="26"/>
  <c r="N15" i="26"/>
  <c r="T13" i="26"/>
  <c r="Q2" i="26"/>
  <c r="V22" i="26"/>
  <c r="X3" i="26"/>
  <c r="P5" i="26"/>
  <c r="X13" i="26"/>
  <c r="P13" i="26"/>
  <c r="V16" i="26"/>
  <c r="U2" i="26"/>
  <c r="Q30" i="26"/>
  <c r="R14" i="26"/>
  <c r="P27" i="26"/>
  <c r="P9" i="26"/>
  <c r="T31" i="26"/>
  <c r="S30" i="26"/>
  <c r="V18" i="26"/>
  <c r="T7" i="26"/>
  <c r="P25" i="26"/>
  <c r="T20" i="26"/>
  <c r="X17" i="26"/>
  <c r="X29" i="26"/>
  <c r="N23" i="26"/>
  <c r="N18" i="26"/>
  <c r="O26" i="26"/>
  <c r="V13" i="26"/>
  <c r="S13" i="26"/>
  <c r="W28" i="26"/>
  <c r="P26" i="26"/>
  <c r="V21" i="26"/>
  <c r="R15" i="26"/>
  <c r="R5" i="26"/>
  <c r="V24" i="26"/>
  <c r="R19" i="26"/>
  <c r="X14" i="26"/>
  <c r="N30" i="26"/>
  <c r="O24" i="26"/>
  <c r="X31" i="26"/>
  <c r="W14" i="26"/>
  <c r="U24" i="26"/>
  <c r="S31" i="26"/>
  <c r="R21" i="26"/>
  <c r="W29" i="26"/>
  <c r="R18" i="26"/>
  <c r="O2" i="26"/>
  <c r="Q27" i="26"/>
  <c r="R11" i="26"/>
  <c r="P3" i="26"/>
  <c r="Q5" i="26"/>
  <c r="P28" i="26"/>
  <c r="S22" i="26"/>
  <c r="P4" i="26"/>
  <c r="O12" i="26"/>
  <c r="T5" i="26"/>
  <c r="N28" i="26"/>
  <c r="Q6" i="26"/>
  <c r="P6" i="26"/>
  <c r="S21" i="26"/>
  <c r="V25" i="26"/>
  <c r="P17" i="26"/>
  <c r="Q11" i="26"/>
  <c r="R3" i="26"/>
  <c r="W19" i="26"/>
  <c r="S3" i="26"/>
  <c r="O8" i="26"/>
  <c r="W6" i="26"/>
  <c r="T23" i="26"/>
  <c r="N13" i="26"/>
  <c r="S19" i="26"/>
  <c r="T6" i="26"/>
  <c r="Q9" i="26"/>
  <c r="P15" i="26"/>
  <c r="U13" i="26"/>
  <c r="W21" i="26"/>
  <c r="S27" i="26"/>
  <c r="P12" i="26"/>
  <c r="R8" i="26"/>
  <c r="N16" i="26"/>
  <c r="U23" i="26"/>
  <c r="V4" i="26"/>
  <c r="V11" i="26"/>
  <c r="U14" i="26"/>
  <c r="U27" i="26"/>
  <c r="V9" i="26"/>
  <c r="O20" i="26"/>
  <c r="V23" i="26"/>
  <c r="W13" i="26"/>
  <c r="N14" i="26"/>
  <c r="V10" i="26"/>
  <c r="O25" i="26"/>
  <c r="V6" i="26"/>
  <c r="N22" i="26"/>
  <c r="S29" i="26"/>
  <c r="P16" i="26"/>
  <c r="W16" i="26"/>
  <c r="O15" i="26"/>
  <c r="T25" i="26"/>
  <c r="S23" i="26"/>
  <c r="O9" i="26"/>
  <c r="W27" i="26"/>
  <c r="R12" i="26"/>
  <c r="S11" i="26"/>
  <c r="V20" i="26"/>
  <c r="V30" i="26"/>
  <c r="T4" i="26"/>
  <c r="T24" i="26"/>
  <c r="V31" i="26"/>
  <c r="N7" i="26"/>
  <c r="A26" i="74"/>
  <c r="C26" i="74"/>
  <c r="D5" i="72"/>
  <c r="C25" i="74"/>
  <c r="X33" i="26"/>
  <c r="Y1" i="26"/>
  <c r="X12" i="26"/>
  <c r="Y33" i="26"/>
  <c r="Z1" i="26"/>
  <c r="Y13" i="26"/>
  <c r="Y2" i="26"/>
  <c r="Y18" i="26"/>
  <c r="Y29" i="26"/>
  <c r="Y24" i="26"/>
  <c r="Y28" i="26"/>
  <c r="Y30" i="26"/>
  <c r="Y26" i="26"/>
  <c r="Y11" i="26"/>
  <c r="Y20" i="26"/>
  <c r="Y23" i="26"/>
  <c r="Y19" i="26"/>
  <c r="Y17" i="26"/>
  <c r="Y14" i="26"/>
  <c r="Y25" i="26"/>
  <c r="Y31" i="26"/>
  <c r="Y3" i="26"/>
  <c r="Y10" i="26"/>
  <c r="Y22" i="26"/>
  <c r="Y21" i="26"/>
  <c r="Y7" i="26"/>
  <c r="Y4" i="26"/>
  <c r="Y16" i="26"/>
  <c r="Y27" i="26"/>
  <c r="Y15" i="26"/>
  <c r="Y6" i="26"/>
  <c r="Y9" i="26"/>
  <c r="Y5" i="26"/>
  <c r="Y8" i="26"/>
  <c r="Y12" i="26"/>
  <c r="D6" i="72"/>
  <c r="A27" i="74"/>
  <c r="C27" i="74"/>
  <c r="Z33" i="26"/>
  <c r="AA1" i="26"/>
  <c r="Z31" i="26"/>
  <c r="Z11" i="26"/>
  <c r="Z29" i="26"/>
  <c r="Z22" i="26"/>
  <c r="Z26" i="26"/>
  <c r="Z5" i="26"/>
  <c r="Z17" i="26"/>
  <c r="Z28" i="26"/>
  <c r="Z10" i="26"/>
  <c r="Z18" i="26"/>
  <c r="Z4" i="26"/>
  <c r="Z23" i="26"/>
  <c r="Z24" i="26"/>
  <c r="Z25" i="26"/>
  <c r="Z21" i="26"/>
  <c r="Z2" i="26"/>
  <c r="Z13" i="26"/>
  <c r="Z8" i="26"/>
  <c r="Z20" i="26"/>
  <c r="Z16" i="26"/>
  <c r="Z12" i="26"/>
  <c r="Z14" i="26"/>
  <c r="Z15" i="26"/>
  <c r="Z3" i="26"/>
  <c r="Z9" i="26"/>
  <c r="Z30" i="26"/>
  <c r="Z27" i="26"/>
  <c r="Z6" i="26"/>
  <c r="Z7" i="26"/>
  <c r="Z19" i="26"/>
  <c r="D7" i="72"/>
  <c r="A28" i="74"/>
  <c r="C28" i="74"/>
  <c r="AA33" i="26"/>
  <c r="AB1" i="26"/>
  <c r="AA14" i="26"/>
  <c r="AA12" i="26"/>
  <c r="AA3" i="26"/>
  <c r="AA7" i="26"/>
  <c r="AA11" i="26"/>
  <c r="AA6" i="26"/>
  <c r="AA21" i="26"/>
  <c r="AA20" i="26"/>
  <c r="AA16" i="26"/>
  <c r="AA25" i="26"/>
  <c r="AA24" i="26"/>
  <c r="AA13" i="26"/>
  <c r="AA19" i="26"/>
  <c r="AA5" i="26"/>
  <c r="AA26" i="26"/>
  <c r="AA30" i="26"/>
  <c r="AA8" i="26"/>
  <c r="AA17" i="26"/>
  <c r="AA2" i="26"/>
  <c r="AA15" i="26"/>
  <c r="AA31" i="26"/>
  <c r="AA9" i="26"/>
  <c r="AA22" i="26"/>
  <c r="AA18" i="26"/>
  <c r="AA10" i="26"/>
  <c r="AA4" i="26"/>
  <c r="AA29" i="26"/>
  <c r="AA28" i="26"/>
  <c r="AA27" i="26"/>
  <c r="AA23" i="26"/>
  <c r="D8" i="72"/>
  <c r="A29" i="74"/>
  <c r="C29" i="74"/>
  <c r="AB33" i="26"/>
  <c r="AC1" i="26"/>
  <c r="AB2" i="26"/>
  <c r="AB10" i="26"/>
  <c r="AB27" i="26"/>
  <c r="AB13" i="26"/>
  <c r="AB4" i="26"/>
  <c r="AB20" i="26"/>
  <c r="AB26" i="26"/>
  <c r="AB29" i="26"/>
  <c r="AB7" i="26"/>
  <c r="AB28" i="26"/>
  <c r="AB23" i="26"/>
  <c r="AB3" i="26"/>
  <c r="AB6" i="26"/>
  <c r="AB14" i="26"/>
  <c r="AB19" i="26"/>
  <c r="AB31" i="26"/>
  <c r="AB18" i="26"/>
  <c r="AB11" i="26"/>
  <c r="AB16" i="26"/>
  <c r="AB15" i="26"/>
  <c r="AB12" i="26"/>
  <c r="AB25" i="26"/>
  <c r="AB9" i="26"/>
  <c r="AB17" i="26"/>
  <c r="AB5" i="26"/>
  <c r="AB30" i="26"/>
  <c r="AB24" i="26"/>
  <c r="AB8" i="26"/>
  <c r="AB22" i="26"/>
  <c r="AB21" i="26"/>
  <c r="A30" i="74"/>
  <c r="D9" i="72"/>
  <c r="D10" i="72"/>
  <c r="A31" i="74"/>
  <c r="C31" i="74"/>
  <c r="AD1" i="26"/>
  <c r="AC33" i="26"/>
  <c r="AC16" i="26"/>
  <c r="AC23" i="26"/>
  <c r="AC4" i="26"/>
  <c r="AC15" i="26"/>
  <c r="AC17" i="26"/>
  <c r="AC25" i="26"/>
  <c r="AC20" i="26"/>
  <c r="AC29" i="26"/>
  <c r="AC2" i="26"/>
  <c r="AC30" i="26"/>
  <c r="AC7" i="26"/>
  <c r="AC3" i="26"/>
  <c r="AC11" i="26"/>
  <c r="AC8" i="26"/>
  <c r="AC22" i="26"/>
  <c r="AC9" i="26"/>
  <c r="AC21" i="26"/>
  <c r="AC6" i="26"/>
  <c r="AC28" i="26"/>
  <c r="AC19" i="26"/>
  <c r="AC5" i="26"/>
  <c r="AC26" i="26"/>
  <c r="AC31" i="26"/>
  <c r="AC24" i="26"/>
  <c r="AC14" i="26"/>
  <c r="AC10" i="26"/>
  <c r="AC12" i="26"/>
  <c r="AC27" i="26"/>
  <c r="AC13" i="26"/>
  <c r="AC18" i="26"/>
  <c r="C30" i="74"/>
  <c r="AD33" i="26"/>
  <c r="AE1" i="26"/>
  <c r="AD8" i="26"/>
  <c r="AD27" i="26"/>
  <c r="AD25" i="26"/>
  <c r="AD19" i="26"/>
  <c r="AD17" i="26"/>
  <c r="AD12" i="26"/>
  <c r="AD14" i="26"/>
  <c r="AD13" i="26"/>
  <c r="AD6" i="26"/>
  <c r="AD30" i="26"/>
  <c r="AD11" i="26"/>
  <c r="AD28" i="26"/>
  <c r="AD23" i="26"/>
  <c r="AD22" i="26"/>
  <c r="AD21" i="26"/>
  <c r="AD3" i="26"/>
  <c r="AD16" i="26"/>
  <c r="AD24" i="26"/>
  <c r="AD4" i="26"/>
  <c r="AD20" i="26"/>
  <c r="AD26" i="26"/>
  <c r="AD15" i="26"/>
  <c r="AD2" i="26"/>
  <c r="AD29" i="26"/>
  <c r="AD7" i="26"/>
  <c r="AD10" i="26"/>
  <c r="AD5" i="26"/>
  <c r="AD31" i="26"/>
  <c r="AD9" i="26"/>
  <c r="AD18" i="26"/>
  <c r="A32" i="74"/>
  <c r="D11" i="72"/>
  <c r="D12" i="72"/>
  <c r="A33" i="74"/>
  <c r="C33" i="74"/>
  <c r="C32" i="74"/>
  <c r="AE33" i="26"/>
  <c r="AF1" i="26"/>
  <c r="AE11" i="26"/>
  <c r="AE10" i="26"/>
  <c r="AE17" i="26"/>
  <c r="AE21" i="26"/>
  <c r="AE8" i="26"/>
  <c r="AE23" i="26"/>
  <c r="AE28" i="26"/>
  <c r="AE13" i="26"/>
  <c r="AE19" i="26"/>
  <c r="AE27" i="26"/>
  <c r="AE26" i="26"/>
  <c r="AE22" i="26"/>
  <c r="AE20" i="26"/>
  <c r="AE30" i="26"/>
  <c r="AE5" i="26"/>
  <c r="AE18" i="26"/>
  <c r="AE29" i="26"/>
  <c r="AE25" i="26"/>
  <c r="AE15" i="26"/>
  <c r="AE4" i="26"/>
  <c r="AE9" i="26"/>
  <c r="AE12" i="26"/>
  <c r="AE31" i="26"/>
  <c r="AE7" i="26"/>
  <c r="AE6" i="26"/>
  <c r="AE14" i="26"/>
  <c r="AE24" i="26"/>
  <c r="AE3" i="26"/>
  <c r="AE16" i="26"/>
  <c r="AE2" i="26"/>
  <c r="AF33" i="26"/>
  <c r="AG1" i="26"/>
  <c r="AF8" i="26"/>
  <c r="AF21" i="26"/>
  <c r="AF17" i="26"/>
  <c r="AF24" i="26"/>
  <c r="AF29" i="26"/>
  <c r="AF16" i="26"/>
  <c r="AF2" i="26"/>
  <c r="AF5" i="26"/>
  <c r="AF26" i="26"/>
  <c r="AF31" i="26"/>
  <c r="AF20" i="26"/>
  <c r="AF13" i="26"/>
  <c r="AF6" i="26"/>
  <c r="AF4" i="26"/>
  <c r="AF9" i="26"/>
  <c r="AF7" i="26"/>
  <c r="AF15" i="26"/>
  <c r="AF11" i="26"/>
  <c r="AF23" i="26"/>
  <c r="AF30" i="26"/>
  <c r="AF19" i="26"/>
  <c r="AF18" i="26"/>
  <c r="AF12" i="26"/>
  <c r="AF14" i="26"/>
  <c r="AF10" i="26"/>
  <c r="AF3" i="26"/>
  <c r="AF27" i="26"/>
  <c r="AF28" i="26"/>
  <c r="AF25" i="26"/>
  <c r="AF22" i="26"/>
  <c r="A34" i="74"/>
  <c r="C34" i="74"/>
  <c r="D13" i="72"/>
  <c r="D14" i="72"/>
  <c r="A35" i="74"/>
  <c r="C35" i="74"/>
  <c r="AH1" i="26"/>
  <c r="AG33" i="26"/>
  <c r="AG23" i="26"/>
  <c r="AG29" i="26"/>
  <c r="AG15" i="26"/>
  <c r="AG11" i="26"/>
  <c r="AG21" i="26"/>
  <c r="AG4" i="26"/>
  <c r="AG20" i="26"/>
  <c r="AG3" i="26"/>
  <c r="AG12" i="26"/>
  <c r="AG6" i="26"/>
  <c r="AG17" i="26"/>
  <c r="AG19" i="26"/>
  <c r="AG22" i="26"/>
  <c r="AG26" i="26"/>
  <c r="AG9" i="26"/>
  <c r="AG16" i="26"/>
  <c r="AG7" i="26"/>
  <c r="AG14" i="26"/>
  <c r="AG10" i="26"/>
  <c r="AG27" i="26"/>
  <c r="AG31" i="26"/>
  <c r="AG28" i="26"/>
  <c r="AG13" i="26"/>
  <c r="AG25" i="26"/>
  <c r="AG2" i="26"/>
  <c r="AG8" i="26"/>
  <c r="AG24" i="26"/>
  <c r="AG18" i="26"/>
  <c r="AG5" i="26"/>
  <c r="AG30" i="26"/>
  <c r="AI1" i="26"/>
  <c r="AH33" i="26"/>
  <c r="AH2" i="26"/>
  <c r="AH24" i="26"/>
  <c r="AH25" i="26"/>
  <c r="AH11" i="26"/>
  <c r="AH31" i="26"/>
  <c r="AH14" i="26"/>
  <c r="AH7" i="26"/>
  <c r="AH23" i="26"/>
  <c r="AH3" i="26"/>
  <c r="AH19" i="26"/>
  <c r="AH29" i="26"/>
  <c r="AH13" i="26"/>
  <c r="AH9" i="26"/>
  <c r="AH12" i="26"/>
  <c r="AH17" i="26"/>
  <c r="AH27" i="26"/>
  <c r="AH30" i="26"/>
  <c r="AH26" i="26"/>
  <c r="AH15" i="26"/>
  <c r="AH4" i="26"/>
  <c r="AH6" i="26"/>
  <c r="AH21" i="26"/>
  <c r="AH18" i="26"/>
  <c r="AH8" i="26"/>
  <c r="AH16" i="26"/>
  <c r="AH5" i="26"/>
  <c r="AH22" i="26"/>
  <c r="AH10" i="26"/>
  <c r="AH20" i="26"/>
  <c r="AH28" i="26"/>
  <c r="A36" i="74"/>
  <c r="C36" i="74"/>
  <c r="D15" i="72"/>
  <c r="D16" i="72"/>
  <c r="A37" i="74"/>
  <c r="C37" i="74"/>
  <c r="AI33" i="26"/>
  <c r="AJ1" i="26"/>
  <c r="AI3" i="26"/>
  <c r="AI26" i="26"/>
  <c r="AI8" i="26"/>
  <c r="AI20" i="26"/>
  <c r="AI2" i="26"/>
  <c r="AI13" i="26"/>
  <c r="AI5" i="26"/>
  <c r="AI22" i="26"/>
  <c r="AI18" i="26"/>
  <c r="AI10" i="26"/>
  <c r="AI27" i="26"/>
  <c r="AI12" i="26"/>
  <c r="AI17" i="26"/>
  <c r="AI29" i="26"/>
  <c r="AI11" i="26"/>
  <c r="AI25" i="26"/>
  <c r="AI15" i="26"/>
  <c r="AI21" i="26"/>
  <c r="AI6" i="26"/>
  <c r="AI30" i="26"/>
  <c r="AI14" i="26"/>
  <c r="AI23" i="26"/>
  <c r="AI7" i="26"/>
  <c r="AI9" i="26"/>
  <c r="AI19" i="26"/>
  <c r="AI4" i="26"/>
  <c r="AI31" i="26"/>
  <c r="AI16" i="26"/>
  <c r="AI28" i="26"/>
  <c r="AI24" i="26"/>
  <c r="AJ33" i="26"/>
  <c r="AK1" i="26"/>
  <c r="AJ4" i="26"/>
  <c r="AJ10" i="26"/>
  <c r="AJ27" i="26"/>
  <c r="AJ23" i="26"/>
  <c r="AJ24" i="26"/>
  <c r="AJ21" i="26"/>
  <c r="AJ26" i="26"/>
  <c r="AJ17" i="26"/>
  <c r="AJ6" i="26"/>
  <c r="AJ31" i="26"/>
  <c r="AJ13" i="26"/>
  <c r="AJ28" i="26"/>
  <c r="AJ20" i="26"/>
  <c r="AJ29" i="26"/>
  <c r="AJ5" i="26"/>
  <c r="AJ14" i="26"/>
  <c r="AJ15" i="26"/>
  <c r="AJ18" i="26"/>
  <c r="AJ11" i="26"/>
  <c r="AJ3" i="26"/>
  <c r="AJ12" i="26"/>
  <c r="AJ25" i="26"/>
  <c r="AJ7" i="26"/>
  <c r="AJ19" i="26"/>
  <c r="AJ9" i="26"/>
  <c r="AJ2" i="26"/>
  <c r="AJ30" i="26"/>
  <c r="AJ8" i="26"/>
  <c r="AJ22" i="26"/>
  <c r="AJ16" i="26"/>
  <c r="A38" i="74"/>
  <c r="C38" i="74"/>
  <c r="P8" i="26"/>
  <c r="D17" i="72"/>
  <c r="A39" i="74"/>
  <c r="C39" i="74"/>
  <c r="D18" i="72"/>
  <c r="AL1" i="26"/>
  <c r="AK33" i="26"/>
  <c r="AK26" i="26"/>
  <c r="AK9" i="26"/>
  <c r="AK7" i="26"/>
  <c r="AK15" i="26"/>
  <c r="AK20" i="26"/>
  <c r="AK8" i="26"/>
  <c r="AK10" i="26"/>
  <c r="AK11" i="26"/>
  <c r="AK30" i="26"/>
  <c r="AK31" i="26"/>
  <c r="AK16" i="26"/>
  <c r="AK4" i="26"/>
  <c r="AK23" i="26"/>
  <c r="AK25" i="26"/>
  <c r="AK19" i="26"/>
  <c r="AK12" i="26"/>
  <c r="AK18" i="26"/>
  <c r="AK28" i="26"/>
  <c r="AK13" i="26"/>
  <c r="AK29" i="26"/>
  <c r="AK22" i="26"/>
  <c r="AK27" i="26"/>
  <c r="AK2" i="26"/>
  <c r="AK14" i="26"/>
  <c r="AK6" i="26"/>
  <c r="AK5" i="26"/>
  <c r="AK21" i="26"/>
  <c r="AK24" i="26"/>
  <c r="AK3" i="26"/>
  <c r="AK17" i="26"/>
  <c r="AL33" i="26"/>
  <c r="AM1" i="26"/>
  <c r="AL19" i="26"/>
  <c r="AL11" i="26"/>
  <c r="AL16" i="26"/>
  <c r="AL7" i="26"/>
  <c r="AL17" i="26"/>
  <c r="AL21" i="26"/>
  <c r="AL3" i="26"/>
  <c r="AL30" i="26"/>
  <c r="AL20" i="26"/>
  <c r="AL29" i="26"/>
  <c r="AL24" i="26"/>
  <c r="AL12" i="26"/>
  <c r="AL28" i="26"/>
  <c r="AL22" i="26"/>
  <c r="AL13" i="26"/>
  <c r="AL10" i="26"/>
  <c r="AL5" i="26"/>
  <c r="AL4" i="26"/>
  <c r="AL27" i="26"/>
  <c r="AL15" i="26"/>
  <c r="AL26" i="26"/>
  <c r="AL9" i="26"/>
  <c r="AL6" i="26"/>
  <c r="AL18" i="26"/>
  <c r="AL25" i="26"/>
  <c r="AL23" i="26"/>
  <c r="AL8" i="26"/>
  <c r="AL2" i="26"/>
  <c r="AL31" i="26"/>
  <c r="AL14" i="26"/>
  <c r="A40" i="74"/>
  <c r="C40" i="74"/>
  <c r="D19" i="72"/>
  <c r="D20" i="72"/>
  <c r="A41" i="74"/>
  <c r="C41" i="74"/>
  <c r="AN1" i="26"/>
  <c r="AM33" i="26"/>
  <c r="AM31" i="26"/>
  <c r="AM3" i="26"/>
  <c r="AM9" i="26"/>
  <c r="AM15" i="26"/>
  <c r="AM10" i="26"/>
  <c r="AM7" i="26"/>
  <c r="AM27" i="26"/>
  <c r="AM13" i="26"/>
  <c r="AM19" i="26"/>
  <c r="AM16" i="26"/>
  <c r="AM23" i="26"/>
  <c r="AM22" i="26"/>
  <c r="AM20" i="26"/>
  <c r="AM2" i="26"/>
  <c r="AM12" i="26"/>
  <c r="AM11" i="26"/>
  <c r="AM6" i="26"/>
  <c r="AM25" i="26"/>
  <c r="AM29" i="26"/>
  <c r="AM14" i="26"/>
  <c r="AM4" i="26"/>
  <c r="AM26" i="26"/>
  <c r="AM8" i="26"/>
  <c r="AM28" i="26"/>
  <c r="AM21" i="26"/>
  <c r="AM24" i="26"/>
  <c r="AM5" i="26"/>
  <c r="AM17" i="26"/>
  <c r="AM30" i="26"/>
  <c r="AM18" i="26"/>
  <c r="AN33" i="26"/>
  <c r="AO1" i="26"/>
  <c r="AN9" i="26"/>
  <c r="AN27" i="26"/>
  <c r="AN13" i="26"/>
  <c r="AN11" i="26"/>
  <c r="AN15" i="26"/>
  <c r="AN2" i="26"/>
  <c r="AN22" i="26"/>
  <c r="AN31" i="26"/>
  <c r="AN26" i="26"/>
  <c r="AN10" i="26"/>
  <c r="AN12" i="26"/>
  <c r="AN30" i="26"/>
  <c r="AN4" i="26"/>
  <c r="AN23" i="26"/>
  <c r="AN17" i="26"/>
  <c r="AN16" i="26"/>
  <c r="AN3" i="26"/>
  <c r="AN25" i="26"/>
  <c r="AN29" i="26"/>
  <c r="AN18" i="26"/>
  <c r="AN21" i="26"/>
  <c r="AN28" i="26"/>
  <c r="AN19" i="26"/>
  <c r="AN7" i="26"/>
  <c r="AN5" i="26"/>
  <c r="AN8" i="26"/>
  <c r="AN14" i="26"/>
  <c r="AN6" i="26"/>
  <c r="AN20" i="26"/>
  <c r="AN24" i="26"/>
  <c r="D21" i="72"/>
  <c r="A42" i="74"/>
  <c r="C42" i="74"/>
  <c r="A43" i="74"/>
  <c r="C43" i="74"/>
  <c r="D22" i="72"/>
  <c r="AO33" i="26"/>
  <c r="AP1" i="26"/>
  <c r="AO29" i="26"/>
  <c r="AO13" i="26"/>
  <c r="AO28" i="26"/>
  <c r="AO31" i="26"/>
  <c r="AO23" i="26"/>
  <c r="AO4" i="26"/>
  <c r="AO11" i="26"/>
  <c r="AO12" i="26"/>
  <c r="AO30" i="26"/>
  <c r="AO3" i="26"/>
  <c r="AO18" i="26"/>
  <c r="AO25" i="26"/>
  <c r="AO15" i="26"/>
  <c r="AO6" i="26"/>
  <c r="AO9" i="26"/>
  <c r="AO5" i="26"/>
  <c r="AO17" i="26"/>
  <c r="AO19" i="26"/>
  <c r="AO10" i="26"/>
  <c r="AO2" i="26"/>
  <c r="AO14" i="26"/>
  <c r="AO24" i="26"/>
  <c r="AO21" i="26"/>
  <c r="AO22" i="26"/>
  <c r="AO26" i="26"/>
  <c r="AO16" i="26"/>
  <c r="AO20" i="26"/>
  <c r="AO7" i="26"/>
  <c r="AO8" i="26"/>
  <c r="AO27" i="26"/>
  <c r="AP33" i="26"/>
  <c r="AQ1" i="26"/>
  <c r="AP18" i="26"/>
  <c r="AP17" i="26"/>
  <c r="AP22" i="26"/>
  <c r="AP26" i="26"/>
  <c r="AP30" i="26"/>
  <c r="AP29" i="26"/>
  <c r="AP27" i="26"/>
  <c r="AP3" i="26"/>
  <c r="AP4" i="26"/>
  <c r="AP31" i="26"/>
  <c r="AP14" i="26"/>
  <c r="AP9" i="26"/>
  <c r="AP12" i="26"/>
  <c r="AP16" i="26"/>
  <c r="AP13" i="26"/>
  <c r="AP2" i="26"/>
  <c r="AP23" i="26"/>
  <c r="AP19" i="26"/>
  <c r="AP10" i="26"/>
  <c r="AP11" i="26"/>
  <c r="AP5" i="26"/>
  <c r="AP25" i="26"/>
  <c r="AP7" i="26"/>
  <c r="AP21" i="26"/>
  <c r="AP28" i="26"/>
  <c r="AP20" i="26"/>
  <c r="AP15" i="26"/>
  <c r="AP8" i="26"/>
  <c r="AP24" i="26"/>
  <c r="AP6" i="26"/>
  <c r="D23" i="72"/>
  <c r="A44" i="74"/>
  <c r="C44" i="74"/>
  <c r="AQ33" i="26"/>
  <c r="AR1" i="26"/>
  <c r="AQ27" i="26"/>
  <c r="AQ9" i="26"/>
  <c r="AQ12" i="26"/>
  <c r="AQ4" i="26"/>
  <c r="AQ15" i="26"/>
  <c r="AQ28" i="26"/>
  <c r="AQ6" i="26"/>
  <c r="AQ3" i="26"/>
  <c r="AQ2" i="26"/>
  <c r="AQ18" i="26"/>
  <c r="AQ21" i="26"/>
  <c r="AQ19" i="26"/>
  <c r="AQ29" i="26"/>
  <c r="AQ31" i="26"/>
  <c r="AQ24" i="26"/>
  <c r="AQ11" i="26"/>
  <c r="AQ13" i="26"/>
  <c r="AQ10" i="26"/>
  <c r="AQ26" i="26"/>
  <c r="AQ16" i="26"/>
  <c r="AQ23" i="26"/>
  <c r="AQ14" i="26"/>
  <c r="AQ7" i="26"/>
  <c r="AQ25" i="26"/>
  <c r="AQ8" i="26"/>
  <c r="AQ30" i="26"/>
  <c r="AQ5" i="26"/>
  <c r="AQ22" i="26"/>
  <c r="AQ17" i="26"/>
  <c r="AQ20" i="26"/>
  <c r="A45" i="74"/>
  <c r="C45" i="74"/>
  <c r="D24" i="72"/>
  <c r="A46" i="74"/>
  <c r="AR33" i="26"/>
  <c r="AR26" i="26"/>
  <c r="AR18" i="26"/>
  <c r="AR25" i="26"/>
  <c r="AR16" i="26"/>
  <c r="AR11" i="26"/>
  <c r="AR6" i="26"/>
  <c r="AR13" i="26"/>
  <c r="AR24" i="26"/>
  <c r="AR23" i="26"/>
  <c r="AR28" i="26"/>
  <c r="AR2" i="26"/>
  <c r="AR20" i="26"/>
  <c r="AR3" i="26"/>
  <c r="AR17" i="26"/>
  <c r="AR31" i="26"/>
  <c r="AR5" i="26"/>
  <c r="AR7" i="26"/>
  <c r="AR15" i="26"/>
  <c r="AR27" i="26"/>
  <c r="AR21" i="26"/>
  <c r="AR4" i="26"/>
  <c r="AR19" i="26"/>
  <c r="AR10" i="26"/>
  <c r="AR14" i="26"/>
  <c r="AR12" i="26"/>
  <c r="AR9" i="26"/>
  <c r="AR30" i="26"/>
  <c r="AR8" i="26"/>
  <c r="AR29" i="26"/>
  <c r="AR22" i="26"/>
  <c r="C46" i="74"/>
  <c r="I31" i="1" a="1"/>
  <c r="I31" i="1" s="1"/>
  <c r="S17" i="1"/>
  <c r="A8" i="47"/>
  <c r="A6" i="47"/>
  <c r="C197" i="71"/>
  <c r="G4" i="60"/>
  <c r="F52" i="56"/>
  <c r="F197" i="58"/>
  <c r="C100" i="55"/>
  <c r="C20" i="60"/>
  <c r="E100" i="55"/>
  <c r="F100" i="55"/>
  <c r="F197" i="71"/>
  <c r="F133" i="51"/>
  <c r="F164" i="60"/>
  <c r="F116" i="58"/>
  <c r="F20" i="60"/>
  <c r="F117" i="54"/>
  <c r="E164" i="60"/>
  <c r="E133" i="59"/>
  <c r="C164" i="57"/>
  <c r="H197" i="57"/>
  <c r="H180" i="56"/>
  <c r="I197" i="57"/>
  <c r="E20" i="58"/>
  <c r="I165" i="71"/>
  <c r="E181" i="55"/>
  <c r="C20" i="58"/>
  <c r="C117" i="51"/>
  <c r="F133" i="59"/>
  <c r="I164" i="57"/>
  <c r="F148" i="60"/>
  <c r="E149" i="58"/>
  <c r="E148" i="60"/>
  <c r="G164" i="57"/>
  <c r="I52" i="55"/>
  <c r="E164" i="57"/>
  <c r="I133" i="59"/>
  <c r="I117" i="51"/>
  <c r="I180" i="56"/>
  <c r="I149" i="58"/>
  <c r="I148" i="60"/>
  <c r="I116" i="59"/>
  <c r="H52" i="55"/>
  <c r="H116" i="59"/>
  <c r="I181" i="55"/>
  <c r="E132" i="57"/>
  <c r="E52" i="55"/>
  <c r="H181" i="55"/>
  <c r="E197" i="57"/>
  <c r="H165" i="71"/>
  <c r="F20" i="58"/>
  <c r="I20" i="58"/>
  <c r="E116" i="59"/>
  <c r="H133" i="59"/>
  <c r="G20" i="58"/>
  <c r="E117" i="51"/>
  <c r="H149" i="58"/>
  <c r="E197" i="22"/>
  <c r="H20" i="58"/>
  <c r="I117" i="54"/>
  <c r="I20" i="60"/>
  <c r="I197" i="58"/>
  <c r="I164" i="60"/>
  <c r="I165" i="55"/>
  <c r="I116" i="58"/>
  <c r="I133" i="51"/>
  <c r="I148" i="54"/>
  <c r="I132" i="51"/>
  <c r="I197" i="71"/>
  <c r="I52" i="56"/>
  <c r="I197" i="22"/>
  <c r="H197" i="71"/>
  <c r="I100" i="55"/>
  <c r="H133" i="51"/>
  <c r="H132" i="51"/>
  <c r="H116" i="58"/>
  <c r="H117" i="54"/>
  <c r="H100" i="55"/>
  <c r="H197" i="58"/>
  <c r="H165" i="55"/>
  <c r="H164" i="60"/>
  <c r="H148" i="54"/>
  <c r="H101" i="57"/>
  <c r="G197" i="71"/>
  <c r="H197" i="22"/>
  <c r="G116" i="58"/>
  <c r="G133" i="51"/>
  <c r="G117" i="54"/>
  <c r="G197" i="58"/>
  <c r="G52" i="56"/>
  <c r="G132" i="51"/>
  <c r="G164" i="60"/>
  <c r="G165" i="55"/>
  <c r="H20" i="60"/>
  <c r="G148" i="54"/>
  <c r="G101" i="57"/>
  <c r="G53" i="56"/>
  <c r="E132" i="51"/>
  <c r="E101" i="57"/>
  <c r="G20" i="60"/>
  <c r="G197" i="22"/>
  <c r="E197" i="71"/>
  <c r="H52" i="56"/>
  <c r="E133" i="51"/>
  <c r="E20" i="60"/>
  <c r="E116" i="58"/>
  <c r="C148" i="54"/>
  <c r="C133" i="51"/>
  <c r="C52" i="56"/>
  <c r="E148" i="54"/>
  <c r="G100" i="55"/>
  <c r="E197" i="58"/>
  <c r="E165" i="55"/>
  <c r="F197" i="22"/>
  <c r="F148" i="54"/>
  <c r="C116" i="59"/>
  <c r="C148" i="60"/>
  <c r="C180" i="56"/>
  <c r="H132" i="57"/>
  <c r="F116" i="59"/>
  <c r="C149" i="58"/>
  <c r="C165" i="71"/>
  <c r="C133" i="59"/>
  <c r="G181" i="55"/>
  <c r="F180" i="56"/>
  <c r="F117" i="51"/>
  <c r="H149" i="56"/>
  <c r="C52" i="55"/>
  <c r="G149" i="58"/>
  <c r="I132" i="57"/>
  <c r="G149" i="56"/>
  <c r="H148" i="60"/>
  <c r="F20" i="22"/>
  <c r="G197" i="57"/>
  <c r="I149" i="56"/>
  <c r="F197" i="57"/>
  <c r="C149" i="56"/>
  <c r="F52" i="55"/>
  <c r="C5" i="71"/>
  <c r="F5" i="71"/>
  <c r="G132" i="57"/>
  <c r="H117" i="51"/>
  <c r="G117" i="51"/>
  <c r="G52" i="55"/>
  <c r="F181" i="55"/>
  <c r="F165" i="71"/>
  <c r="F132" i="57"/>
  <c r="C181" i="55"/>
  <c r="G133" i="59"/>
  <c r="G5" i="71"/>
  <c r="G116" i="59"/>
  <c r="C197" i="57"/>
  <c r="F149" i="56"/>
  <c r="F149" i="58"/>
  <c r="G165" i="71"/>
  <c r="C132" i="57"/>
  <c r="G148" i="60"/>
  <c r="C20" i="22"/>
  <c r="G180" i="56"/>
  <c r="F164" i="57"/>
  <c r="C197" i="58"/>
  <c r="C132" i="51"/>
  <c r="C164" i="60"/>
  <c r="I4" i="60"/>
  <c r="C4" i="60"/>
  <c r="F4" i="60"/>
  <c r="C197" i="22"/>
  <c r="H4" i="60"/>
  <c r="C53" i="56"/>
  <c r="C165" i="55"/>
  <c r="S21" i="1"/>
  <c r="P20" i="1"/>
  <c r="X11" i="45"/>
  <c r="V18" i="45"/>
  <c r="V16" i="45"/>
  <c r="X3" i="45"/>
  <c r="X7" i="45"/>
  <c r="X21" i="45"/>
  <c r="X17" i="45"/>
  <c r="V2" i="45"/>
  <c r="Y21" i="45"/>
  <c r="AB14" i="45"/>
  <c r="AB17" i="45"/>
  <c r="X8" i="45"/>
  <c r="X5" i="45"/>
  <c r="V8" i="45"/>
  <c r="AB8" i="45"/>
  <c r="X2" i="45"/>
  <c r="X9" i="45"/>
  <c r="Y17" i="45"/>
  <c r="X15" i="45"/>
  <c r="Y13" i="45"/>
  <c r="AB24" i="45"/>
  <c r="AB6" i="45"/>
  <c r="AB18" i="45"/>
  <c r="X13" i="45"/>
  <c r="Y4" i="45"/>
  <c r="X20" i="45"/>
  <c r="X6" i="45"/>
  <c r="AB16" i="45"/>
  <c r="AB2" i="45"/>
  <c r="V14" i="45"/>
  <c r="Y9" i="45"/>
  <c r="X14" i="45"/>
  <c r="Y18" i="45"/>
  <c r="X12" i="45"/>
  <c r="AB23" i="45"/>
  <c r="AB7" i="45"/>
  <c r="V9" i="45"/>
  <c r="V19" i="45"/>
  <c r="Y12" i="45"/>
  <c r="AB12" i="45"/>
  <c r="AB11" i="45"/>
  <c r="AB9" i="45"/>
  <c r="V5" i="45"/>
  <c r="AB22" i="45"/>
  <c r="AB20" i="45"/>
  <c r="V15" i="45"/>
  <c r="AB15" i="45"/>
  <c r="V11" i="45"/>
  <c r="AB25" i="45"/>
  <c r="AB5" i="45"/>
  <c r="AB19" i="45"/>
  <c r="AB3" i="45"/>
  <c r="U7" i="45"/>
  <c r="AA8" i="45"/>
  <c r="AA15" i="45"/>
  <c r="AA24" i="45"/>
  <c r="AA18" i="45"/>
  <c r="U9" i="45"/>
  <c r="Z23" i="45"/>
  <c r="Z14" i="45"/>
  <c r="AB21" i="45"/>
  <c r="AB4" i="45"/>
  <c r="V17" i="45"/>
  <c r="V10" i="45"/>
  <c r="V4" i="45"/>
  <c r="Z8" i="45"/>
  <c r="Z6" i="45"/>
  <c r="Z17" i="45"/>
  <c r="Z12" i="45"/>
  <c r="Z10" i="45"/>
  <c r="Z7" i="45"/>
  <c r="V13" i="45"/>
  <c r="U2" i="45"/>
  <c r="AA10" i="45"/>
  <c r="AA7" i="45"/>
  <c r="U18" i="45"/>
  <c r="U13" i="45"/>
  <c r="Z5" i="45"/>
  <c r="Z22" i="45"/>
  <c r="U15" i="45"/>
  <c r="Z9" i="45"/>
  <c r="Z16" i="45"/>
  <c r="Z20" i="45"/>
  <c r="U17" i="45"/>
  <c r="AA21" i="45"/>
  <c r="AA12" i="45"/>
  <c r="U6" i="45"/>
  <c r="AA20" i="45"/>
  <c r="AA5" i="45"/>
  <c r="U12" i="45"/>
  <c r="Z2" i="45"/>
  <c r="U3" i="45"/>
  <c r="AA9" i="45"/>
  <c r="AA14" i="45"/>
  <c r="U5" i="45"/>
  <c r="W8" i="45"/>
  <c r="AA11" i="45"/>
  <c r="AA6" i="45"/>
  <c r="AA16" i="45"/>
  <c r="AA2" i="45"/>
  <c r="U8" i="45"/>
  <c r="U16" i="45"/>
  <c r="Z21" i="45"/>
  <c r="Z13" i="45"/>
  <c r="Z4" i="45"/>
  <c r="Z15" i="45"/>
  <c r="Z19" i="45"/>
  <c r="E53" i="56"/>
  <c r="E180" i="56"/>
  <c r="Y8" i="45"/>
  <c r="Y22" i="45"/>
  <c r="S2" i="45"/>
  <c r="Y11" i="45"/>
  <c r="Y6" i="45"/>
  <c r="Y14" i="45"/>
  <c r="Y3" i="45"/>
  <c r="W17" i="45"/>
  <c r="Y20" i="45"/>
  <c r="R15" i="45"/>
  <c r="Y5" i="45"/>
  <c r="E52" i="56"/>
  <c r="W9" i="45"/>
  <c r="Y7" i="45"/>
  <c r="Y16" i="45"/>
  <c r="W20" i="45"/>
  <c r="W4" i="45"/>
  <c r="W5" i="45"/>
  <c r="Y10" i="45"/>
  <c r="S15" i="45"/>
  <c r="Y19" i="45"/>
  <c r="A599" i="47"/>
  <c r="E13" i="26"/>
  <c r="A312" i="47"/>
  <c r="A80" i="47"/>
  <c r="A97" i="47"/>
  <c r="A386" i="47"/>
  <c r="A93" i="47"/>
  <c r="A53" i="47"/>
  <c r="A108" i="47"/>
  <c r="A319" i="47"/>
  <c r="A74" i="47"/>
  <c r="A584" i="47"/>
  <c r="Q7" i="45"/>
  <c r="A254" i="47"/>
  <c r="Q8" i="45"/>
  <c r="A52" i="47"/>
  <c r="A366" i="47"/>
  <c r="A58" i="47"/>
  <c r="K3" i="45"/>
  <c r="P5" i="45"/>
  <c r="A533" i="47"/>
  <c r="M9" i="45"/>
  <c r="A275" i="47"/>
  <c r="A198" i="47"/>
  <c r="A172" i="47"/>
  <c r="A285" i="47"/>
  <c r="A59" i="47"/>
  <c r="A25" i="47"/>
  <c r="A23" i="47"/>
  <c r="A87" i="47"/>
  <c r="A62" i="47"/>
  <c r="A35" i="47"/>
  <c r="A28" i="47"/>
  <c r="A34" i="47"/>
  <c r="A40" i="47"/>
  <c r="A38" i="47"/>
  <c r="A90" i="47"/>
  <c r="Q3" i="45"/>
  <c r="A562" i="47"/>
  <c r="A358" i="47"/>
  <c r="A557" i="47"/>
  <c r="A283" i="47"/>
  <c r="A206" i="47"/>
  <c r="A180" i="47"/>
  <c r="A293" i="47"/>
  <c r="A68" i="47"/>
  <c r="A41" i="47"/>
  <c r="A32" i="47"/>
  <c r="A96" i="47"/>
  <c r="A69" i="47"/>
  <c r="A51" i="47"/>
  <c r="A31" i="47"/>
  <c r="A49" i="47"/>
  <c r="A60" i="47"/>
  <c r="A66" i="47"/>
  <c r="A72" i="47"/>
  <c r="A88" i="47"/>
  <c r="A42" i="47"/>
  <c r="A560" i="47"/>
  <c r="O5" i="45"/>
  <c r="A525" i="47"/>
  <c r="A583" i="47"/>
  <c r="A109" i="47"/>
  <c r="A220" i="47"/>
  <c r="A325" i="47"/>
  <c r="A147" i="47"/>
  <c r="A75" i="47"/>
  <c r="A57" i="47"/>
  <c r="A39" i="47"/>
  <c r="A103" i="47"/>
  <c r="A78" i="47"/>
  <c r="A67" i="47"/>
  <c r="A47" i="47"/>
  <c r="A70" i="47"/>
  <c r="A81" i="47"/>
  <c r="A92" i="47"/>
  <c r="A98" i="47"/>
  <c r="A54" i="47"/>
  <c r="A528" i="47"/>
  <c r="A531" i="47"/>
  <c r="P6" i="45"/>
  <c r="A263" i="47"/>
  <c r="A185" i="47"/>
  <c r="A170" i="47"/>
  <c r="A29" i="47"/>
  <c r="A20" i="47"/>
  <c r="A84" i="47"/>
  <c r="A73" i="47"/>
  <c r="A48" i="47"/>
  <c r="A21" i="47"/>
  <c r="A85" i="47"/>
  <c r="A83" i="47"/>
  <c r="A63" i="47"/>
  <c r="A104" i="47"/>
  <c r="A102" i="47"/>
  <c r="A33" i="47"/>
  <c r="G2" i="45"/>
  <c r="A373" i="47"/>
  <c r="A542" i="47"/>
  <c r="A368" i="47"/>
  <c r="A163" i="47"/>
  <c r="A228" i="47"/>
  <c r="A306" i="47"/>
  <c r="A45" i="47"/>
  <c r="A27" i="47"/>
  <c r="A91" i="47"/>
  <c r="A89" i="47"/>
  <c r="A55" i="47"/>
  <c r="A30" i="47"/>
  <c r="A94" i="47"/>
  <c r="A99" i="47"/>
  <c r="A79" i="47"/>
  <c r="A44" i="47"/>
  <c r="A24" i="47"/>
  <c r="A22" i="47"/>
  <c r="A106" i="47"/>
  <c r="A587" i="47"/>
  <c r="A134" i="47"/>
  <c r="A316" i="47"/>
  <c r="A331" i="47"/>
  <c r="A328" i="47"/>
  <c r="A61" i="47"/>
  <c r="A36" i="47"/>
  <c r="A100" i="47"/>
  <c r="A105" i="47"/>
  <c r="A64" i="47"/>
  <c r="A37" i="47"/>
  <c r="A101" i="47"/>
  <c r="A95" i="47"/>
  <c r="A65" i="47"/>
  <c r="A50" i="47"/>
  <c r="A56" i="47"/>
  <c r="A547" i="47"/>
  <c r="M2" i="45"/>
  <c r="I4" i="45"/>
  <c r="A508" i="47"/>
  <c r="A517" i="47"/>
  <c r="A534" i="47"/>
  <c r="A160" i="47"/>
  <c r="A179" i="47"/>
  <c r="A209" i="47"/>
  <c r="A292" i="47"/>
  <c r="A194" i="47"/>
  <c r="A208" i="47"/>
  <c r="A77" i="47"/>
  <c r="A309" i="47"/>
  <c r="A43" i="47"/>
  <c r="A107" i="47"/>
  <c r="A71" i="47"/>
  <c r="A46" i="47"/>
  <c r="A86" i="47"/>
  <c r="A76" i="47"/>
  <c r="A82" i="47"/>
  <c r="I196" i="55"/>
  <c r="I53" i="56"/>
  <c r="H20" i="22"/>
  <c r="G20" i="22"/>
  <c r="H5" i="71"/>
  <c r="E5" i="71"/>
  <c r="C2" i="26"/>
  <c r="I20" i="22"/>
  <c r="I5" i="71"/>
  <c r="E20" i="22"/>
  <c r="F101" i="57"/>
  <c r="F53" i="56"/>
  <c r="C101" i="57"/>
  <c r="F117" i="60"/>
  <c r="F132" i="51"/>
  <c r="C196" i="55"/>
  <c r="F165" i="55"/>
  <c r="C116" i="58"/>
  <c r="C132" i="58"/>
  <c r="E4" i="60"/>
  <c r="C3" i="26"/>
  <c r="C133" i="50"/>
  <c r="F117" i="22"/>
  <c r="C117" i="56"/>
  <c r="C37" i="58"/>
  <c r="E4" i="51"/>
  <c r="C133" i="53"/>
  <c r="G4" i="51"/>
  <c r="C116" i="53"/>
  <c r="F117" i="56"/>
  <c r="F53" i="58"/>
  <c r="F85" i="22"/>
  <c r="F116" i="53"/>
  <c r="F181" i="56"/>
  <c r="C85" i="22"/>
  <c r="C68" i="58"/>
  <c r="C197" i="50"/>
  <c r="C4" i="51"/>
  <c r="F36" i="60"/>
  <c r="C85" i="55"/>
  <c r="I133" i="50"/>
  <c r="I181" i="56"/>
  <c r="I148" i="59"/>
  <c r="E212" i="58"/>
  <c r="E117" i="22"/>
  <c r="I36" i="60"/>
  <c r="E165" i="59"/>
  <c r="F84" i="71"/>
  <c r="I20" i="51"/>
  <c r="G37" i="56"/>
  <c r="I212" i="60"/>
  <c r="I149" i="60"/>
  <c r="G84" i="71"/>
  <c r="I20" i="59"/>
  <c r="E85" i="22"/>
  <c r="H196" i="57"/>
  <c r="E84" i="71"/>
  <c r="E197" i="61"/>
  <c r="I180" i="58"/>
  <c r="H84" i="71"/>
  <c r="I196" i="57"/>
  <c r="E197" i="59"/>
  <c r="H37" i="56"/>
  <c r="C52" i="58"/>
  <c r="C21" i="57"/>
  <c r="E117" i="57"/>
  <c r="E180" i="58"/>
  <c r="H84" i="51"/>
  <c r="H180" i="51"/>
  <c r="I117" i="57"/>
  <c r="H212" i="58"/>
  <c r="H20" i="75"/>
  <c r="I197" i="59"/>
  <c r="H148" i="71"/>
  <c r="E196" i="57"/>
  <c r="I132" i="50"/>
  <c r="I84" i="71"/>
  <c r="E180" i="60"/>
  <c r="G21" i="57"/>
  <c r="E37" i="56"/>
  <c r="H132" i="50"/>
  <c r="I132" i="22"/>
  <c r="I148" i="55"/>
  <c r="E165" i="61"/>
  <c r="I165" i="59"/>
  <c r="F21" i="57"/>
  <c r="C84" i="71"/>
  <c r="E180" i="51"/>
  <c r="I20" i="75"/>
  <c r="I180" i="51"/>
  <c r="F5" i="56"/>
  <c r="E165" i="51"/>
  <c r="H212" i="60"/>
  <c r="H180" i="60"/>
  <c r="E181" i="71"/>
  <c r="E132" i="22"/>
  <c r="H53" i="59"/>
  <c r="I53" i="59"/>
  <c r="I21" i="57"/>
  <c r="E148" i="71"/>
  <c r="H21" i="57"/>
  <c r="F20" i="51"/>
  <c r="E52" i="58"/>
  <c r="C197" i="59"/>
  <c r="I181" i="71"/>
  <c r="I197" i="61"/>
  <c r="H180" i="58"/>
  <c r="H149" i="60"/>
  <c r="E84" i="51"/>
  <c r="E53" i="59"/>
  <c r="E21" i="57"/>
  <c r="H197" i="59"/>
  <c r="H117" i="57"/>
  <c r="I37" i="56"/>
  <c r="F132" i="59"/>
  <c r="C20" i="75"/>
  <c r="F165" i="56"/>
  <c r="E20" i="59"/>
  <c r="F37" i="56"/>
  <c r="I165" i="61"/>
  <c r="F52" i="58"/>
  <c r="I5" i="56"/>
  <c r="H181" i="71"/>
  <c r="E53" i="53"/>
  <c r="H20" i="59"/>
  <c r="I148" i="71"/>
  <c r="F165" i="53"/>
  <c r="F5" i="75"/>
  <c r="F68" i="51"/>
  <c r="F148" i="59"/>
  <c r="F4" i="55"/>
  <c r="F164" i="51"/>
  <c r="F53" i="53"/>
  <c r="H197" i="61"/>
  <c r="E212" i="60"/>
  <c r="H148" i="55"/>
  <c r="H165" i="59"/>
  <c r="F181" i="57"/>
  <c r="C5" i="75"/>
  <c r="F36" i="56"/>
  <c r="F69" i="50"/>
  <c r="F53" i="71"/>
  <c r="F68" i="58"/>
  <c r="F20" i="59"/>
  <c r="F68" i="56"/>
  <c r="E197" i="50"/>
  <c r="C165" i="53"/>
  <c r="E132" i="50"/>
  <c r="F132" i="55"/>
  <c r="F133" i="53"/>
  <c r="F133" i="50"/>
  <c r="F197" i="50"/>
  <c r="F117" i="75"/>
  <c r="I4" i="51"/>
  <c r="C53" i="22"/>
  <c r="F69" i="55"/>
  <c r="F36" i="53"/>
  <c r="F132" i="58"/>
  <c r="I117" i="75"/>
  <c r="I37" i="58"/>
  <c r="I68" i="56"/>
  <c r="I53" i="53"/>
  <c r="H20" i="51"/>
  <c r="I85" i="22"/>
  <c r="H116" i="53"/>
  <c r="I116" i="53"/>
  <c r="I165" i="53"/>
  <c r="I164" i="53"/>
  <c r="I117" i="60"/>
  <c r="I69" i="55"/>
  <c r="I69" i="50"/>
  <c r="I165" i="56"/>
  <c r="I85" i="55"/>
  <c r="I133" i="53"/>
  <c r="I181" i="57"/>
  <c r="I53" i="58"/>
  <c r="I36" i="56"/>
  <c r="I68" i="51"/>
  <c r="E148" i="55"/>
  <c r="I164" i="51"/>
  <c r="I117" i="56"/>
  <c r="I117" i="22"/>
  <c r="I132" i="58"/>
  <c r="I197" i="50"/>
  <c r="I36" i="53"/>
  <c r="E149" i="60"/>
  <c r="E53" i="22"/>
  <c r="I53" i="71"/>
  <c r="I53" i="22"/>
  <c r="I68" i="58"/>
  <c r="I69" i="58"/>
  <c r="I132" i="55"/>
  <c r="I132" i="59"/>
  <c r="I164" i="50"/>
  <c r="H197" i="50"/>
  <c r="H36" i="53"/>
  <c r="H133" i="50"/>
  <c r="H164" i="51"/>
  <c r="H85" i="55"/>
  <c r="H165" i="53"/>
  <c r="H181" i="57"/>
  <c r="H69" i="58"/>
  <c r="H164" i="50"/>
  <c r="H132" i="55"/>
  <c r="H53" i="58"/>
  <c r="H133" i="53"/>
  <c r="H164" i="53"/>
  <c r="H181" i="56"/>
  <c r="H68" i="51"/>
  <c r="H68" i="58"/>
  <c r="H132" i="59"/>
  <c r="H37" i="58"/>
  <c r="H69" i="50"/>
  <c r="H148" i="59"/>
  <c r="H132" i="58"/>
  <c r="H36" i="56"/>
  <c r="H53" i="71"/>
  <c r="H69" i="55"/>
  <c r="I5" i="75"/>
  <c r="H117" i="56"/>
  <c r="H117" i="75"/>
  <c r="H53" i="53"/>
  <c r="G36" i="60"/>
  <c r="H165" i="56"/>
  <c r="G164" i="51"/>
  <c r="H196" i="55"/>
  <c r="G116" i="53"/>
  <c r="H36" i="60"/>
  <c r="H117" i="60"/>
  <c r="G37" i="58"/>
  <c r="G165" i="56"/>
  <c r="G69" i="50"/>
  <c r="H68" i="56"/>
  <c r="H85" i="22"/>
  <c r="G132" i="58"/>
  <c r="G197" i="50"/>
  <c r="G20" i="51"/>
  <c r="G117" i="60"/>
  <c r="G68" i="58"/>
  <c r="G165" i="53"/>
  <c r="G36" i="53"/>
  <c r="G69" i="58"/>
  <c r="G85" i="22"/>
  <c r="G133" i="53"/>
  <c r="G117" i="75"/>
  <c r="G164" i="50"/>
  <c r="H53" i="22"/>
  <c r="G148" i="59"/>
  <c r="G164" i="53"/>
  <c r="G36" i="56"/>
  <c r="G68" i="51"/>
  <c r="G85" i="55"/>
  <c r="G132" i="55"/>
  <c r="G53" i="71"/>
  <c r="H5" i="75"/>
  <c r="G133" i="50"/>
  <c r="G181" i="57"/>
  <c r="H117" i="22"/>
  <c r="G53" i="53"/>
  <c r="G53" i="58"/>
  <c r="G69" i="55"/>
  <c r="E36" i="56"/>
  <c r="E181" i="56"/>
  <c r="E132" i="59"/>
  <c r="E36" i="60"/>
  <c r="E53" i="58"/>
  <c r="G5" i="75"/>
  <c r="G181" i="56"/>
  <c r="C132" i="59"/>
  <c r="E20" i="51"/>
  <c r="G53" i="22"/>
  <c r="E116" i="53"/>
  <c r="C20" i="51"/>
  <c r="E69" i="58"/>
  <c r="E132" i="58"/>
  <c r="E117" i="60"/>
  <c r="G68" i="56"/>
  <c r="G117" i="56"/>
  <c r="G196" i="55"/>
  <c r="E85" i="55"/>
  <c r="E181" i="57"/>
  <c r="E117" i="75"/>
  <c r="G117" i="22"/>
  <c r="E164" i="51"/>
  <c r="C117" i="60"/>
  <c r="E133" i="53"/>
  <c r="E37" i="58"/>
  <c r="E117" i="56"/>
  <c r="E5" i="75"/>
  <c r="C117" i="22"/>
  <c r="G4" i="55"/>
  <c r="F164" i="53"/>
  <c r="E69" i="50"/>
  <c r="E148" i="59"/>
  <c r="E68" i="56"/>
  <c r="F53" i="22"/>
  <c r="E69" i="55"/>
  <c r="H4" i="55"/>
  <c r="E68" i="51"/>
  <c r="E196" i="55"/>
  <c r="E133" i="50"/>
  <c r="F164" i="50"/>
  <c r="E164" i="53"/>
  <c r="E53" i="71"/>
  <c r="E36" i="53"/>
  <c r="F37" i="58"/>
  <c r="C53" i="71"/>
  <c r="C196" i="57"/>
  <c r="C20" i="59"/>
  <c r="G197" i="59"/>
  <c r="F181" i="71"/>
  <c r="C180" i="51"/>
  <c r="F165" i="59"/>
  <c r="F180" i="58"/>
  <c r="E165" i="53"/>
  <c r="C181" i="56"/>
  <c r="I4" i="55"/>
  <c r="F85" i="55"/>
  <c r="C148" i="59"/>
  <c r="F196" i="55"/>
  <c r="E164" i="50"/>
  <c r="F165" i="61"/>
  <c r="E52" i="75"/>
  <c r="G181" i="71"/>
  <c r="F132" i="50"/>
  <c r="G20" i="75"/>
  <c r="I52" i="75"/>
  <c r="F117" i="57"/>
  <c r="E165" i="56"/>
  <c r="G132" i="59"/>
  <c r="C165" i="51"/>
  <c r="G212" i="60"/>
  <c r="G20" i="59"/>
  <c r="H52" i="58"/>
  <c r="C180" i="60"/>
  <c r="F52" i="75"/>
  <c r="I84" i="51"/>
  <c r="E68" i="58"/>
  <c r="C36" i="56"/>
  <c r="C132" i="55"/>
  <c r="C4" i="55"/>
  <c r="F165" i="51"/>
  <c r="G196" i="57"/>
  <c r="G148" i="71"/>
  <c r="H132" i="22"/>
  <c r="C52" i="75"/>
  <c r="G180" i="58"/>
  <c r="G180" i="60"/>
  <c r="E20" i="75"/>
  <c r="I52" i="58"/>
  <c r="G53" i="59"/>
  <c r="C149" i="60"/>
  <c r="C181" i="71"/>
  <c r="F180" i="60"/>
  <c r="C197" i="61"/>
  <c r="E4" i="55"/>
  <c r="C117" i="57"/>
  <c r="I212" i="58"/>
  <c r="G180" i="51"/>
  <c r="H165" i="61"/>
  <c r="G117" i="57"/>
  <c r="G149" i="60"/>
  <c r="F212" i="58"/>
  <c r="F149" i="60"/>
  <c r="G132" i="50"/>
  <c r="H5" i="56"/>
  <c r="F148" i="71"/>
  <c r="G132" i="22"/>
  <c r="F197" i="61"/>
  <c r="G165" i="61"/>
  <c r="G148" i="55"/>
  <c r="F148" i="55"/>
  <c r="G165" i="51"/>
  <c r="C148" i="71"/>
  <c r="H52" i="75"/>
  <c r="C84" i="51"/>
  <c r="C165" i="59"/>
  <c r="C37" i="56"/>
  <c r="E132" i="55"/>
  <c r="G84" i="51"/>
  <c r="I180" i="60"/>
  <c r="F53" i="59"/>
  <c r="G165" i="59"/>
  <c r="C148" i="55"/>
  <c r="C53" i="59"/>
  <c r="F20" i="75"/>
  <c r="C132" i="50"/>
  <c r="C212" i="58"/>
  <c r="H165" i="51"/>
  <c r="C212" i="60"/>
  <c r="C5" i="56"/>
  <c r="F212" i="60"/>
  <c r="I165" i="51"/>
  <c r="F180" i="51"/>
  <c r="C132" i="22"/>
  <c r="F4" i="51"/>
  <c r="C53" i="58"/>
  <c r="F69" i="58"/>
  <c r="F196" i="57"/>
  <c r="F132" i="22"/>
  <c r="F84" i="51"/>
  <c r="F197" i="59"/>
  <c r="G212" i="58"/>
  <c r="C180" i="58"/>
  <c r="G52" i="58"/>
  <c r="C165" i="61"/>
  <c r="G197" i="61"/>
  <c r="G52" i="75"/>
  <c r="C165" i="56"/>
  <c r="G5" i="56"/>
  <c r="E5" i="56"/>
  <c r="C69" i="55"/>
  <c r="C53" i="53"/>
  <c r="H4" i="51"/>
  <c r="C69" i="50"/>
  <c r="C68" i="51"/>
  <c r="C69" i="58"/>
  <c r="C36" i="53"/>
  <c r="C36" i="60"/>
  <c r="C164" i="50"/>
  <c r="C164" i="53"/>
  <c r="C68" i="56"/>
  <c r="C181" i="57"/>
  <c r="C117" i="75"/>
  <c r="C164" i="51"/>
  <c r="A152" i="47"/>
  <c r="E54" i="58"/>
  <c r="I183" i="57"/>
  <c r="E165" i="57"/>
  <c r="E149" i="64"/>
  <c r="E119" i="57"/>
  <c r="G52" i="59"/>
  <c r="H52" i="59"/>
  <c r="E36" i="51"/>
  <c r="C21" i="59"/>
  <c r="I151" i="56"/>
  <c r="I52" i="59"/>
  <c r="E151" i="56"/>
  <c r="H165" i="57"/>
  <c r="E84" i="22"/>
  <c r="H181" i="51"/>
  <c r="G21" i="59"/>
  <c r="I36" i="51"/>
  <c r="H119" i="57"/>
  <c r="I53" i="50"/>
  <c r="E21" i="59"/>
  <c r="E228" i="60"/>
  <c r="H21" i="59"/>
  <c r="F52" i="59"/>
  <c r="E150" i="55"/>
  <c r="H36" i="51"/>
  <c r="C84" i="22"/>
  <c r="H148" i="58"/>
  <c r="I181" i="51"/>
  <c r="F151" i="60"/>
  <c r="F116" i="64"/>
  <c r="H151" i="56"/>
  <c r="E228" i="57"/>
  <c r="E148" i="58"/>
  <c r="F180" i="53"/>
  <c r="I180" i="71"/>
  <c r="F165" i="60"/>
  <c r="E181" i="51"/>
  <c r="H228" i="60"/>
  <c r="C197" i="51"/>
  <c r="H197" i="64"/>
  <c r="F119" i="57"/>
  <c r="F54" i="55"/>
  <c r="F197" i="56"/>
  <c r="F164" i="55"/>
  <c r="E165" i="22"/>
  <c r="F100" i="51"/>
  <c r="F116" i="50"/>
  <c r="F167" i="60"/>
  <c r="F183" i="57"/>
  <c r="F102" i="51"/>
  <c r="F167" i="51"/>
  <c r="H150" i="55"/>
  <c r="E169" i="61"/>
  <c r="F38" i="53"/>
  <c r="C181" i="22"/>
  <c r="E180" i="71"/>
  <c r="F37" i="55"/>
  <c r="F213" i="50"/>
  <c r="F166" i="51"/>
  <c r="F118" i="58"/>
  <c r="F101" i="60"/>
  <c r="F198" i="57"/>
  <c r="F70" i="51"/>
  <c r="F102" i="55"/>
  <c r="F36" i="61"/>
  <c r="F103" i="57"/>
  <c r="F69" i="59"/>
  <c r="F164" i="71"/>
  <c r="F55" i="54"/>
  <c r="F69" i="54"/>
  <c r="F167" i="53"/>
  <c r="F119" i="56"/>
  <c r="E199" i="22"/>
  <c r="F185" i="57"/>
  <c r="H6" i="51"/>
  <c r="F150" i="59"/>
  <c r="F6" i="55"/>
  <c r="F132" i="60"/>
  <c r="F119" i="54"/>
  <c r="F52" i="64"/>
  <c r="F5" i="53"/>
  <c r="F70" i="58"/>
  <c r="F100" i="53"/>
  <c r="F230" i="61"/>
  <c r="F132" i="71"/>
  <c r="H4" i="59"/>
  <c r="F150" i="54"/>
  <c r="C6" i="55"/>
  <c r="F152" i="59"/>
  <c r="F117" i="58"/>
  <c r="G6" i="60"/>
  <c r="C100" i="53"/>
  <c r="F55" i="58"/>
  <c r="F199" i="64"/>
  <c r="C116" i="50"/>
  <c r="F21" i="56"/>
  <c r="F215" i="64"/>
  <c r="F36" i="55"/>
  <c r="C132" i="71"/>
  <c r="F53" i="54"/>
  <c r="F55" i="53"/>
  <c r="F119" i="51"/>
  <c r="F6" i="60"/>
  <c r="C119" i="56"/>
  <c r="F214" i="58"/>
  <c r="F38" i="60"/>
  <c r="F167" i="61"/>
  <c r="F231" i="55"/>
  <c r="F167" i="55"/>
  <c r="F54" i="58"/>
  <c r="C36" i="55"/>
  <c r="E6" i="51"/>
  <c r="C103" i="57"/>
  <c r="F230" i="60"/>
  <c r="I102" i="55"/>
  <c r="I119" i="51"/>
  <c r="I165" i="60"/>
  <c r="I167" i="55"/>
  <c r="I52" i="60"/>
  <c r="I197" i="56"/>
  <c r="I199" i="50"/>
  <c r="I69" i="64"/>
  <c r="I228" i="61"/>
  <c r="H69" i="54"/>
  <c r="H117" i="50"/>
  <c r="H100" i="53"/>
  <c r="I119" i="54"/>
  <c r="I166" i="51"/>
  <c r="E68" i="22"/>
  <c r="H229" i="50"/>
  <c r="I164" i="55"/>
  <c r="H166" i="51"/>
  <c r="I119" i="22"/>
  <c r="I102" i="51"/>
  <c r="I116" i="50"/>
  <c r="I117" i="58"/>
  <c r="I21" i="58"/>
  <c r="I117" i="50"/>
  <c r="I52" i="64"/>
  <c r="H167" i="53"/>
  <c r="I199" i="22"/>
  <c r="I229" i="50"/>
  <c r="I55" i="58"/>
  <c r="I169" i="61"/>
  <c r="I197" i="51"/>
  <c r="I38" i="53"/>
  <c r="I119" i="56"/>
  <c r="I116" i="64"/>
  <c r="I69" i="59"/>
  <c r="I181" i="22"/>
  <c r="I132" i="60"/>
  <c r="I150" i="54"/>
  <c r="H38" i="53"/>
  <c r="H70" i="51"/>
  <c r="I38" i="51"/>
  <c r="I37" i="75"/>
  <c r="I55" i="54"/>
  <c r="I38" i="60"/>
  <c r="H102" i="51"/>
  <c r="I36" i="55"/>
  <c r="I100" i="53"/>
  <c r="H180" i="71"/>
  <c r="I70" i="51"/>
  <c r="H55" i="54"/>
  <c r="I167" i="53"/>
  <c r="H164" i="71"/>
  <c r="I198" i="58"/>
  <c r="I229" i="55"/>
  <c r="I100" i="51"/>
  <c r="I134" i="55"/>
  <c r="I55" i="50"/>
  <c r="I85" i="50"/>
  <c r="I180" i="53"/>
  <c r="I167" i="60"/>
  <c r="H85" i="50"/>
  <c r="I119" i="57"/>
  <c r="H134" i="57"/>
  <c r="I185" i="57"/>
  <c r="I230" i="60"/>
  <c r="I167" i="61"/>
  <c r="H167" i="51"/>
  <c r="H119" i="51"/>
  <c r="I215" i="64"/>
  <c r="I198" i="57"/>
  <c r="E55" i="22"/>
  <c r="I71" i="50"/>
  <c r="I164" i="71"/>
  <c r="I36" i="64"/>
  <c r="I213" i="64"/>
  <c r="I21" i="56"/>
  <c r="H228" i="53"/>
  <c r="I165" i="22"/>
  <c r="I196" i="54"/>
  <c r="I54" i="58"/>
  <c r="I54" i="55"/>
  <c r="H119" i="54"/>
  <c r="H132" i="71"/>
  <c r="I229" i="51"/>
  <c r="E181" i="22"/>
  <c r="I231" i="55"/>
  <c r="I118" i="58"/>
  <c r="I214" i="58"/>
  <c r="H119" i="56"/>
  <c r="H38" i="51"/>
  <c r="I5" i="53"/>
  <c r="I152" i="59"/>
  <c r="I55" i="22"/>
  <c r="H116" i="50"/>
  <c r="H55" i="53"/>
  <c r="H36" i="55"/>
  <c r="H118" i="58"/>
  <c r="H196" i="64"/>
  <c r="H103" i="57"/>
  <c r="H216" i="58"/>
  <c r="H117" i="58"/>
  <c r="H37" i="75"/>
  <c r="I213" i="50"/>
  <c r="H197" i="51"/>
  <c r="H229" i="55"/>
  <c r="I118" i="64"/>
  <c r="H102" i="55"/>
  <c r="H69" i="64"/>
  <c r="H180" i="53"/>
  <c r="H213" i="50"/>
  <c r="H199" i="50"/>
  <c r="H36" i="64"/>
  <c r="H196" i="58"/>
  <c r="H183" i="57"/>
  <c r="I68" i="22"/>
  <c r="H71" i="50"/>
  <c r="H199" i="64"/>
  <c r="H54" i="55"/>
  <c r="H228" i="61"/>
  <c r="H165" i="60"/>
  <c r="H54" i="58"/>
  <c r="H164" i="55"/>
  <c r="H213" i="64"/>
  <c r="H70" i="58"/>
  <c r="H198" i="58"/>
  <c r="H69" i="59"/>
  <c r="G167" i="51"/>
  <c r="G100" i="51"/>
  <c r="H37" i="55"/>
  <c r="G167" i="61"/>
  <c r="G55" i="53"/>
  <c r="H52" i="60"/>
  <c r="H230" i="60"/>
  <c r="H150" i="54"/>
  <c r="H55" i="58"/>
  <c r="G54" i="55"/>
  <c r="H229" i="51"/>
  <c r="H152" i="59"/>
  <c r="H68" i="22"/>
  <c r="H38" i="60"/>
  <c r="H118" i="64"/>
  <c r="H198" i="57"/>
  <c r="I230" i="61"/>
  <c r="H100" i="51"/>
  <c r="H196" i="54"/>
  <c r="H169" i="61"/>
  <c r="G70" i="51"/>
  <c r="H36" i="61"/>
  <c r="G38" i="53"/>
  <c r="H167" i="61"/>
  <c r="H215" i="64"/>
  <c r="H167" i="60"/>
  <c r="H21" i="56"/>
  <c r="G54" i="58"/>
  <c r="H185" i="57"/>
  <c r="G38" i="51"/>
  <c r="H230" i="61"/>
  <c r="H231" i="55"/>
  <c r="H5" i="53"/>
  <c r="G183" i="57"/>
  <c r="H52" i="64"/>
  <c r="G164" i="71"/>
  <c r="G21" i="56"/>
  <c r="G228" i="53"/>
  <c r="G196" i="58"/>
  <c r="G152" i="59"/>
  <c r="G166" i="51"/>
  <c r="G229" i="51"/>
  <c r="H151" i="60"/>
  <c r="G70" i="58"/>
  <c r="H101" i="60"/>
  <c r="E55" i="53"/>
  <c r="G68" i="22"/>
  <c r="H55" i="50"/>
  <c r="G150" i="59"/>
  <c r="G85" i="50"/>
  <c r="H197" i="56"/>
  <c r="G102" i="51"/>
  <c r="H214" i="58"/>
  <c r="H229" i="60"/>
  <c r="G55" i="54"/>
  <c r="G169" i="61"/>
  <c r="H167" i="55"/>
  <c r="G150" i="54"/>
  <c r="G167" i="60"/>
  <c r="G55" i="50"/>
  <c r="G132" i="71"/>
  <c r="G116" i="50"/>
  <c r="G196" i="54"/>
  <c r="H199" i="22"/>
  <c r="G199" i="64"/>
  <c r="H53" i="54"/>
  <c r="G180" i="53"/>
  <c r="G132" i="60"/>
  <c r="H165" i="22"/>
  <c r="G231" i="55"/>
  <c r="I229" i="60"/>
  <c r="G21" i="58"/>
  <c r="G52" i="60"/>
  <c r="H21" i="58"/>
  <c r="G199" i="22"/>
  <c r="H181" i="22"/>
  <c r="G117" i="50"/>
  <c r="G199" i="50"/>
  <c r="H150" i="59"/>
  <c r="G71" i="50"/>
  <c r="G69" i="64"/>
  <c r="G38" i="60"/>
  <c r="G69" i="59"/>
  <c r="G117" i="58"/>
  <c r="G103" i="57"/>
  <c r="G216" i="58"/>
  <c r="G119" i="54"/>
  <c r="G167" i="53"/>
  <c r="H55" i="22"/>
  <c r="G102" i="55"/>
  <c r="G165" i="60"/>
  <c r="G213" i="50"/>
  <c r="E199" i="50"/>
  <c r="E119" i="54"/>
  <c r="G197" i="51"/>
  <c r="H134" i="55"/>
  <c r="G134" i="55"/>
  <c r="H119" i="22"/>
  <c r="G69" i="54"/>
  <c r="E53" i="54"/>
  <c r="G53" i="54"/>
  <c r="H132" i="60"/>
  <c r="G198" i="58"/>
  <c r="G167" i="55"/>
  <c r="G214" i="58"/>
  <c r="G101" i="60"/>
  <c r="G229" i="50"/>
  <c r="G230" i="61"/>
  <c r="E214" i="58"/>
  <c r="E132" i="71"/>
  <c r="E55" i="58"/>
  <c r="E229" i="55"/>
  <c r="E21" i="56"/>
  <c r="G229" i="55"/>
  <c r="G229" i="60"/>
  <c r="G197" i="56"/>
  <c r="G119" i="51"/>
  <c r="G118" i="64"/>
  <c r="G118" i="58"/>
  <c r="G213" i="64"/>
  <c r="G116" i="64"/>
  <c r="G228" i="61"/>
  <c r="G100" i="53"/>
  <c r="G185" i="57"/>
  <c r="E52" i="64"/>
  <c r="H116" i="64"/>
  <c r="E183" i="57"/>
  <c r="E231" i="55"/>
  <c r="E152" i="59"/>
  <c r="E167" i="55"/>
  <c r="E213" i="50"/>
  <c r="E116" i="64"/>
  <c r="E167" i="53"/>
  <c r="G119" i="56"/>
  <c r="E118" i="64"/>
  <c r="E36" i="61"/>
  <c r="G215" i="64"/>
  <c r="E196" i="64"/>
  <c r="E117" i="50"/>
  <c r="E101" i="60"/>
  <c r="G230" i="60"/>
  <c r="E119" i="56"/>
  <c r="E102" i="55"/>
  <c r="E85" i="50"/>
  <c r="E38" i="60"/>
  <c r="H6" i="55"/>
  <c r="F229" i="60"/>
  <c r="E100" i="51"/>
  <c r="E198" i="57"/>
  <c r="C37" i="55"/>
  <c r="G181" i="22"/>
  <c r="G151" i="60"/>
  <c r="E229" i="51"/>
  <c r="F169" i="61"/>
  <c r="G5" i="53"/>
  <c r="C231" i="55"/>
  <c r="G119" i="22"/>
  <c r="E230" i="60"/>
  <c r="I6" i="51"/>
  <c r="F197" i="51"/>
  <c r="C228" i="61"/>
  <c r="E55" i="54"/>
  <c r="E100" i="53"/>
  <c r="H6" i="60"/>
  <c r="F198" i="58"/>
  <c r="C4" i="75"/>
  <c r="I228" i="60"/>
  <c r="I21" i="59"/>
  <c r="I6" i="60"/>
  <c r="E52" i="60"/>
  <c r="F199" i="50"/>
  <c r="I6" i="55"/>
  <c r="C229" i="55"/>
  <c r="E36" i="64"/>
  <c r="E69" i="54"/>
  <c r="G37" i="75"/>
  <c r="E119" i="51"/>
  <c r="E164" i="71"/>
  <c r="G55" i="22"/>
  <c r="E165" i="60"/>
  <c r="E167" i="60"/>
  <c r="G52" i="64"/>
  <c r="E180" i="53"/>
  <c r="G55" i="58"/>
  <c r="E228" i="61"/>
  <c r="E229" i="60"/>
  <c r="E229" i="50"/>
  <c r="F68" i="22"/>
  <c r="G36" i="64"/>
  <c r="F38" i="51"/>
  <c r="E70" i="51"/>
  <c r="G6" i="55"/>
  <c r="E69" i="64"/>
  <c r="G196" i="64"/>
  <c r="C197" i="56"/>
  <c r="E196" i="54"/>
  <c r="E132" i="60"/>
  <c r="E167" i="51"/>
  <c r="F165" i="22"/>
  <c r="E38" i="53"/>
  <c r="F216" i="58"/>
  <c r="E134" i="55"/>
  <c r="G165" i="22"/>
  <c r="E71" i="50"/>
  <c r="E150" i="54"/>
  <c r="E118" i="58"/>
  <c r="E167" i="61"/>
  <c r="G164" i="55"/>
  <c r="E37" i="55"/>
  <c r="G36" i="55"/>
  <c r="C215" i="64"/>
  <c r="F228" i="61"/>
  <c r="C116" i="64"/>
  <c r="G36" i="61"/>
  <c r="E199" i="64"/>
  <c r="E55" i="50"/>
  <c r="E215" i="64"/>
  <c r="E117" i="58"/>
  <c r="F71" i="50"/>
  <c r="E151" i="60"/>
  <c r="C119" i="54"/>
  <c r="E150" i="59"/>
  <c r="G37" i="55"/>
  <c r="F55" i="50"/>
  <c r="F196" i="54"/>
  <c r="E185" i="57"/>
  <c r="E197" i="51"/>
  <c r="G198" i="57"/>
  <c r="C150" i="55"/>
  <c r="C134" i="57"/>
  <c r="E21" i="58"/>
  <c r="F228" i="53"/>
  <c r="C102" i="55"/>
  <c r="E164" i="55"/>
  <c r="F148" i="58"/>
  <c r="F228" i="57"/>
  <c r="F4" i="75"/>
  <c r="C197" i="64"/>
  <c r="E37" i="75"/>
  <c r="E213" i="64"/>
  <c r="C119" i="57"/>
  <c r="E196" i="58"/>
  <c r="F196" i="58"/>
  <c r="G165" i="57"/>
  <c r="H4" i="75"/>
  <c r="E36" i="55"/>
  <c r="G84" i="22"/>
  <c r="C69" i="59"/>
  <c r="E69" i="59"/>
  <c r="G36" i="51"/>
  <c r="I197" i="64"/>
  <c r="F181" i="51"/>
  <c r="C68" i="22"/>
  <c r="C228" i="60"/>
  <c r="G197" i="64"/>
  <c r="I150" i="55"/>
  <c r="G148" i="58"/>
  <c r="C230" i="61"/>
  <c r="F118" i="64"/>
  <c r="F36" i="51"/>
  <c r="I228" i="57"/>
  <c r="F228" i="60"/>
  <c r="C70" i="51"/>
  <c r="C149" i="64"/>
  <c r="C21" i="56"/>
  <c r="F180" i="71"/>
  <c r="G228" i="57"/>
  <c r="C167" i="61"/>
  <c r="C169" i="61"/>
  <c r="C6" i="60"/>
  <c r="C52" i="64"/>
  <c r="C228" i="53"/>
  <c r="E4" i="58"/>
  <c r="C55" i="50"/>
  <c r="C164" i="55"/>
  <c r="C4" i="59"/>
  <c r="C5" i="53"/>
  <c r="C69" i="64"/>
  <c r="C199" i="50"/>
  <c r="C152" i="59"/>
  <c r="C229" i="50"/>
  <c r="C180" i="71"/>
  <c r="G149" i="64"/>
  <c r="E197" i="64"/>
  <c r="F149" i="64"/>
  <c r="C228" i="57"/>
  <c r="E38" i="51"/>
  <c r="E103" i="57"/>
  <c r="E70" i="58"/>
  <c r="E228" i="53"/>
  <c r="G4" i="75"/>
  <c r="C53" i="50"/>
  <c r="F229" i="51"/>
  <c r="E4" i="75"/>
  <c r="C36" i="64"/>
  <c r="E116" i="50"/>
  <c r="G180" i="71"/>
  <c r="G134" i="57"/>
  <c r="E198" i="58"/>
  <c r="C165" i="57"/>
  <c r="C52" i="60"/>
  <c r="C52" i="59"/>
  <c r="G151" i="56"/>
  <c r="E197" i="56"/>
  <c r="E54" i="55"/>
  <c r="C229" i="60"/>
  <c r="C119" i="51"/>
  <c r="C6" i="51"/>
  <c r="G150" i="55"/>
  <c r="H84" i="22"/>
  <c r="C71" i="50"/>
  <c r="E216" i="58"/>
  <c r="C38" i="60"/>
  <c r="G53" i="50"/>
  <c r="C165" i="22"/>
  <c r="C102" i="51"/>
  <c r="F134" i="57"/>
  <c r="G228" i="60"/>
  <c r="F53" i="50"/>
  <c r="C181" i="51"/>
  <c r="F151" i="56"/>
  <c r="F197" i="64"/>
  <c r="I149" i="64"/>
  <c r="G181" i="51"/>
  <c r="F21" i="59"/>
  <c r="E102" i="51"/>
  <c r="G6" i="51"/>
  <c r="F165" i="57"/>
  <c r="I84" i="22"/>
  <c r="E166" i="51"/>
  <c r="I4" i="75"/>
  <c r="C148" i="58"/>
  <c r="I134" i="57"/>
  <c r="F150" i="55"/>
  <c r="G119" i="57"/>
  <c r="F84" i="22"/>
  <c r="H53" i="50"/>
  <c r="H228" i="57"/>
  <c r="C199" i="22"/>
  <c r="C196" i="54"/>
  <c r="C150" i="54"/>
  <c r="C151" i="56"/>
  <c r="C198" i="58"/>
  <c r="C216" i="58"/>
  <c r="C214" i="58"/>
  <c r="C230" i="60"/>
  <c r="C55" i="22"/>
  <c r="C36" i="61"/>
  <c r="C36" i="51"/>
  <c r="C167" i="51"/>
  <c r="C151" i="60"/>
  <c r="C167" i="60"/>
  <c r="C196" i="64"/>
  <c r="C229" i="51"/>
  <c r="C134" i="55"/>
  <c r="C117" i="58"/>
  <c r="H4" i="58"/>
  <c r="C54" i="55"/>
  <c r="C37" i="75"/>
  <c r="C38" i="53"/>
  <c r="C54" i="58"/>
  <c r="F4" i="58"/>
  <c r="C119" i="22"/>
  <c r="C165" i="60"/>
  <c r="C166" i="51"/>
  <c r="C101" i="60"/>
  <c r="C167" i="55"/>
  <c r="C117" i="50"/>
  <c r="C55" i="58"/>
  <c r="C196" i="58"/>
  <c r="G4" i="58"/>
  <c r="C118" i="58"/>
  <c r="C38" i="51"/>
  <c r="I4" i="58"/>
  <c r="C199" i="64"/>
  <c r="C4" i="58"/>
  <c r="C69" i="54"/>
  <c r="C213" i="64"/>
  <c r="F213" i="64"/>
  <c r="F52" i="60"/>
  <c r="F37" i="75"/>
  <c r="C53" i="54"/>
  <c r="E4" i="59"/>
  <c r="C132" i="60"/>
  <c r="C118" i="64"/>
  <c r="C55" i="53"/>
  <c r="F55" i="22"/>
  <c r="F21" i="58"/>
  <c r="F6" i="51"/>
  <c r="C85" i="50"/>
  <c r="F229" i="50"/>
  <c r="F117" i="50"/>
  <c r="F181" i="22"/>
  <c r="E6" i="55"/>
  <c r="C183" i="57"/>
  <c r="I4" i="59"/>
  <c r="E6" i="60"/>
  <c r="C21" i="58"/>
  <c r="F229" i="55"/>
  <c r="C100" i="51"/>
  <c r="C198" i="57"/>
  <c r="C150" i="59"/>
  <c r="F4" i="59"/>
  <c r="G4" i="59"/>
  <c r="F119" i="22"/>
  <c r="C185" i="57"/>
  <c r="F36" i="64"/>
  <c r="C55" i="54"/>
  <c r="C167" i="53"/>
  <c r="C70" i="58"/>
  <c r="F196" i="64"/>
  <c r="F199" i="22"/>
  <c r="C180" i="53"/>
  <c r="F134" i="55"/>
  <c r="F85" i="50"/>
  <c r="C164" i="71"/>
  <c r="C213" i="50"/>
  <c r="F69" i="64"/>
  <c r="I151" i="60"/>
  <c r="I37" i="55"/>
  <c r="I199" i="64"/>
  <c r="I196" i="64"/>
  <c r="I103" i="57"/>
  <c r="I228" i="53"/>
  <c r="I196" i="58"/>
  <c r="I70" i="58"/>
  <c r="I36" i="61"/>
  <c r="I167" i="51"/>
  <c r="I150" i="59"/>
  <c r="I101" i="60"/>
  <c r="E119" i="22"/>
  <c r="E5" i="53"/>
  <c r="I53" i="54"/>
  <c r="I69" i="54"/>
  <c r="I132" i="71"/>
  <c r="I216" i="58"/>
  <c r="E52" i="59"/>
  <c r="E53" i="50"/>
  <c r="E134" i="57"/>
  <c r="I148" i="58"/>
  <c r="I165" i="57"/>
  <c r="H149" i="64"/>
  <c r="I55" i="53"/>
  <c r="E230" i="61"/>
  <c r="R6" i="45" l="1"/>
  <c r="R7" i="26"/>
  <c r="N4" i="26"/>
  <c r="T29" i="26"/>
  <c r="Q17" i="26"/>
  <c r="N17" i="26"/>
  <c r="N10" i="26"/>
  <c r="R31" i="26"/>
  <c r="T26" i="26"/>
  <c r="W4" i="26"/>
  <c r="P20" i="26"/>
  <c r="U21" i="26"/>
  <c r="R29" i="26"/>
  <c r="Q14" i="26"/>
  <c r="U17" i="26"/>
  <c r="O31" i="26"/>
  <c r="Q29" i="26"/>
  <c r="N19" i="26"/>
  <c r="Q12" i="26"/>
  <c r="S7" i="26"/>
  <c r="S24" i="26"/>
  <c r="R22" i="26"/>
  <c r="W3" i="26"/>
  <c r="S15" i="26"/>
  <c r="R4" i="26"/>
  <c r="Q3" i="26"/>
  <c r="T14" i="26"/>
  <c r="Q22" i="26"/>
  <c r="V19" i="26"/>
  <c r="P2" i="26"/>
  <c r="N25" i="26"/>
  <c r="P18" i="26"/>
  <c r="V12" i="26"/>
  <c r="U9" i="26"/>
  <c r="X26" i="26"/>
  <c r="U19" i="26"/>
  <c r="V28" i="26"/>
  <c r="N3" i="26"/>
  <c r="U16" i="26"/>
  <c r="R17" i="26"/>
  <c r="X19" i="26"/>
  <c r="V14" i="26"/>
  <c r="X2" i="26"/>
  <c r="O23" i="26"/>
  <c r="Q23" i="26"/>
  <c r="T8" i="26"/>
  <c r="W10" i="26"/>
  <c r="T12" i="26"/>
  <c r="T11" i="26"/>
  <c r="O30" i="26"/>
  <c r="N6" i="26"/>
  <c r="U6" i="26"/>
  <c r="X30" i="26"/>
  <c r="W7" i="26"/>
  <c r="O11" i="26"/>
  <c r="V17" i="26"/>
  <c r="N29" i="26"/>
  <c r="P24" i="26"/>
  <c r="T9" i="26"/>
  <c r="V15" i="26"/>
  <c r="P10" i="26"/>
  <c r="R16" i="26"/>
  <c r="W30" i="26"/>
  <c r="S5" i="26"/>
  <c r="P21" i="26"/>
  <c r="T27" i="26"/>
  <c r="T18" i="26"/>
  <c r="Q7" i="26"/>
  <c r="T10" i="26"/>
  <c r="Q19" i="26"/>
  <c r="U12" i="26"/>
  <c r="N20" i="26"/>
  <c r="R23" i="26"/>
  <c r="V8" i="26"/>
  <c r="Q24" i="26"/>
  <c r="N27" i="26"/>
  <c r="Q8" i="26"/>
  <c r="S6" i="26"/>
  <c r="S10" i="26"/>
  <c r="V2" i="26"/>
  <c r="X10" i="26"/>
  <c r="R27" i="26"/>
  <c r="U20" i="26"/>
  <c r="W12" i="26"/>
  <c r="X15" i="26"/>
  <c r="N21" i="26"/>
  <c r="W17" i="26"/>
  <c r="U18" i="26"/>
  <c r="X7" i="26"/>
  <c r="U31" i="26"/>
  <c r="S4" i="26"/>
  <c r="R9" i="26"/>
  <c r="V26" i="26"/>
  <c r="X25" i="26"/>
  <c r="N2" i="26"/>
  <c r="Q15" i="26"/>
  <c r="Q13" i="26"/>
  <c r="P31" i="26"/>
  <c r="S17" i="26"/>
  <c r="W11" i="26"/>
  <c r="W31" i="26"/>
  <c r="O21" i="26"/>
  <c r="O18" i="26"/>
  <c r="W24" i="26"/>
  <c r="S18" i="26"/>
  <c r="U30" i="26"/>
  <c r="X28" i="26"/>
  <c r="O19" i="26"/>
  <c r="X21" i="26"/>
  <c r="T21" i="26"/>
  <c r="Q25" i="26"/>
  <c r="Q28" i="26"/>
  <c r="O14" i="26"/>
  <c r="N26" i="26"/>
  <c r="W18" i="26"/>
  <c r="U25" i="26"/>
  <c r="R2" i="26"/>
  <c r="R25" i="26"/>
  <c r="W20" i="26"/>
  <c r="O3" i="26"/>
  <c r="O16" i="26"/>
  <c r="Q10" i="26"/>
  <c r="N8" i="26"/>
  <c r="R24" i="26"/>
  <c r="Q26" i="26"/>
  <c r="S26" i="26"/>
  <c r="U22" i="26"/>
  <c r="R13" i="26"/>
  <c r="P29" i="26"/>
  <c r="P32" i="26" s="1"/>
  <c r="G11" i="26"/>
  <c r="K8" i="26"/>
  <c r="C12" i="26"/>
  <c r="E10" i="26"/>
  <c r="D11" i="26"/>
  <c r="H5" i="26"/>
  <c r="B8" i="26"/>
  <c r="C8" i="26"/>
  <c r="E5" i="26"/>
  <c r="L5" i="26"/>
  <c r="B11" i="26"/>
  <c r="J10" i="26"/>
  <c r="F14" i="26"/>
  <c r="L8" i="26"/>
  <c r="B12" i="26"/>
  <c r="H12" i="26"/>
  <c r="B10" i="26"/>
  <c r="G15" i="26"/>
  <c r="C5" i="26"/>
  <c r="E11" i="26"/>
  <c r="G7" i="26"/>
  <c r="K15" i="26"/>
  <c r="D6" i="26"/>
  <c r="G6" i="26"/>
  <c r="G10" i="26"/>
  <c r="B9" i="26"/>
  <c r="E4" i="26"/>
  <c r="H2" i="26"/>
  <c r="J13" i="26"/>
  <c r="L15" i="26"/>
  <c r="L19" i="26"/>
  <c r="D2" i="26"/>
  <c r="C13" i="26"/>
  <c r="E6" i="26"/>
  <c r="F4" i="26"/>
  <c r="H11" i="26"/>
  <c r="K5" i="26"/>
  <c r="G13" i="26"/>
  <c r="F11" i="26"/>
  <c r="E9" i="26"/>
  <c r="H8" i="26"/>
  <c r="D9" i="26"/>
  <c r="K10" i="26"/>
  <c r="F8" i="26"/>
  <c r="H13" i="26"/>
  <c r="R5" i="45"/>
  <c r="A334" i="47"/>
  <c r="A183" i="47"/>
  <c r="A310" i="47"/>
  <c r="A223" i="47"/>
  <c r="J7" i="45"/>
  <c r="A576" i="47"/>
  <c r="A543" i="47"/>
  <c r="N7" i="45"/>
  <c r="A308" i="47"/>
  <c r="A197" i="47"/>
  <c r="A111" i="47"/>
  <c r="A136" i="47"/>
  <c r="A279" i="47"/>
  <c r="A387" i="47"/>
  <c r="A365" i="47"/>
  <c r="A167" i="47"/>
  <c r="A294" i="47"/>
  <c r="A207" i="47"/>
  <c r="A374" i="47"/>
  <c r="E2" i="45"/>
  <c r="A360" i="47"/>
  <c r="A326" i="47"/>
  <c r="A343" i="47"/>
  <c r="A252" i="47"/>
  <c r="A131" i="47"/>
  <c r="A361" i="47"/>
  <c r="A507" i="47"/>
  <c r="O2" i="45"/>
  <c r="A173" i="47"/>
  <c r="A236" i="47"/>
  <c r="A288" i="47"/>
  <c r="A255" i="47"/>
  <c r="J5" i="45"/>
  <c r="A563" i="47"/>
  <c r="M3" i="45"/>
  <c r="I2" i="45"/>
  <c r="A218" i="47"/>
  <c r="A233" i="47"/>
  <c r="A184" i="47"/>
  <c r="H3" i="45"/>
  <c r="A595" i="47"/>
  <c r="A588" i="47"/>
  <c r="G3" i="45"/>
  <c r="A210" i="47"/>
  <c r="A225" i="47"/>
  <c r="A176" i="47"/>
  <c r="A519" i="47"/>
  <c r="A559" i="47"/>
  <c r="I5" i="45"/>
  <c r="L4" i="45"/>
  <c r="A191" i="47"/>
  <c r="A318" i="47"/>
  <c r="L8" i="45"/>
  <c r="A514" i="47"/>
  <c r="A267" i="47"/>
  <c r="I3" i="45"/>
  <c r="A523" i="47"/>
  <c r="A281" i="47"/>
  <c r="A351" i="47"/>
  <c r="R4" i="45"/>
  <c r="R7" i="45"/>
  <c r="R2" i="45"/>
  <c r="A269" i="47"/>
  <c r="A264" i="47"/>
  <c r="A246" i="47"/>
  <c r="A114" i="47"/>
  <c r="A553" i="47"/>
  <c r="A546" i="47"/>
  <c r="N10" i="45"/>
  <c r="A346" i="47"/>
  <c r="A175" i="47"/>
  <c r="A302" i="47"/>
  <c r="A215" i="47"/>
  <c r="M8" i="45"/>
  <c r="A113" i="47"/>
  <c r="A204" i="47"/>
  <c r="A230" i="47"/>
  <c r="A307" i="47"/>
  <c r="A372" i="47"/>
  <c r="A516" i="47"/>
  <c r="J3" i="45"/>
  <c r="A135" i="47"/>
  <c r="A153" i="47"/>
  <c r="A327" i="47"/>
  <c r="A126" i="47"/>
  <c r="A356" i="47"/>
  <c r="A574" i="47"/>
  <c r="A524" i="47"/>
  <c r="P3" i="45"/>
  <c r="A301" i="47"/>
  <c r="A122" i="47"/>
  <c r="A278" i="47"/>
  <c r="A145" i="47"/>
  <c r="P11" i="45"/>
  <c r="A371" i="47"/>
  <c r="A556" i="47"/>
  <c r="N3" i="45"/>
  <c r="A330" i="47"/>
  <c r="A149" i="47"/>
  <c r="A169" i="47"/>
  <c r="A311" i="47"/>
  <c r="F3" i="45"/>
  <c r="A501" i="47"/>
  <c r="A558" i="47"/>
  <c r="O3" i="45"/>
  <c r="A322" i="47"/>
  <c r="A143" i="47"/>
  <c r="A161" i="47"/>
  <c r="A303" i="47"/>
  <c r="A581" i="47"/>
  <c r="A512" i="47"/>
  <c r="A509" i="47"/>
  <c r="L9" i="45"/>
  <c r="A295" i="47"/>
  <c r="A231" i="47"/>
  <c r="K8" i="45"/>
  <c r="A520" i="47"/>
  <c r="A521" i="47"/>
  <c r="A565" i="47"/>
  <c r="A187" i="47"/>
  <c r="A277" i="47"/>
  <c r="A355" i="47"/>
  <c r="G4" i="45"/>
  <c r="S3" i="45"/>
  <c r="S14" i="45"/>
  <c r="R3" i="45"/>
  <c r="S10" i="45"/>
  <c r="M6" i="45"/>
  <c r="A137" i="47"/>
  <c r="A156" i="47"/>
  <c r="A127" i="47"/>
  <c r="A182" i="47"/>
  <c r="A259" i="47"/>
  <c r="A555" i="47"/>
  <c r="A597" i="47"/>
  <c r="Q9" i="45"/>
  <c r="Q2" i="45"/>
  <c r="A244" i="47"/>
  <c r="A232" i="47"/>
  <c r="A238" i="47"/>
  <c r="A315" i="47"/>
  <c r="M5" i="45"/>
  <c r="A276" i="47"/>
  <c r="A342" i="47"/>
  <c r="A345" i="47"/>
  <c r="A166" i="47"/>
  <c r="A243" i="47"/>
  <c r="A363" i="47"/>
  <c r="A384" i="47"/>
  <c r="A398" i="47"/>
  <c r="A350" i="47"/>
  <c r="A298" i="47"/>
  <c r="A313" i="47"/>
  <c r="A200" i="47"/>
  <c r="A532" i="47"/>
  <c r="N8" i="45"/>
  <c r="A392" i="47"/>
  <c r="A348" i="47"/>
  <c r="A336" i="47"/>
  <c r="A188" i="47"/>
  <c r="A214" i="47"/>
  <c r="A291" i="47"/>
  <c r="A536" i="47"/>
  <c r="A580" i="47"/>
  <c r="A526" i="47"/>
  <c r="O7" i="45"/>
  <c r="A229" i="47"/>
  <c r="A159" i="47"/>
  <c r="A256" i="47"/>
  <c r="A247" i="47"/>
  <c r="A568" i="47"/>
  <c r="A369" i="47"/>
  <c r="A383" i="47"/>
  <c r="A359" i="47"/>
  <c r="A221" i="47"/>
  <c r="A199" i="47"/>
  <c r="A224" i="47"/>
  <c r="A239" i="47"/>
  <c r="N4" i="45"/>
  <c r="A380" i="47"/>
  <c r="A377" i="47"/>
  <c r="P2" i="45"/>
  <c r="N6" i="45"/>
  <c r="A591" i="47"/>
  <c r="O6" i="45"/>
  <c r="A579" i="47"/>
  <c r="Q12" i="45"/>
  <c r="A213" i="47"/>
  <c r="A522" i="47"/>
  <c r="A566" i="47"/>
  <c r="A202" i="47"/>
  <c r="A340" i="47"/>
  <c r="A545" i="47"/>
  <c r="S5" i="45"/>
  <c r="R12" i="45"/>
  <c r="S16" i="45"/>
  <c r="R14" i="45"/>
  <c r="A151" i="47"/>
  <c r="A344" i="47"/>
  <c r="A333" i="47"/>
  <c r="A110" i="47"/>
  <c r="A154" i="47"/>
  <c r="N11" i="45"/>
  <c r="A567" i="47"/>
  <c r="A577" i="47"/>
  <c r="A324" i="47"/>
  <c r="A120" i="47"/>
  <c r="A119" i="47"/>
  <c r="A174" i="47"/>
  <c r="A251" i="47"/>
  <c r="A585" i="47"/>
  <c r="A155" i="47"/>
  <c r="A329" i="47"/>
  <c r="A284" i="47"/>
  <c r="A133" i="47"/>
  <c r="A572" i="47"/>
  <c r="A505" i="47"/>
  <c r="A364" i="47"/>
  <c r="A234" i="47"/>
  <c r="A249" i="47"/>
  <c r="A130" i="47"/>
  <c r="J6" i="45"/>
  <c r="A561" i="47"/>
  <c r="O12" i="45"/>
  <c r="A141" i="47"/>
  <c r="A341" i="47"/>
  <c r="A144" i="47"/>
  <c r="A227" i="47"/>
  <c r="A538" i="47"/>
  <c r="A550" i="47"/>
  <c r="M7" i="45"/>
  <c r="Q10" i="45"/>
  <c r="A165" i="47"/>
  <c r="A117" i="47"/>
  <c r="A270" i="47"/>
  <c r="A140" i="47"/>
  <c r="A570" i="47"/>
  <c r="A582" i="47"/>
  <c r="A592" i="47"/>
  <c r="A347" i="47"/>
  <c r="A157" i="47"/>
  <c r="A115" i="47"/>
  <c r="A262" i="47"/>
  <c r="A128" i="47"/>
  <c r="I6" i="45"/>
  <c r="P4" i="45"/>
  <c r="A590" i="47"/>
  <c r="N2" i="45"/>
  <c r="A378" i="47"/>
  <c r="A544" i="47"/>
  <c r="A164" i="47"/>
  <c r="P8" i="45"/>
  <c r="A578" i="47"/>
  <c r="A240" i="47"/>
  <c r="A362" i="47"/>
  <c r="L7" i="45"/>
  <c r="A217" i="47"/>
  <c r="A168" i="47"/>
  <c r="S12" i="45"/>
  <c r="R9" i="45"/>
  <c r="S9" i="45"/>
  <c r="A354" i="47"/>
  <c r="P13" i="45"/>
  <c r="R11" i="45"/>
  <c r="R13" i="45"/>
  <c r="A258" i="47"/>
  <c r="A273" i="47"/>
  <c r="A280" i="47"/>
  <c r="A357" i="47"/>
  <c r="A376" i="47"/>
  <c r="A552" i="47"/>
  <c r="L3" i="45"/>
  <c r="A314" i="47"/>
  <c r="A260" i="47"/>
  <c r="A171" i="47"/>
  <c r="J4" i="45"/>
  <c r="A540" i="47"/>
  <c r="A242" i="47"/>
  <c r="A257" i="47"/>
  <c r="A216" i="47"/>
  <c r="A564" i="47"/>
  <c r="Q5" i="45"/>
  <c r="Q11" i="45"/>
  <c r="P7" i="45"/>
  <c r="A245" i="47"/>
  <c r="A268" i="47"/>
  <c r="A286" i="47"/>
  <c r="A150" i="47"/>
  <c r="A504" i="47"/>
  <c r="A548" i="47"/>
  <c r="A396" i="47"/>
  <c r="A290" i="47"/>
  <c r="A305" i="47"/>
  <c r="A116" i="47"/>
  <c r="A500" i="47"/>
  <c r="A393" i="47"/>
  <c r="A569" i="47"/>
  <c r="A530" i="47"/>
  <c r="A320" i="47"/>
  <c r="A339" i="47"/>
  <c r="A138" i="47"/>
  <c r="A219" i="47"/>
  <c r="A527" i="47"/>
  <c r="A571" i="47"/>
  <c r="K4" i="45"/>
  <c r="Q6" i="45"/>
  <c r="A212" i="47"/>
  <c r="A337" i="47"/>
  <c r="A129" i="47"/>
  <c r="A211" i="47"/>
  <c r="A391" i="47"/>
  <c r="A503" i="47"/>
  <c r="A513" i="47"/>
  <c r="L5" i="45"/>
  <c r="A375" i="47"/>
  <c r="A132" i="47"/>
  <c r="A317" i="47"/>
  <c r="A541" i="47"/>
  <c r="A121" i="47"/>
  <c r="A586" i="47"/>
  <c r="A385" i="47"/>
  <c r="A549" i="47"/>
  <c r="S8" i="45"/>
  <c r="R8" i="45"/>
  <c r="A554" i="47"/>
  <c r="K5" i="45"/>
  <c r="A250" i="47"/>
  <c r="A265" i="47"/>
  <c r="A248" i="47"/>
  <c r="A502" i="47"/>
  <c r="A510" i="47"/>
  <c r="A253" i="47"/>
  <c r="A178" i="47"/>
  <c r="A193" i="47"/>
  <c r="A118" i="47"/>
  <c r="M4" i="45"/>
  <c r="A529" i="47"/>
  <c r="J2" i="45"/>
  <c r="A353" i="47"/>
  <c r="A181" i="47"/>
  <c r="A139" i="47"/>
  <c r="A222" i="47"/>
  <c r="A299" i="47"/>
  <c r="A506" i="47"/>
  <c r="A518" i="47"/>
  <c r="P12" i="45"/>
  <c r="A226" i="47"/>
  <c r="A241" i="47"/>
  <c r="A192" i="47"/>
  <c r="K6" i="45"/>
  <c r="O10" i="45"/>
  <c r="A539" i="47"/>
  <c r="K7" i="45"/>
  <c r="A304" i="47"/>
  <c r="A323" i="47"/>
  <c r="A203" i="47"/>
  <c r="A551" i="47"/>
  <c r="O11" i="45"/>
  <c r="Q13" i="45"/>
  <c r="Q4" i="45"/>
  <c r="A272" i="47"/>
  <c r="A321" i="47"/>
  <c r="A195" i="47"/>
  <c r="F2" i="45"/>
  <c r="A389" i="47"/>
  <c r="A390" i="47"/>
  <c r="A381" i="47"/>
  <c r="A338" i="47"/>
  <c r="O8" i="45"/>
  <c r="L6" i="45"/>
  <c r="A335" i="47"/>
  <c r="P10" i="45"/>
  <c r="A158" i="47"/>
  <c r="A511" i="47"/>
  <c r="A535" i="47"/>
  <c r="K2" i="45"/>
  <c r="S13" i="45"/>
  <c r="R10" i="45"/>
  <c r="A332" i="47"/>
  <c r="A205" i="47"/>
  <c r="A125" i="47"/>
  <c r="A146" i="47"/>
  <c r="A287" i="47"/>
  <c r="H4" i="45"/>
  <c r="A367" i="47"/>
  <c r="A573" i="47"/>
  <c r="N9" i="45"/>
  <c r="A261" i="47"/>
  <c r="A186" i="47"/>
  <c r="A201" i="47"/>
  <c r="A123" i="47"/>
  <c r="A596" i="47"/>
  <c r="A399" i="47"/>
  <c r="A189" i="47"/>
  <c r="A300" i="47"/>
  <c r="A124" i="47"/>
  <c r="A271" i="47"/>
  <c r="O9" i="45"/>
  <c r="A397" i="47"/>
  <c r="A394" i="47"/>
  <c r="A352" i="47"/>
  <c r="A196" i="47"/>
  <c r="A148" i="47"/>
  <c r="A235" i="47"/>
  <c r="A395" i="47"/>
  <c r="A537" i="47"/>
  <c r="P9" i="45"/>
  <c r="A237" i="47"/>
  <c r="A162" i="47"/>
  <c r="A177" i="47"/>
  <c r="H2" i="45"/>
  <c r="A593" i="47"/>
  <c r="O4" i="45"/>
  <c r="N5" i="45"/>
  <c r="A282" i="47"/>
  <c r="A297" i="47"/>
  <c r="A112" i="47"/>
  <c r="A370" i="47"/>
  <c r="A382" i="47"/>
  <c r="A379" i="47"/>
  <c r="Q14" i="45"/>
  <c r="A274" i="47"/>
  <c r="A289" i="47"/>
  <c r="A349" i="47"/>
  <c r="A598" i="47"/>
  <c r="A589" i="47"/>
  <c r="A388" i="47"/>
  <c r="A594" i="47"/>
  <c r="A142" i="47"/>
  <c r="A296" i="47"/>
  <c r="A515" i="47"/>
  <c r="H5" i="45"/>
  <c r="A190" i="47"/>
  <c r="L2" i="45"/>
  <c r="M10" i="45"/>
  <c r="A266" i="47"/>
  <c r="A575" i="47"/>
  <c r="S6" i="45"/>
  <c r="S11" i="45"/>
  <c r="S7" i="45"/>
  <c r="G8" i="26"/>
  <c r="D5" i="26"/>
  <c r="B26" i="26"/>
  <c r="E20" i="26"/>
  <c r="D12" i="26"/>
  <c r="K12" i="26"/>
  <c r="H15" i="26"/>
  <c r="F5" i="26"/>
  <c r="G2" i="26"/>
  <c r="D17" i="26"/>
  <c r="G29" i="26"/>
  <c r="J9" i="26"/>
  <c r="F18" i="26"/>
  <c r="J24" i="26"/>
  <c r="L6" i="26"/>
  <c r="J6" i="26"/>
  <c r="B19" i="26"/>
  <c r="E8" i="26"/>
  <c r="G19" i="26"/>
  <c r="I7" i="26"/>
  <c r="B17" i="26"/>
  <c r="B13" i="26"/>
  <c r="AU32" i="26"/>
  <c r="C32" i="1" s="1"/>
  <c r="J8" i="26"/>
  <c r="K23" i="26"/>
  <c r="I14" i="26"/>
  <c r="L11" i="26"/>
  <c r="G14" i="26"/>
  <c r="F13" i="26"/>
  <c r="C7" i="26"/>
  <c r="C31" i="26"/>
  <c r="D31" i="26"/>
  <c r="F27" i="26"/>
  <c r="K22" i="26"/>
  <c r="F7" i="26"/>
  <c r="F19" i="26"/>
  <c r="D13" i="26"/>
  <c r="C11" i="26"/>
  <c r="B6" i="26"/>
  <c r="C29" i="26"/>
  <c r="C25" i="26"/>
  <c r="D27" i="26"/>
  <c r="J22" i="26"/>
  <c r="G9" i="26"/>
  <c r="L7" i="26"/>
  <c r="F3" i="26"/>
  <c r="F6" i="26"/>
  <c r="E12" i="26"/>
  <c r="H3" i="26"/>
  <c r="I22" i="26"/>
  <c r="C9" i="26"/>
  <c r="C14" i="26"/>
  <c r="B21" i="26"/>
  <c r="C28" i="26"/>
  <c r="C26" i="26"/>
  <c r="D25" i="26"/>
  <c r="D8" i="26"/>
  <c r="E22" i="26"/>
  <c r="E24" i="26"/>
  <c r="L4" i="26"/>
  <c r="J23" i="26"/>
  <c r="I21" i="26"/>
  <c r="I26" i="26"/>
  <c r="L16" i="26"/>
  <c r="M23" i="26"/>
  <c r="K2" i="26"/>
  <c r="H29" i="26"/>
  <c r="F30" i="26"/>
  <c r="K31" i="26"/>
  <c r="L24" i="26"/>
  <c r="M19" i="26"/>
  <c r="J11" i="26"/>
  <c r="J15" i="26"/>
  <c r="M17" i="26"/>
  <c r="K19" i="26"/>
  <c r="K18" i="26"/>
  <c r="J26" i="26"/>
  <c r="E26" i="26"/>
  <c r="J14" i="26"/>
  <c r="K20" i="26"/>
  <c r="I4" i="26"/>
  <c r="L22" i="26"/>
  <c r="L28" i="26"/>
  <c r="F25" i="26"/>
  <c r="K25" i="26"/>
  <c r="C6" i="26"/>
  <c r="B25" i="26"/>
  <c r="B16" i="26"/>
  <c r="C22" i="26"/>
  <c r="C24" i="26"/>
  <c r="D18" i="26"/>
  <c r="D21" i="26"/>
  <c r="D23" i="26"/>
  <c r="E29" i="26"/>
  <c r="E16" i="26"/>
  <c r="E27" i="26"/>
  <c r="I17" i="26"/>
  <c r="F10" i="26"/>
  <c r="G30" i="26"/>
  <c r="G4" i="26"/>
  <c r="I31" i="26"/>
  <c r="L9" i="26"/>
  <c r="I3" i="26"/>
  <c r="M9" i="26"/>
  <c r="H18" i="26"/>
  <c r="G27" i="26"/>
  <c r="I11" i="26"/>
  <c r="I9" i="26"/>
  <c r="M16" i="26"/>
  <c r="F21" i="26"/>
  <c r="F17" i="26"/>
  <c r="J17" i="26"/>
  <c r="L29" i="26"/>
  <c r="G3" i="26"/>
  <c r="I12" i="26"/>
  <c r="L2" i="26"/>
  <c r="B29" i="26"/>
  <c r="B23" i="26"/>
  <c r="B4" i="26"/>
  <c r="B15" i="26"/>
  <c r="C15" i="26"/>
  <c r="C16" i="26"/>
  <c r="C23" i="26"/>
  <c r="D30" i="26"/>
  <c r="D10" i="26"/>
  <c r="E7" i="26"/>
  <c r="E31" i="26"/>
  <c r="E15" i="26"/>
  <c r="M12" i="26"/>
  <c r="M31" i="26"/>
  <c r="I27" i="26"/>
  <c r="H30" i="26"/>
  <c r="K7" i="26"/>
  <c r="G12" i="26"/>
  <c r="H31" i="26"/>
  <c r="H14" i="26"/>
  <c r="J4" i="26"/>
  <c r="M15" i="26"/>
  <c r="L17" i="26"/>
  <c r="I8" i="26"/>
  <c r="F16" i="26"/>
  <c r="M10" i="26"/>
  <c r="I24" i="26"/>
  <c r="J3" i="26"/>
  <c r="G20" i="26"/>
  <c r="M29" i="26"/>
  <c r="L30" i="26"/>
  <c r="M6" i="26"/>
  <c r="I6" i="26"/>
  <c r="H7" i="26"/>
  <c r="H27" i="26"/>
  <c r="G17" i="26"/>
  <c r="H17" i="26"/>
  <c r="K28" i="26"/>
  <c r="G22" i="26"/>
  <c r="H24" i="26"/>
  <c r="M8" i="26"/>
  <c r="I23" i="26"/>
  <c r="F31" i="26"/>
  <c r="M3" i="26"/>
  <c r="B20" i="26"/>
  <c r="B28" i="26"/>
  <c r="B18" i="26"/>
  <c r="B24" i="26"/>
  <c r="C30" i="26"/>
  <c r="B7" i="26"/>
  <c r="C20" i="26"/>
  <c r="D7" i="26"/>
  <c r="D15" i="26"/>
  <c r="D22" i="26"/>
  <c r="E18" i="26"/>
  <c r="I18" i="26"/>
  <c r="L25" i="26"/>
  <c r="H10" i="26"/>
  <c r="F28" i="26"/>
  <c r="G26" i="26"/>
  <c r="M30" i="26"/>
  <c r="H16" i="26"/>
  <c r="I16" i="26"/>
  <c r="G18" i="26"/>
  <c r="H6" i="26"/>
  <c r="H21" i="26"/>
  <c r="G24" i="26"/>
  <c r="K21" i="26"/>
  <c r="H19" i="26"/>
  <c r="L3" i="26"/>
  <c r="M18" i="26"/>
  <c r="J30" i="26"/>
  <c r="K30" i="26"/>
  <c r="E30" i="26"/>
  <c r="J20" i="26"/>
  <c r="G5" i="26"/>
  <c r="G21" i="26"/>
  <c r="F2" i="26"/>
  <c r="B14" i="26"/>
  <c r="C4" i="26"/>
  <c r="C27" i="26"/>
  <c r="C21" i="26"/>
  <c r="C19" i="26"/>
  <c r="D28" i="26"/>
  <c r="D3" i="26"/>
  <c r="D16" i="26"/>
  <c r="E14" i="26"/>
  <c r="E25" i="26"/>
  <c r="L14" i="26"/>
  <c r="G23" i="26"/>
  <c r="F12" i="26"/>
  <c r="H25" i="26"/>
  <c r="M27" i="26"/>
  <c r="K26" i="26"/>
  <c r="K17" i="26"/>
  <c r="I19" i="26"/>
  <c r="M13" i="26"/>
  <c r="M21" i="26"/>
  <c r="J2" i="26"/>
  <c r="M5" i="26"/>
  <c r="J7" i="26"/>
  <c r="I28" i="26"/>
  <c r="M7" i="26"/>
  <c r="I15" i="26"/>
  <c r="M14" i="26"/>
  <c r="H28" i="26"/>
  <c r="L20" i="26"/>
  <c r="L13" i="26"/>
  <c r="K11" i="26"/>
  <c r="G28" i="26"/>
  <c r="L21" i="26"/>
  <c r="H22" i="26"/>
  <c r="H20" i="26"/>
  <c r="L12" i="26"/>
  <c r="I10" i="26"/>
  <c r="F23" i="26"/>
  <c r="B31" i="26"/>
  <c r="C10" i="26"/>
  <c r="C18" i="26"/>
  <c r="B5" i="26"/>
  <c r="D29" i="26"/>
  <c r="D26" i="26"/>
  <c r="D14" i="26"/>
  <c r="E2" i="26"/>
  <c r="E28" i="26"/>
  <c r="K27" i="26"/>
  <c r="M26" i="26"/>
  <c r="M28" i="26"/>
  <c r="K9" i="26"/>
  <c r="F29" i="26"/>
  <c r="K29" i="26"/>
  <c r="K3" i="26"/>
  <c r="M11" i="26"/>
  <c r="G31" i="26"/>
  <c r="M22" i="26"/>
  <c r="I13" i="26"/>
  <c r="J19" i="26"/>
  <c r="E17" i="26"/>
  <c r="L27" i="26"/>
  <c r="J18" i="26"/>
  <c r="F9" i="26"/>
  <c r="L26" i="26"/>
  <c r="K4" i="26"/>
  <c r="K14" i="26"/>
  <c r="K16" i="26"/>
  <c r="I25" i="26"/>
  <c r="G25" i="26"/>
  <c r="J28" i="26"/>
  <c r="H4" i="26"/>
  <c r="J29" i="26"/>
  <c r="F24" i="26"/>
  <c r="F22" i="26"/>
  <c r="K6" i="26"/>
  <c r="F26" i="26"/>
  <c r="B30" i="26"/>
  <c r="B22" i="26"/>
  <c r="B2" i="26"/>
  <c r="B27" i="26"/>
  <c r="B3" i="26"/>
  <c r="C17" i="26"/>
  <c r="D4" i="26"/>
  <c r="D24" i="26"/>
  <c r="D20" i="26"/>
  <c r="D19" i="26"/>
  <c r="E3" i="26"/>
  <c r="E19" i="26"/>
  <c r="H23" i="26"/>
  <c r="L18" i="26"/>
  <c r="H26" i="26"/>
  <c r="I2" i="26"/>
  <c r="L23" i="26"/>
  <c r="M24" i="26"/>
  <c r="K13" i="26"/>
  <c r="M2" i="26"/>
  <c r="M20" i="26"/>
  <c r="M25" i="26"/>
  <c r="M4" i="26"/>
  <c r="J31" i="26"/>
  <c r="I29" i="26"/>
  <c r="L31" i="26"/>
  <c r="J16" i="26"/>
  <c r="J27" i="26"/>
  <c r="F20" i="26"/>
  <c r="L10" i="26"/>
  <c r="I30" i="26"/>
  <c r="J25" i="26"/>
  <c r="I20" i="26"/>
  <c r="G16" i="26"/>
  <c r="I5" i="26"/>
  <c r="E23" i="26"/>
  <c r="J21" i="26"/>
  <c r="E21" i="26"/>
  <c r="H9" i="26"/>
  <c r="K24" i="26"/>
  <c r="F15" i="26"/>
  <c r="S25" i="1"/>
  <c r="AE25" i="1" s="1"/>
  <c r="AA22" i="45"/>
  <c r="AA13" i="45"/>
  <c r="AA17" i="45"/>
  <c r="AA3" i="45"/>
  <c r="AA4" i="45"/>
  <c r="Z11" i="45"/>
  <c r="AQ32" i="26"/>
  <c r="AI32" i="26"/>
  <c r="AA32" i="26"/>
  <c r="Y32" i="26"/>
  <c r="U10" i="45"/>
  <c r="U4" i="45"/>
  <c r="U11" i="45"/>
  <c r="S4" i="45"/>
  <c r="AB10" i="45"/>
  <c r="X4" i="45"/>
  <c r="J31" i="1"/>
  <c r="I32" i="1"/>
  <c r="AO32" i="26"/>
  <c r="AJ32" i="26"/>
  <c r="AD32" i="26"/>
  <c r="AB32" i="26"/>
  <c r="AR32" i="26"/>
  <c r="AP32" i="26"/>
  <c r="AN32" i="26"/>
  <c r="AM32" i="26"/>
  <c r="AL32" i="26"/>
  <c r="AK32" i="26"/>
  <c r="AH32" i="26"/>
  <c r="AG32" i="26"/>
  <c r="Z32" i="26"/>
  <c r="W3" i="45"/>
  <c r="T13" i="45"/>
  <c r="T17" i="45"/>
  <c r="W10" i="45"/>
  <c r="AC32" i="26"/>
  <c r="W2" i="45"/>
  <c r="T8" i="45"/>
  <c r="V7" i="45"/>
  <c r="W14" i="45"/>
  <c r="T14" i="45"/>
  <c r="T5" i="45"/>
  <c r="W6" i="45"/>
  <c r="V3" i="45"/>
  <c r="Y15" i="45"/>
  <c r="V6" i="45"/>
  <c r="W19" i="45"/>
  <c r="W16" i="45"/>
  <c r="AF32" i="26"/>
  <c r="AE32" i="26"/>
  <c r="W7" i="45"/>
  <c r="W18" i="45"/>
  <c r="T11" i="45"/>
  <c r="T4" i="45"/>
  <c r="T2" i="45"/>
  <c r="W15" i="45"/>
  <c r="Q32" i="26" l="1"/>
  <c r="S32" i="26"/>
  <c r="O32" i="26"/>
  <c r="R32" i="26"/>
  <c r="X32" i="26"/>
  <c r="V32" i="26"/>
  <c r="U32" i="26"/>
  <c r="T32" i="26"/>
  <c r="W32" i="26"/>
  <c r="N32" i="26"/>
  <c r="E99" i="64"/>
  <c r="E318" i="61"/>
  <c r="I122" i="55"/>
  <c r="E216" i="76"/>
  <c r="I257" i="53"/>
  <c r="E403" i="64"/>
  <c r="E305" i="69"/>
  <c r="E127" i="70"/>
  <c r="E118" i="22"/>
  <c r="E209" i="76"/>
  <c r="E295" i="57"/>
  <c r="I182" i="75"/>
  <c r="E182" i="76"/>
  <c r="I165" i="50"/>
  <c r="E246" i="68"/>
  <c r="E168" i="70"/>
  <c r="E244" i="70"/>
  <c r="E365" i="22"/>
  <c r="E381" i="68"/>
  <c r="E361" i="22"/>
  <c r="E224" i="69"/>
  <c r="E138" i="66"/>
  <c r="I181" i="67"/>
  <c r="E275" i="69"/>
  <c r="E276" i="61"/>
  <c r="I132" i="68"/>
  <c r="E245" i="67"/>
  <c r="E98" i="66"/>
  <c r="I132" i="54"/>
  <c r="E213" i="71"/>
  <c r="E105" i="22"/>
  <c r="E189" i="22"/>
  <c r="E381" i="67"/>
  <c r="F279" i="59"/>
  <c r="E179" i="70"/>
  <c r="I196" i="69"/>
  <c r="E123" i="69"/>
  <c r="I341" i="56"/>
  <c r="E118" i="53"/>
  <c r="H309" i="54"/>
  <c r="E191" i="76"/>
  <c r="F311" i="59"/>
  <c r="E307" i="70"/>
  <c r="E132" i="64"/>
  <c r="E7" i="70"/>
  <c r="I317" i="56"/>
  <c r="I109" i="53"/>
  <c r="I281" i="75"/>
  <c r="E285" i="76"/>
  <c r="I374" i="59"/>
  <c r="I308" i="75"/>
  <c r="E401" i="69"/>
  <c r="I307" i="65"/>
  <c r="I191" i="75"/>
  <c r="E75" i="66"/>
  <c r="E18" i="64"/>
  <c r="E186" i="64"/>
  <c r="I78" i="53"/>
  <c r="E51" i="66"/>
  <c r="E85" i="60"/>
  <c r="E293" i="66"/>
  <c r="E400" i="66"/>
  <c r="E18" i="68"/>
  <c r="E141" i="70"/>
  <c r="G180" i="69"/>
  <c r="E260" i="50"/>
  <c r="E394" i="68"/>
  <c r="E308" i="70"/>
  <c r="H308" i="57"/>
  <c r="E313" i="76"/>
  <c r="E213" i="51"/>
  <c r="E298" i="76"/>
  <c r="G261" i="22"/>
  <c r="F242" i="54"/>
  <c r="I116" i="57"/>
  <c r="E132" i="65"/>
  <c r="I212" i="56"/>
  <c r="E6" i="57"/>
  <c r="F261" i="67"/>
  <c r="E150" i="68"/>
  <c r="F273" i="65"/>
  <c r="F151" i="69"/>
  <c r="E196" i="76"/>
  <c r="I199" i="59"/>
  <c r="H151" i="66"/>
  <c r="H265" i="71"/>
  <c r="E82" i="55"/>
  <c r="E252" i="76"/>
  <c r="I239" i="56"/>
  <c r="E309" i="61"/>
  <c r="I133" i="75"/>
  <c r="E196" i="56"/>
  <c r="H52" i="61"/>
  <c r="E329" i="59"/>
  <c r="F33" i="56"/>
  <c r="E345" i="69"/>
  <c r="E152" i="61"/>
  <c r="C311" i="59"/>
  <c r="I149" i="61"/>
  <c r="E186" i="68"/>
  <c r="I302" i="59"/>
  <c r="E331" i="70"/>
  <c r="E225" i="76"/>
  <c r="H133" i="68"/>
  <c r="E45" i="70"/>
  <c r="E391" i="76"/>
  <c r="E314" i="66"/>
  <c r="I134" i="54"/>
  <c r="E217" i="22"/>
  <c r="E334" i="68"/>
  <c r="I310" i="66"/>
  <c r="E338" i="70"/>
  <c r="E390" i="68"/>
  <c r="E106" i="64"/>
  <c r="E149" i="69"/>
  <c r="E322" i="69"/>
  <c r="E21" i="55"/>
  <c r="E342" i="69"/>
  <c r="H182" i="69"/>
  <c r="E400" i="70"/>
  <c r="I297" i="59"/>
  <c r="E355" i="64"/>
  <c r="E208" i="70"/>
  <c r="I87" i="54"/>
  <c r="H148" i="56"/>
  <c r="H279" i="69"/>
  <c r="F339" i="57"/>
  <c r="E277" i="57"/>
  <c r="F333" i="51"/>
  <c r="E325" i="54"/>
  <c r="I8" i="61"/>
  <c r="E48" i="76"/>
  <c r="E383" i="76"/>
  <c r="E180" i="50"/>
  <c r="E5" i="51"/>
  <c r="E97" i="70"/>
  <c r="E267" i="76"/>
  <c r="E159" i="70"/>
  <c r="E326" i="57"/>
  <c r="E114" i="69"/>
  <c r="I281" i="57"/>
  <c r="I325" i="71"/>
  <c r="E53" i="69"/>
  <c r="I177" i="59"/>
  <c r="E91" i="69"/>
  <c r="E94" i="67"/>
  <c r="E372" i="68"/>
  <c r="E136" i="61"/>
  <c r="E397" i="22"/>
  <c r="E222" i="69"/>
  <c r="E123" i="68"/>
  <c r="E379" i="22"/>
  <c r="E56" i="22"/>
  <c r="H263" i="69"/>
  <c r="H101" i="58"/>
  <c r="E277" i="76"/>
  <c r="E294" i="65"/>
  <c r="E261" i="57"/>
  <c r="I213" i="67"/>
  <c r="E276" i="56"/>
  <c r="F173" i="71"/>
  <c r="E215" i="57"/>
  <c r="F188" i="55"/>
  <c r="I92" i="59"/>
  <c r="E289" i="68"/>
  <c r="I133" i="60"/>
  <c r="E86" i="59"/>
  <c r="E197" i="67"/>
  <c r="G261" i="67"/>
  <c r="E402" i="70"/>
  <c r="E122" i="69"/>
  <c r="E346" i="64"/>
  <c r="E58" i="69"/>
  <c r="I176" i="53"/>
  <c r="I165" i="69"/>
  <c r="E278" i="67"/>
  <c r="I15" i="54"/>
  <c r="E249" i="68"/>
  <c r="H136" i="54"/>
  <c r="H20" i="61"/>
  <c r="E160" i="76"/>
  <c r="E293" i="54"/>
  <c r="E100" i="69"/>
  <c r="E162" i="59"/>
  <c r="I89" i="54"/>
  <c r="E150" i="61"/>
  <c r="E282" i="76"/>
  <c r="E311" i="67"/>
  <c r="E386" i="51"/>
  <c r="H36" i="57"/>
  <c r="E217" i="56"/>
  <c r="H215" i="71"/>
  <c r="H24" i="66"/>
  <c r="E292" i="55"/>
  <c r="E185" i="76"/>
  <c r="E251" i="22"/>
  <c r="E180" i="57"/>
  <c r="E325" i="68"/>
  <c r="E232" i="68"/>
  <c r="E229" i="70"/>
  <c r="H149" i="69"/>
  <c r="E14" i="65"/>
  <c r="E16" i="66"/>
  <c r="I149" i="50"/>
  <c r="I217" i="22"/>
  <c r="E309" i="51"/>
  <c r="I213" i="57"/>
  <c r="E294" i="70"/>
  <c r="E87" i="54"/>
  <c r="H308" i="58"/>
  <c r="I132" i="61"/>
  <c r="E260" i="64"/>
  <c r="I254" i="50"/>
  <c r="E307" i="22"/>
  <c r="E196" i="61"/>
  <c r="E293" i="51"/>
  <c r="E149" i="66"/>
  <c r="I134" i="51"/>
  <c r="E354" i="76"/>
  <c r="E52" i="70"/>
  <c r="E258" i="22"/>
  <c r="E245" i="59"/>
  <c r="E250" i="69"/>
  <c r="I310" i="58"/>
  <c r="I292" i="58"/>
  <c r="I324" i="75"/>
  <c r="E199" i="67"/>
  <c r="E295" i="70"/>
  <c r="E342" i="22"/>
  <c r="E290" i="22"/>
  <c r="E215" i="54"/>
  <c r="E116" i="71"/>
  <c r="E102" i="69"/>
  <c r="I325" i="59"/>
  <c r="F135" i="59"/>
  <c r="E250" i="66"/>
  <c r="E152" i="67"/>
  <c r="I327" i="75"/>
  <c r="F121" i="60"/>
  <c r="F20" i="54"/>
  <c r="I180" i="54"/>
  <c r="E321" i="22"/>
  <c r="I396" i="53"/>
  <c r="E126" i="67"/>
  <c r="H261" i="56"/>
  <c r="E318" i="67"/>
  <c r="E403" i="66"/>
  <c r="F262" i="70"/>
  <c r="E149" i="59"/>
  <c r="I277" i="61"/>
  <c r="C52" i="66"/>
  <c r="E226" i="76"/>
  <c r="E132" i="54"/>
  <c r="E244" i="61"/>
  <c r="E136" i="70"/>
  <c r="F21" i="69"/>
  <c r="E229" i="65"/>
  <c r="I5" i="61"/>
  <c r="E184" i="68"/>
  <c r="C276" i="60"/>
  <c r="H150" i="69"/>
  <c r="C245" i="67"/>
  <c r="H213" i="54"/>
  <c r="E142" i="22"/>
  <c r="E231" i="70"/>
  <c r="I264" i="22"/>
  <c r="E334" i="76"/>
  <c r="E8" i="70"/>
  <c r="E207" i="22"/>
  <c r="H325" i="56"/>
  <c r="I283" i="71"/>
  <c r="E118" i="70"/>
  <c r="I326" i="51"/>
  <c r="G311" i="59"/>
  <c r="E382" i="65"/>
  <c r="E325" i="61"/>
  <c r="E215" i="59"/>
  <c r="I292" i="60"/>
  <c r="F106" i="75"/>
  <c r="E197" i="66"/>
  <c r="F26" i="53"/>
  <c r="E324" i="55"/>
  <c r="E281" i="70"/>
  <c r="I162" i="51"/>
  <c r="E260" i="65"/>
  <c r="G265" i="71"/>
  <c r="E343" i="65"/>
  <c r="E392" i="22"/>
  <c r="I45" i="61"/>
  <c r="E236" i="22"/>
  <c r="I308" i="56"/>
  <c r="I151" i="68"/>
  <c r="E217" i="54"/>
  <c r="H132" i="64"/>
  <c r="H100" i="60"/>
  <c r="C133" i="66"/>
  <c r="I199" i="69"/>
  <c r="E371" i="69"/>
  <c r="E164" i="54"/>
  <c r="E136" i="22"/>
  <c r="I308" i="59"/>
  <c r="I36" i="57"/>
  <c r="H101" i="56"/>
  <c r="E149" i="68"/>
  <c r="E103" i="58"/>
  <c r="E53" i="70"/>
  <c r="F140" i="58"/>
  <c r="E165" i="67"/>
  <c r="E7" i="69"/>
  <c r="E319" i="61"/>
  <c r="E130" i="66"/>
  <c r="E158" i="65"/>
  <c r="E213" i="60"/>
  <c r="C85" i="65"/>
  <c r="E102" i="61"/>
  <c r="E310" i="58"/>
  <c r="E19" i="66"/>
  <c r="E29" i="76"/>
  <c r="E223" i="22"/>
  <c r="I105" i="68"/>
  <c r="H214" i="68"/>
  <c r="E261" i="71"/>
  <c r="I292" i="50"/>
  <c r="E332" i="65"/>
  <c r="F190" i="50"/>
  <c r="H197" i="75"/>
  <c r="F214" i="51"/>
  <c r="E165" i="68"/>
  <c r="E152" i="76"/>
  <c r="E67" i="66"/>
  <c r="E277" i="60"/>
  <c r="F20" i="61"/>
  <c r="F7" i="66"/>
  <c r="E149" i="22"/>
  <c r="E263" i="22"/>
  <c r="I67" i="55"/>
  <c r="F296" i="61"/>
  <c r="I261" i="67"/>
  <c r="E309" i="56"/>
  <c r="E401" i="76"/>
  <c r="G22" i="66"/>
  <c r="E324" i="61"/>
  <c r="E219" i="76"/>
  <c r="E61" i="76"/>
  <c r="E52" i="68"/>
  <c r="E279" i="68"/>
  <c r="E210" i="66"/>
  <c r="E244" i="67"/>
  <c r="I101" i="70"/>
  <c r="E4" i="54"/>
  <c r="I324" i="55"/>
  <c r="E215" i="66"/>
  <c r="E285" i="70"/>
  <c r="I132" i="75"/>
  <c r="E152" i="68"/>
  <c r="I149" i="66"/>
  <c r="I215" i="69"/>
  <c r="C197" i="75"/>
  <c r="G215" i="69"/>
  <c r="E32" i="69"/>
  <c r="H292" i="66"/>
  <c r="E315" i="22"/>
  <c r="I213" i="70"/>
  <c r="G169" i="69"/>
  <c r="E119" i="65"/>
  <c r="E42" i="22"/>
  <c r="E268" i="22"/>
  <c r="E30" i="65"/>
  <c r="H309" i="59"/>
  <c r="I261" i="56"/>
  <c r="H326" i="51"/>
  <c r="I341" i="69"/>
  <c r="E340" i="22"/>
  <c r="E312" i="58"/>
  <c r="I294" i="61"/>
  <c r="E279" i="65"/>
  <c r="E262" i="57"/>
  <c r="H102" i="65"/>
  <c r="F403" i="60"/>
  <c r="I228" i="70"/>
  <c r="F217" i="64"/>
  <c r="I196" i="61"/>
  <c r="E132" i="66"/>
  <c r="E182" i="70"/>
  <c r="E293" i="57"/>
  <c r="H180" i="70"/>
  <c r="E51" i="76"/>
  <c r="I341" i="68"/>
  <c r="E269" i="69"/>
  <c r="E133" i="55"/>
  <c r="E341" i="57"/>
  <c r="E158" i="22"/>
  <c r="E133" i="61"/>
  <c r="E314" i="57"/>
  <c r="I213" i="60"/>
  <c r="I134" i="61"/>
  <c r="E277" i="68"/>
  <c r="E4" i="61"/>
  <c r="I85" i="54"/>
  <c r="H213" i="51"/>
  <c r="E262" i="69"/>
  <c r="C150" i="67"/>
  <c r="H85" i="60"/>
  <c r="E189" i="76"/>
  <c r="I153" i="75"/>
  <c r="E255" i="67"/>
  <c r="E72" i="70"/>
  <c r="G148" i="75"/>
  <c r="E116" i="61"/>
  <c r="E275" i="66"/>
  <c r="E185" i="69"/>
  <c r="G52" i="66"/>
  <c r="E378" i="57"/>
  <c r="E52" i="61"/>
  <c r="G245" i="67"/>
  <c r="C150" i="65"/>
  <c r="F52" i="61"/>
  <c r="H260" i="57"/>
  <c r="E116" i="57"/>
  <c r="E136" i="57"/>
  <c r="I101" i="22"/>
  <c r="H151" i="68"/>
  <c r="E219" i="22"/>
  <c r="E184" i="75"/>
  <c r="I34" i="50"/>
  <c r="E38" i="69"/>
  <c r="E215" i="56"/>
  <c r="E395" i="70"/>
  <c r="E174" i="61"/>
  <c r="E237" i="68"/>
  <c r="E183" i="67"/>
  <c r="E142" i="50"/>
  <c r="E27" i="22"/>
  <c r="I116" i="56"/>
  <c r="E177" i="69"/>
  <c r="E210" i="70"/>
  <c r="E136" i="54"/>
  <c r="I148" i="61"/>
  <c r="F199" i="59"/>
  <c r="I278" i="69"/>
  <c r="F37" i="59"/>
  <c r="E325" i="64"/>
  <c r="I149" i="67"/>
  <c r="E26" i="70"/>
  <c r="I265" i="71"/>
  <c r="E371" i="66"/>
  <c r="H22" i="66"/>
  <c r="E353" i="76"/>
  <c r="I34" i="58"/>
  <c r="E205" i="22"/>
  <c r="E144" i="70"/>
  <c r="F103" i="59"/>
  <c r="I93" i="71"/>
  <c r="E302" i="76"/>
  <c r="C103" i="59"/>
  <c r="E368" i="76"/>
  <c r="I261" i="59"/>
  <c r="E292" i="56"/>
  <c r="I53" i="67"/>
  <c r="E333" i="22"/>
  <c r="E186" i="22"/>
  <c r="H149" i="68"/>
  <c r="I277" i="55"/>
  <c r="E296" i="54"/>
  <c r="H325" i="68"/>
  <c r="E20" i="54"/>
  <c r="H103" i="51"/>
  <c r="F180" i="54"/>
  <c r="I169" i="69"/>
  <c r="F199" i="57"/>
  <c r="E148" i="66"/>
  <c r="C362" i="54"/>
  <c r="E104" i="57"/>
  <c r="C279" i="59"/>
  <c r="E63" i="65"/>
  <c r="E180" i="69"/>
  <c r="G103" i="59"/>
  <c r="E284" i="69"/>
  <c r="E14" i="69"/>
  <c r="I135" i="59"/>
  <c r="E11" i="66"/>
  <c r="E326" i="68"/>
  <c r="H296" i="54"/>
  <c r="E261" i="61"/>
  <c r="I245" i="70"/>
  <c r="H276" i="22"/>
  <c r="E213" i="67"/>
  <c r="E312" i="22"/>
  <c r="E217" i="57"/>
  <c r="I268" i="53"/>
  <c r="G279" i="69"/>
  <c r="E87" i="65"/>
  <c r="I119" i="53"/>
  <c r="E149" i="70"/>
  <c r="E153" i="76"/>
  <c r="I260" i="55"/>
  <c r="E72" i="69"/>
  <c r="E153" i="69"/>
  <c r="E341" i="56"/>
  <c r="C136" i="22"/>
  <c r="E396" i="65"/>
  <c r="E289" i="70"/>
  <c r="I263" i="69"/>
  <c r="E262" i="61"/>
  <c r="E298" i="68"/>
  <c r="G260" i="65"/>
  <c r="E52" i="54"/>
  <c r="E292" i="50"/>
  <c r="E10" i="64"/>
  <c r="E325" i="66"/>
  <c r="E262" i="50"/>
  <c r="E314" i="69"/>
  <c r="G52" i="61"/>
  <c r="E24" i="66"/>
  <c r="H293" i="66"/>
  <c r="E133" i="67"/>
  <c r="E237" i="61"/>
  <c r="I196" i="56"/>
  <c r="I180" i="66"/>
  <c r="C20" i="61"/>
  <c r="H180" i="69"/>
  <c r="F314" i="57"/>
  <c r="E215" i="67"/>
  <c r="I116" i="60"/>
  <c r="E333" i="69"/>
  <c r="E395" i="66"/>
  <c r="E261" i="68"/>
  <c r="E5" i="60"/>
  <c r="G199" i="59"/>
  <c r="E175" i="22"/>
  <c r="E92" i="22"/>
  <c r="E239" i="70"/>
  <c r="E347" i="69"/>
  <c r="E286" i="65"/>
  <c r="H276" i="65"/>
  <c r="H103" i="68"/>
  <c r="H212" i="68"/>
  <c r="H216" i="66"/>
  <c r="E263" i="71"/>
  <c r="E135" i="59"/>
  <c r="I164" i="54"/>
  <c r="C37" i="69"/>
  <c r="E228" i="69"/>
  <c r="F177" i="70"/>
  <c r="I283" i="50"/>
  <c r="E294" i="67"/>
  <c r="E173" i="70"/>
  <c r="E49" i="68"/>
  <c r="E317" i="68"/>
  <c r="H101" i="71"/>
  <c r="E218" i="71"/>
  <c r="I308" i="61"/>
  <c r="E212" i="22"/>
  <c r="E134" i="69"/>
  <c r="H309" i="68"/>
  <c r="E263" i="58"/>
  <c r="E153" i="54"/>
  <c r="E166" i="54"/>
  <c r="I325" i="64"/>
  <c r="E264" i="57"/>
  <c r="F292" i="22"/>
  <c r="E149" i="67"/>
  <c r="I116" i="22"/>
  <c r="E310" i="76"/>
  <c r="I95" i="51"/>
  <c r="E283" i="65"/>
  <c r="E277" i="65"/>
  <c r="H36" i="54"/>
  <c r="E133" i="66"/>
  <c r="F7" i="71"/>
  <c r="I217" i="66"/>
  <c r="E66" i="57"/>
  <c r="I324" i="61"/>
  <c r="E264" i="69"/>
  <c r="E153" i="66"/>
  <c r="E148" i="56"/>
  <c r="H180" i="50"/>
  <c r="E135" i="22"/>
  <c r="E63" i="67"/>
  <c r="F169" i="69"/>
  <c r="F136" i="22"/>
  <c r="I260" i="56"/>
  <c r="E146" i="70"/>
  <c r="E76" i="22"/>
  <c r="E206" i="61"/>
  <c r="E297" i="70"/>
  <c r="H308" i="66"/>
  <c r="E372" i="67"/>
  <c r="F212" i="67"/>
  <c r="I184" i="68"/>
  <c r="I100" i="57"/>
  <c r="H196" i="67"/>
  <c r="E212" i="66"/>
  <c r="I167" i="57"/>
  <c r="E276" i="57"/>
  <c r="C180" i="69"/>
  <c r="E84" i="68"/>
  <c r="E110" i="70"/>
  <c r="E360" i="70"/>
  <c r="E308" i="22"/>
  <c r="E324" i="51"/>
  <c r="H215" i="54"/>
  <c r="I100" i="54"/>
  <c r="I312" i="76"/>
  <c r="E279" i="57"/>
  <c r="I103" i="61"/>
  <c r="F179" i="56"/>
  <c r="I308" i="55"/>
  <c r="E176" i="22"/>
  <c r="E346" i="69"/>
  <c r="E310" i="60"/>
  <c r="I262" i="50"/>
  <c r="E245" i="68"/>
  <c r="E97" i="76"/>
  <c r="E267" i="70"/>
  <c r="E65" i="70"/>
  <c r="I182" i="70"/>
  <c r="E4" i="68"/>
  <c r="H213" i="59"/>
  <c r="E213" i="68"/>
  <c r="E213" i="57"/>
  <c r="C261" i="22"/>
  <c r="H116" i="65"/>
  <c r="E104" i="61"/>
  <c r="I197" i="68"/>
  <c r="I180" i="70"/>
  <c r="G85" i="65"/>
  <c r="E299" i="64"/>
  <c r="G20" i="66"/>
  <c r="I55" i="59"/>
  <c r="E344" i="22"/>
  <c r="E84" i="56"/>
  <c r="E322" i="22"/>
  <c r="E131" i="64"/>
  <c r="E389" i="76"/>
  <c r="I116" i="68"/>
  <c r="E112" i="76"/>
  <c r="I149" i="51"/>
  <c r="C132" i="67"/>
  <c r="E101" i="70"/>
  <c r="E308" i="58"/>
  <c r="H117" i="71"/>
  <c r="G213" i="67"/>
  <c r="E182" i="60"/>
  <c r="E341" i="67"/>
  <c r="G181" i="67"/>
  <c r="E122" i="22"/>
  <c r="I279" i="59"/>
  <c r="E52" i="66"/>
  <c r="C152" i="61"/>
  <c r="E134" i="67"/>
  <c r="F335" i="75"/>
  <c r="H182" i="75"/>
  <c r="E133" i="69"/>
  <c r="F59" i="67"/>
  <c r="F394" i="53"/>
  <c r="I224" i="51"/>
  <c r="I102" i="61"/>
  <c r="E403" i="70"/>
  <c r="I247" i="68"/>
  <c r="F20" i="70"/>
  <c r="E327" i="76"/>
  <c r="I53" i="70"/>
  <c r="F215" i="57"/>
  <c r="E105" i="69"/>
  <c r="E248" i="70"/>
  <c r="E149" i="54"/>
  <c r="E92" i="69"/>
  <c r="E298" i="64"/>
  <c r="I103" i="66"/>
  <c r="C215" i="69"/>
  <c r="E167" i="69"/>
  <c r="F215" i="69"/>
  <c r="E261" i="58"/>
  <c r="I327" i="59"/>
  <c r="E363" i="70"/>
  <c r="E305" i="22"/>
  <c r="G276" i="68"/>
  <c r="E71" i="76"/>
  <c r="E369" i="22"/>
  <c r="E218" i="68"/>
  <c r="E130" i="69"/>
  <c r="H196" i="56"/>
  <c r="H151" i="69"/>
  <c r="H293" i="51"/>
  <c r="E292" i="67"/>
  <c r="E276" i="22"/>
  <c r="E276" i="55"/>
  <c r="I52" i="54"/>
  <c r="C333" i="67"/>
  <c r="I245" i="55"/>
  <c r="I366" i="59"/>
  <c r="E152" i="60"/>
  <c r="H217" i="56"/>
  <c r="I293" i="54"/>
  <c r="E83" i="66"/>
  <c r="E287" i="70"/>
  <c r="E25" i="22"/>
  <c r="E124" i="76"/>
  <c r="I321" i="53"/>
  <c r="H212" i="57"/>
  <c r="E261" i="67"/>
  <c r="E37" i="69"/>
  <c r="F279" i="69"/>
  <c r="E327" i="59"/>
  <c r="I135" i="22"/>
  <c r="G279" i="59"/>
  <c r="H261" i="22"/>
  <c r="C101" i="50"/>
  <c r="I20" i="54"/>
  <c r="E20" i="61"/>
  <c r="E33" i="69"/>
  <c r="E346" i="22"/>
  <c r="E116" i="56"/>
  <c r="E148" i="75"/>
  <c r="H116" i="60"/>
  <c r="E194" i="68"/>
  <c r="I285" i="53"/>
  <c r="E325" i="22"/>
  <c r="I151" i="22"/>
  <c r="E358" i="69"/>
  <c r="C261" i="68"/>
  <c r="F53" i="67"/>
  <c r="I293" i="66"/>
  <c r="E214" i="57"/>
  <c r="I217" i="68"/>
  <c r="E151" i="61"/>
  <c r="E199" i="69"/>
  <c r="E199" i="57"/>
  <c r="E309" i="60"/>
  <c r="F168" i="60"/>
  <c r="H20" i="54"/>
  <c r="H165" i="69"/>
  <c r="I308" i="60"/>
  <c r="I278" i="56"/>
  <c r="E262" i="54"/>
  <c r="H277" i="70"/>
  <c r="I293" i="59"/>
  <c r="E55" i="70"/>
  <c r="H293" i="56"/>
  <c r="E172" i="70"/>
  <c r="E225" i="70"/>
  <c r="E221" i="70"/>
  <c r="I149" i="59"/>
  <c r="E189" i="67"/>
  <c r="I244" i="60"/>
  <c r="E278" i="60"/>
  <c r="E295" i="61"/>
  <c r="E49" i="64"/>
  <c r="E327" i="69"/>
  <c r="E85" i="76"/>
  <c r="E38" i="67"/>
  <c r="F343" i="69"/>
  <c r="I214" i="66"/>
  <c r="I341" i="57"/>
  <c r="I20" i="70"/>
  <c r="E151" i="68"/>
  <c r="E43" i="69"/>
  <c r="E100" i="65"/>
  <c r="E18" i="70"/>
  <c r="E161" i="76"/>
  <c r="E211" i="69"/>
  <c r="E149" i="76"/>
  <c r="E218" i="70"/>
  <c r="E197" i="65"/>
  <c r="F182" i="54"/>
  <c r="E100" i="67"/>
  <c r="H52" i="66"/>
  <c r="H20" i="66"/>
  <c r="H340" i="69"/>
  <c r="H101" i="51"/>
  <c r="F218" i="76"/>
  <c r="F217" i="22"/>
  <c r="I132" i="66"/>
  <c r="E282" i="69"/>
  <c r="E365" i="76"/>
  <c r="E85" i="54"/>
  <c r="E271" i="68"/>
  <c r="I213" i="59"/>
  <c r="E296" i="76"/>
  <c r="E384" i="69"/>
  <c r="I194" i="71"/>
  <c r="E346" i="70"/>
  <c r="E309" i="57"/>
  <c r="E14" i="67"/>
  <c r="E222" i="22"/>
  <c r="E244" i="60"/>
  <c r="E180" i="67"/>
  <c r="H295" i="67"/>
  <c r="F22" i="66"/>
  <c r="H37" i="59"/>
  <c r="E340" i="51"/>
  <c r="E249" i="69"/>
  <c r="E308" i="50"/>
  <c r="E390" i="69"/>
  <c r="E352" i="68"/>
  <c r="F245" i="67"/>
  <c r="E212" i="65"/>
  <c r="G136" i="22"/>
  <c r="E101" i="22"/>
  <c r="E237" i="70"/>
  <c r="H292" i="76"/>
  <c r="E215" i="69"/>
  <c r="H84" i="59"/>
  <c r="E302" i="61"/>
  <c r="H245" i="56"/>
  <c r="E150" i="67"/>
  <c r="I276" i="58"/>
  <c r="E23" i="65"/>
  <c r="E238" i="53"/>
  <c r="E242" i="68"/>
  <c r="E279" i="59"/>
  <c r="H261" i="75"/>
  <c r="E64" i="61"/>
  <c r="E276" i="66"/>
  <c r="F214" i="68"/>
  <c r="E309" i="22"/>
  <c r="E131" i="69"/>
  <c r="I166" i="66"/>
  <c r="E132" i="70"/>
  <c r="H261" i="71"/>
  <c r="I260" i="61"/>
  <c r="C169" i="69"/>
  <c r="E294" i="54"/>
  <c r="E243" i="22"/>
  <c r="E5" i="69"/>
  <c r="E325" i="56"/>
  <c r="I247" i="75"/>
  <c r="H196" i="61"/>
  <c r="E37" i="70"/>
  <c r="E200" i="70"/>
  <c r="E318" i="65"/>
  <c r="I186" i="75"/>
  <c r="F261" i="22"/>
  <c r="E84" i="59"/>
  <c r="E116" i="54"/>
  <c r="E277" i="69"/>
  <c r="I293" i="56"/>
  <c r="E4" i="65"/>
  <c r="I215" i="66"/>
  <c r="C326" i="76"/>
  <c r="I260" i="54"/>
  <c r="C215" i="57"/>
  <c r="E104" i="76"/>
  <c r="E5" i="50"/>
  <c r="E151" i="22"/>
  <c r="I85" i="67"/>
  <c r="E264" i="67"/>
  <c r="I149" i="54"/>
  <c r="E162" i="71"/>
  <c r="E363" i="64"/>
  <c r="E161" i="22"/>
  <c r="I21" i="69"/>
  <c r="H281" i="65"/>
  <c r="I245" i="75"/>
  <c r="E324" i="65"/>
  <c r="E258" i="69"/>
  <c r="E292" i="22"/>
  <c r="H101" i="66"/>
  <c r="E196" i="65"/>
  <c r="E116" i="68"/>
  <c r="E279" i="56"/>
  <c r="E268" i="65"/>
  <c r="E277" i="59"/>
  <c r="E313" i="59"/>
  <c r="C277" i="58"/>
  <c r="F79" i="64"/>
  <c r="H151" i="70"/>
  <c r="H294" i="54"/>
  <c r="E388" i="76"/>
  <c r="I208" i="54"/>
  <c r="E251" i="69"/>
  <c r="I85" i="65"/>
  <c r="E103" i="51"/>
  <c r="F281" i="59"/>
  <c r="I150" i="58"/>
  <c r="I182" i="66"/>
  <c r="E148" i="76"/>
  <c r="E228" i="67"/>
  <c r="E215" i="68"/>
  <c r="E87" i="69"/>
  <c r="H245" i="66"/>
  <c r="E19" i="22"/>
  <c r="E274" i="70"/>
  <c r="I85" i="56"/>
  <c r="H213" i="68"/>
  <c r="H213" i="60"/>
  <c r="H296" i="61"/>
  <c r="E277" i="54"/>
  <c r="G52" i="70"/>
  <c r="G132" i="61"/>
  <c r="F229" i="57"/>
  <c r="E62" i="65"/>
  <c r="E57" i="22"/>
  <c r="E167" i="57"/>
  <c r="E279" i="70"/>
  <c r="E321" i="70"/>
  <c r="E82" i="64"/>
  <c r="E220" i="69"/>
  <c r="E155" i="69"/>
  <c r="H245" i="67"/>
  <c r="G341" i="22"/>
  <c r="E253" i="61"/>
  <c r="E58" i="22"/>
  <c r="G21" i="69"/>
  <c r="E296" i="57"/>
  <c r="C84" i="56"/>
  <c r="C102" i="65"/>
  <c r="E167" i="67"/>
  <c r="E199" i="76"/>
  <c r="E75" i="76"/>
  <c r="E84" i="57"/>
  <c r="H262" i="69"/>
  <c r="E373" i="69"/>
  <c r="G53" i="67"/>
  <c r="I52" i="70"/>
  <c r="E360" i="76"/>
  <c r="E355" i="68"/>
  <c r="E52" i="69"/>
  <c r="I281" i="66"/>
  <c r="F199" i="69"/>
  <c r="E340" i="54"/>
  <c r="E212" i="56"/>
  <c r="I9" i="56"/>
  <c r="F100" i="60"/>
  <c r="E308" i="71"/>
  <c r="E85" i="66"/>
  <c r="H229" i="66"/>
  <c r="I215" i="71"/>
  <c r="E11" i="70"/>
  <c r="E74" i="55"/>
  <c r="E263" i="59"/>
  <c r="I293" i="55"/>
  <c r="E264" i="22"/>
  <c r="E117" i="71"/>
  <c r="E293" i="59"/>
  <c r="E86" i="70"/>
  <c r="E91" i="22"/>
  <c r="E294" i="22"/>
  <c r="E184" i="67"/>
  <c r="H310" i="61"/>
  <c r="E278" i="57"/>
  <c r="E336" i="68"/>
  <c r="E116" i="67"/>
  <c r="I264" i="50"/>
  <c r="C9" i="69"/>
  <c r="C151" i="54"/>
  <c r="H311" i="68"/>
  <c r="F37" i="68"/>
  <c r="E345" i="76"/>
  <c r="H246" i="61"/>
  <c r="E350" i="70"/>
  <c r="G245" i="75"/>
  <c r="H85" i="54"/>
  <c r="E42" i="76"/>
  <c r="I308" i="65"/>
  <c r="E358" i="70"/>
  <c r="E397" i="69"/>
  <c r="I309" i="59"/>
  <c r="E288" i="68"/>
  <c r="E282" i="70"/>
  <c r="E276" i="59"/>
  <c r="F34" i="69"/>
  <c r="E215" i="71"/>
  <c r="E30" i="69"/>
  <c r="E245" i="60"/>
  <c r="E128" i="69"/>
  <c r="E293" i="56"/>
  <c r="C199" i="59"/>
  <c r="I85" i="60"/>
  <c r="E100" i="68"/>
  <c r="E133" i="68"/>
  <c r="E308" i="68"/>
  <c r="G245" i="60"/>
  <c r="E362" i="76"/>
  <c r="E117" i="67"/>
  <c r="E101" i="68"/>
  <c r="E53" i="67"/>
  <c r="F284" i="64"/>
  <c r="E150" i="22"/>
  <c r="E310" i="70"/>
  <c r="E223" i="70"/>
  <c r="H279" i="59"/>
  <c r="E84" i="69"/>
  <c r="E287" i="65"/>
  <c r="E69" i="22"/>
  <c r="I245" i="67"/>
  <c r="I149" i="55"/>
  <c r="E34" i="71"/>
  <c r="F332" i="68"/>
  <c r="E181" i="69"/>
  <c r="C276" i="69"/>
  <c r="I212" i="69"/>
  <c r="I215" i="68"/>
  <c r="E311" i="54"/>
  <c r="I180" i="50"/>
  <c r="E7" i="56"/>
  <c r="G199" i="69"/>
  <c r="F88" i="57"/>
  <c r="F52" i="66"/>
  <c r="E243" i="70"/>
  <c r="E134" i="76"/>
  <c r="E260" i="56"/>
  <c r="H39" i="66"/>
  <c r="E138" i="76"/>
  <c r="E244" i="64"/>
  <c r="E101" i="59"/>
  <c r="E100" i="57"/>
  <c r="H133" i="60"/>
  <c r="E326" i="51"/>
  <c r="I244" i="64"/>
  <c r="E149" i="65"/>
  <c r="E386" i="76"/>
  <c r="E100" i="61"/>
  <c r="E111" i="22"/>
  <c r="E277" i="75"/>
  <c r="E55" i="59"/>
  <c r="E260" i="55"/>
  <c r="I215" i="65"/>
  <c r="H6" i="57"/>
  <c r="E214" i="69"/>
  <c r="F232" i="50"/>
  <c r="E215" i="22"/>
  <c r="E182" i="54"/>
  <c r="I101" i="67"/>
  <c r="F35" i="50"/>
  <c r="F310" i="51"/>
  <c r="G150" i="69"/>
  <c r="F345" i="65"/>
  <c r="F244" i="59"/>
  <c r="F373" i="69"/>
  <c r="F186" i="61"/>
  <c r="H261" i="67"/>
  <c r="F387" i="55"/>
  <c r="F23" i="53"/>
  <c r="F292" i="68"/>
  <c r="E164" i="66"/>
  <c r="G20" i="61"/>
  <c r="I180" i="61"/>
  <c r="F5" i="57"/>
  <c r="H297" i="57"/>
  <c r="F293" i="64"/>
  <c r="H262" i="57"/>
  <c r="E196" i="69"/>
  <c r="F24" i="56"/>
  <c r="C182" i="54"/>
  <c r="F251" i="71"/>
  <c r="F82" i="66"/>
  <c r="H180" i="75"/>
  <c r="F45" i="71"/>
  <c r="F93" i="60"/>
  <c r="F125" i="71"/>
  <c r="F333" i="22"/>
  <c r="E36" i="54"/>
  <c r="F88" i="61"/>
  <c r="F239" i="56"/>
  <c r="F233" i="54"/>
  <c r="E377" i="69"/>
  <c r="E308" i="66"/>
  <c r="H101" i="22"/>
  <c r="E20" i="55"/>
  <c r="E103" i="66"/>
  <c r="H260" i="61"/>
  <c r="F221" i="54"/>
  <c r="C103" i="58"/>
  <c r="E180" i="70"/>
  <c r="F172" i="51"/>
  <c r="F155" i="61"/>
  <c r="F82" i="50"/>
  <c r="F169" i="71"/>
  <c r="E200" i="51"/>
  <c r="E106" i="54"/>
  <c r="F374" i="22"/>
  <c r="F281" i="56"/>
  <c r="F249" i="59"/>
  <c r="E373" i="75"/>
  <c r="H101" i="55"/>
  <c r="I180" i="68"/>
  <c r="H327" i="59"/>
  <c r="E100" i="60"/>
  <c r="H132" i="75"/>
  <c r="F5" i="64"/>
  <c r="E213" i="22"/>
  <c r="I182" i="69"/>
  <c r="E293" i="55"/>
  <c r="C36" i="54"/>
  <c r="F48" i="50"/>
  <c r="F96" i="57"/>
  <c r="E35" i="66"/>
  <c r="E260" i="67"/>
  <c r="H164" i="66"/>
  <c r="C53" i="76"/>
  <c r="E213" i="54"/>
  <c r="I111" i="56"/>
  <c r="E84" i="61"/>
  <c r="I277" i="54"/>
  <c r="H264" i="22"/>
  <c r="E298" i="75"/>
  <c r="E26" i="76"/>
  <c r="E165" i="69"/>
  <c r="I212" i="22"/>
  <c r="C36" i="57"/>
  <c r="I116" i="71"/>
  <c r="H149" i="55"/>
  <c r="H314" i="57"/>
  <c r="H294" i="65"/>
  <c r="H182" i="54"/>
  <c r="F228" i="70"/>
  <c r="F83" i="65"/>
  <c r="C213" i="65"/>
  <c r="E325" i="59"/>
  <c r="F334" i="55"/>
  <c r="F348" i="57"/>
  <c r="F81" i="53"/>
  <c r="F297" i="66"/>
  <c r="F172" i="53"/>
  <c r="F358" i="58"/>
  <c r="E23" i="71"/>
  <c r="F292" i="69"/>
  <c r="F54" i="71"/>
  <c r="F130" i="56"/>
  <c r="F199" i="51"/>
  <c r="E296" i="69"/>
  <c r="E149" i="55"/>
  <c r="E256" i="69"/>
  <c r="F239" i="76"/>
  <c r="I20" i="55"/>
  <c r="F68" i="66"/>
  <c r="H84" i="56"/>
  <c r="I182" i="54"/>
  <c r="F292" i="71"/>
  <c r="I197" i="75"/>
  <c r="F154" i="60"/>
  <c r="F134" i="53"/>
  <c r="C101" i="70"/>
  <c r="F328" i="56"/>
  <c r="F332" i="75"/>
  <c r="F271" i="56"/>
  <c r="E392" i="71"/>
  <c r="F213" i="59"/>
  <c r="F316" i="59"/>
  <c r="F333" i="56"/>
  <c r="I223" i="54"/>
  <c r="E310" i="68"/>
  <c r="E312" i="57"/>
  <c r="I117" i="70"/>
  <c r="E151" i="70"/>
  <c r="E308" i="61"/>
  <c r="C263" i="69"/>
  <c r="F233" i="68"/>
  <c r="I276" i="22"/>
  <c r="C246" i="67"/>
  <c r="F205" i="57"/>
  <c r="F375" i="60"/>
  <c r="I213" i="51"/>
  <c r="F258" i="58"/>
  <c r="F72" i="71"/>
  <c r="G398" i="76"/>
  <c r="F335" i="76"/>
  <c r="F195" i="53"/>
  <c r="F395" i="57"/>
  <c r="F291" i="22"/>
  <c r="E338" i="68"/>
  <c r="G214" i="68"/>
  <c r="H181" i="67"/>
  <c r="E245" i="70"/>
  <c r="E151" i="64"/>
  <c r="E294" i="69"/>
  <c r="I244" i="57"/>
  <c r="E385" i="22"/>
  <c r="I310" i="57"/>
  <c r="E74" i="61"/>
  <c r="C292" i="22"/>
  <c r="H212" i="22"/>
  <c r="E310" i="61"/>
  <c r="E205" i="67"/>
  <c r="F126" i="58"/>
  <c r="C212" i="56"/>
  <c r="E120" i="22"/>
  <c r="E339" i="70"/>
  <c r="E313" i="66"/>
  <c r="I102" i="65"/>
  <c r="E278" i="68"/>
  <c r="H340" i="51"/>
  <c r="I6" i="57"/>
  <c r="H309" i="61"/>
  <c r="F227" i="57"/>
  <c r="C263" i="59"/>
  <c r="E87" i="70"/>
  <c r="F364" i="67"/>
  <c r="G39" i="66"/>
  <c r="F358" i="57"/>
  <c r="F215" i="75"/>
  <c r="F88" i="56"/>
  <c r="F197" i="70"/>
  <c r="F333" i="61"/>
  <c r="F8" i="51"/>
  <c r="E22" i="56"/>
  <c r="C244" i="66"/>
  <c r="C95" i="53"/>
  <c r="F44" i="58"/>
  <c r="F396" i="57"/>
  <c r="E311" i="68"/>
  <c r="E10" i="61"/>
  <c r="E308" i="57"/>
  <c r="H132" i="65"/>
  <c r="I310" i="61"/>
  <c r="F246" i="76"/>
  <c r="E260" i="57"/>
  <c r="E4" i="56"/>
  <c r="E5" i="67"/>
  <c r="E214" i="60"/>
  <c r="F31" i="56"/>
  <c r="F239" i="58"/>
  <c r="E379" i="64"/>
  <c r="C95" i="60"/>
  <c r="F193" i="68"/>
  <c r="F283" i="60"/>
  <c r="E399" i="76"/>
  <c r="E114" i="57"/>
  <c r="C27" i="56"/>
  <c r="F80" i="53"/>
  <c r="E266" i="68"/>
  <c r="E111" i="70"/>
  <c r="F101" i="76"/>
  <c r="C101" i="67"/>
  <c r="E134" i="22"/>
  <c r="E213" i="59"/>
  <c r="I101" i="55"/>
  <c r="I217" i="56"/>
  <c r="E385" i="50"/>
  <c r="E117" i="66"/>
  <c r="F32" i="58"/>
  <c r="F156" i="56"/>
  <c r="E101" i="56"/>
  <c r="F397" i="50"/>
  <c r="F13" i="59"/>
  <c r="F256" i="64"/>
  <c r="C302" i="68"/>
  <c r="E214" i="68"/>
  <c r="F147" i="51"/>
  <c r="E224" i="22"/>
  <c r="E296" i="68"/>
  <c r="E245" i="55"/>
  <c r="E325" i="69"/>
  <c r="E324" i="67"/>
  <c r="H182" i="60"/>
  <c r="E382" i="61"/>
  <c r="E308" i="65"/>
  <c r="E132" i="61"/>
  <c r="I293" i="60"/>
  <c r="F294" i="57"/>
  <c r="I186" i="68"/>
  <c r="E320" i="69"/>
  <c r="H276" i="51"/>
  <c r="H199" i="69"/>
  <c r="E377" i="68"/>
  <c r="E26" i="71"/>
  <c r="E33" i="76"/>
  <c r="E299" i="59"/>
  <c r="E328" i="69"/>
  <c r="E150" i="69"/>
  <c r="E182" i="56"/>
  <c r="H9" i="66"/>
  <c r="E201" i="60"/>
  <c r="H293" i="60"/>
  <c r="F135" i="57"/>
  <c r="F245" i="75"/>
  <c r="F74" i="50"/>
  <c r="F61" i="57"/>
  <c r="F384" i="54"/>
  <c r="F150" i="70"/>
  <c r="H213" i="55"/>
  <c r="F314" i="66"/>
  <c r="F187" i="55"/>
  <c r="F378" i="51"/>
  <c r="F225" i="66"/>
  <c r="F394" i="69"/>
  <c r="F236" i="53"/>
  <c r="E339" i="66"/>
  <c r="F292" i="56"/>
  <c r="H261" i="51"/>
  <c r="H53" i="67"/>
  <c r="H260" i="70"/>
  <c r="H10" i="61"/>
  <c r="E278" i="58"/>
  <c r="C184" i="70"/>
  <c r="E325" i="71"/>
  <c r="F77" i="69"/>
  <c r="F371" i="71"/>
  <c r="F11" i="71"/>
  <c r="F168" i="59"/>
  <c r="F117" i="65"/>
  <c r="H180" i="61"/>
  <c r="F22" i="57"/>
  <c r="F369" i="65"/>
  <c r="F86" i="51"/>
  <c r="F379" i="22"/>
  <c r="F232" i="66"/>
  <c r="E161" i="70"/>
  <c r="E101" i="67"/>
  <c r="E58" i="70"/>
  <c r="E37" i="59"/>
  <c r="F237" i="60"/>
  <c r="I308" i="68"/>
  <c r="E292" i="61"/>
  <c r="H215" i="67"/>
  <c r="C362" i="71"/>
  <c r="H245" i="75"/>
  <c r="F278" i="50"/>
  <c r="F219" i="66"/>
  <c r="F212" i="57"/>
  <c r="F289" i="59"/>
  <c r="F102" i="50"/>
  <c r="F320" i="57"/>
  <c r="F13" i="58"/>
  <c r="I167" i="67"/>
  <c r="F208" i="53"/>
  <c r="E368" i="22"/>
  <c r="I101" i="71"/>
  <c r="H133" i="69"/>
  <c r="I197" i="54"/>
  <c r="E164" i="67"/>
  <c r="I134" i="67"/>
  <c r="I308" i="64"/>
  <c r="I101" i="50"/>
  <c r="E53" i="76"/>
  <c r="E261" i="59"/>
  <c r="E294" i="57"/>
  <c r="E59" i="22"/>
  <c r="E101" i="71"/>
  <c r="E8" i="76"/>
  <c r="E20" i="68"/>
  <c r="E197" i="54"/>
  <c r="E117" i="69"/>
  <c r="E306" i="68"/>
  <c r="E5" i="61"/>
  <c r="E148" i="22"/>
  <c r="H197" i="67"/>
  <c r="H135" i="67"/>
  <c r="F378" i="59"/>
  <c r="H214" i="60"/>
  <c r="F277" i="75"/>
  <c r="E351" i="68"/>
  <c r="I260" i="64"/>
  <c r="C100" i="69"/>
  <c r="G277" i="75"/>
  <c r="E369" i="60"/>
  <c r="F118" i="54"/>
  <c r="F260" i="53"/>
  <c r="F59" i="51"/>
  <c r="F32" i="71"/>
  <c r="E248" i="59"/>
  <c r="F254" i="64"/>
  <c r="F211" i="60"/>
  <c r="F17" i="55"/>
  <c r="F376" i="61"/>
  <c r="I68" i="71"/>
  <c r="E40" i="76"/>
  <c r="E278" i="61"/>
  <c r="I117" i="71"/>
  <c r="G215" i="22"/>
  <c r="E22" i="66"/>
  <c r="H245" i="61"/>
  <c r="E126" i="71"/>
  <c r="E276" i="51"/>
  <c r="E4" i="57"/>
  <c r="F129" i="71"/>
  <c r="F364" i="55"/>
  <c r="F11" i="55"/>
  <c r="F219" i="53"/>
  <c r="F169" i="67"/>
  <c r="E249" i="54"/>
  <c r="F27" i="64"/>
  <c r="F235" i="61"/>
  <c r="F271" i="59"/>
  <c r="F353" i="66"/>
  <c r="F24" i="66"/>
  <c r="E311" i="59"/>
  <c r="E143" i="22"/>
  <c r="E102" i="57"/>
  <c r="I329" i="59"/>
  <c r="E214" i="66"/>
  <c r="F341" i="51"/>
  <c r="E309" i="66"/>
  <c r="C52" i="61"/>
  <c r="F293" i="66"/>
  <c r="F175" i="54"/>
  <c r="F105" i="59"/>
  <c r="F10" i="53"/>
  <c r="F14" i="22"/>
  <c r="C208" i="51"/>
  <c r="F355" i="60"/>
  <c r="F59" i="56"/>
  <c r="C292" i="71"/>
  <c r="C50" i="53"/>
  <c r="E250" i="22"/>
  <c r="E230" i="57"/>
  <c r="E133" i="57"/>
  <c r="E260" i="22"/>
  <c r="F56" i="60"/>
  <c r="G180" i="75"/>
  <c r="F275" i="50"/>
  <c r="E340" i="56"/>
  <c r="E366" i="61"/>
  <c r="E212" i="70"/>
  <c r="E310" i="67"/>
  <c r="H20" i="55"/>
  <c r="I152" i="60"/>
  <c r="E105" i="56"/>
  <c r="C182" i="69"/>
  <c r="H311" i="67"/>
  <c r="H199" i="59"/>
  <c r="E270" i="76"/>
  <c r="E323" i="69"/>
  <c r="H150" i="58"/>
  <c r="H151" i="67"/>
  <c r="F144" i="54"/>
  <c r="E134" i="56"/>
  <c r="E310" i="55"/>
  <c r="I100" i="60"/>
  <c r="E182" i="51"/>
  <c r="G310" i="66"/>
  <c r="F213" i="67"/>
  <c r="F382" i="60"/>
  <c r="F46" i="51"/>
  <c r="E230" i="67"/>
  <c r="F318" i="55"/>
  <c r="F28" i="60"/>
  <c r="E347" i="70"/>
  <c r="C400" i="65"/>
  <c r="F56" i="75"/>
  <c r="F330" i="56"/>
  <c r="F227" i="76"/>
  <c r="E350" i="53"/>
  <c r="E383" i="68"/>
  <c r="E260" i="61"/>
  <c r="E102" i="65"/>
  <c r="I101" i="56"/>
  <c r="F346" i="57"/>
  <c r="E281" i="59"/>
  <c r="E343" i="69"/>
  <c r="E133" i="76"/>
  <c r="E197" i="75"/>
  <c r="F256" i="61"/>
  <c r="F157" i="54"/>
  <c r="F284" i="75"/>
  <c r="F306" i="71"/>
  <c r="E177" i="64"/>
  <c r="E345" i="59"/>
  <c r="F255" i="58"/>
  <c r="F113" i="65"/>
  <c r="F366" i="50"/>
  <c r="E189" i="65"/>
  <c r="F196" i="22"/>
  <c r="E313" i="22"/>
  <c r="I102" i="70"/>
  <c r="E245" i="54"/>
  <c r="F93" i="67"/>
  <c r="C213" i="67"/>
  <c r="F21" i="67"/>
  <c r="E262" i="67"/>
  <c r="H197" i="55"/>
  <c r="H148" i="50"/>
  <c r="F173" i="54"/>
  <c r="F279" i="53"/>
  <c r="F263" i="75"/>
  <c r="F299" i="57"/>
  <c r="F238" i="76"/>
  <c r="H244" i="57"/>
  <c r="F34" i="61"/>
  <c r="F400" i="53"/>
  <c r="F331" i="53"/>
  <c r="C51" i="76"/>
  <c r="H136" i="22"/>
  <c r="E166" i="66"/>
  <c r="E101" i="50"/>
  <c r="F36" i="57"/>
  <c r="E292" i="57"/>
  <c r="C262" i="22"/>
  <c r="H311" i="59"/>
  <c r="E340" i="68"/>
  <c r="E199" i="61"/>
  <c r="F269" i="59"/>
  <c r="E144" i="68"/>
  <c r="E394" i="51"/>
  <c r="F293" i="56"/>
  <c r="F291" i="57"/>
  <c r="F312" i="75"/>
  <c r="I118" i="55"/>
  <c r="F37" i="66"/>
  <c r="F272" i="59"/>
  <c r="F282" i="50"/>
  <c r="F361" i="55"/>
  <c r="E85" i="65"/>
  <c r="F125" i="50"/>
  <c r="C309" i="76"/>
  <c r="G197" i="67"/>
  <c r="F79" i="53"/>
  <c r="F94" i="75"/>
  <c r="F353" i="55"/>
  <c r="G309" i="69"/>
  <c r="H197" i="65"/>
  <c r="F357" i="53"/>
  <c r="F211" i="59"/>
  <c r="F318" i="59"/>
  <c r="F31" i="67"/>
  <c r="H148" i="61"/>
  <c r="E127" i="65"/>
  <c r="E246" i="67"/>
  <c r="E213" i="69"/>
  <c r="E292" i="54"/>
  <c r="I150" i="67"/>
  <c r="E295" i="69"/>
  <c r="E292" i="70"/>
  <c r="I102" i="57"/>
  <c r="F254" i="67"/>
  <c r="I263" i="58"/>
  <c r="F234" i="51"/>
  <c r="F97" i="51"/>
  <c r="E283" i="50"/>
  <c r="F32" i="68"/>
  <c r="F112" i="59"/>
  <c r="F98" i="58"/>
  <c r="F272" i="69"/>
  <c r="H229" i="56"/>
  <c r="F140" i="50"/>
  <c r="E214" i="54"/>
  <c r="E293" i="76"/>
  <c r="E8" i="61"/>
  <c r="I261" i="22"/>
  <c r="F401" i="75"/>
  <c r="F108" i="66"/>
  <c r="F175" i="75"/>
  <c r="E313" i="69"/>
  <c r="F72" i="76"/>
  <c r="F85" i="67"/>
  <c r="F30" i="61"/>
  <c r="F205" i="69"/>
  <c r="E117" i="68"/>
  <c r="H308" i="76"/>
  <c r="E261" i="51"/>
  <c r="F26" i="55"/>
  <c r="F197" i="69"/>
  <c r="F13" i="76"/>
  <c r="F294" i="51"/>
  <c r="E326" i="61"/>
  <c r="I148" i="56"/>
  <c r="C97" i="59"/>
  <c r="F69" i="60"/>
  <c r="F225" i="54"/>
  <c r="F172" i="54"/>
  <c r="F309" i="75"/>
  <c r="E278" i="50"/>
  <c r="E253" i="66"/>
  <c r="F168" i="69"/>
  <c r="F292" i="53"/>
  <c r="F359" i="61"/>
  <c r="E82" i="71"/>
  <c r="E194" i="65"/>
  <c r="E85" i="67"/>
  <c r="E353" i="70"/>
  <c r="H116" i="57"/>
  <c r="H196" i="69"/>
  <c r="F208" i="75"/>
  <c r="H164" i="54"/>
  <c r="E135" i="67"/>
  <c r="H217" i="68"/>
  <c r="H260" i="64"/>
  <c r="C292" i="54"/>
  <c r="F253" i="59"/>
  <c r="F317" i="59"/>
  <c r="E39" i="55"/>
  <c r="C6" i="58"/>
  <c r="F44" i="51"/>
  <c r="F349" i="51"/>
  <c r="F273" i="51"/>
  <c r="C324" i="59"/>
  <c r="F101" i="64"/>
  <c r="F362" i="66"/>
  <c r="E245" i="56"/>
  <c r="I293" i="61"/>
  <c r="C295" i="61"/>
  <c r="G180" i="54"/>
  <c r="F354" i="58"/>
  <c r="H213" i="69"/>
  <c r="I197" i="55"/>
  <c r="H182" i="56"/>
  <c r="E111" i="61"/>
  <c r="G276" i="61"/>
  <c r="F334" i="54"/>
  <c r="F326" i="59"/>
  <c r="I374" i="71"/>
  <c r="H292" i="57"/>
  <c r="F213" i="22"/>
  <c r="I133" i="55"/>
  <c r="E117" i="70"/>
  <c r="F179" i="61"/>
  <c r="I310" i="76"/>
  <c r="E309" i="76"/>
  <c r="I276" i="54"/>
  <c r="F263" i="69"/>
  <c r="H117" i="67"/>
  <c r="E159" i="65"/>
  <c r="F32" i="57"/>
  <c r="F324" i="58"/>
  <c r="F133" i="54"/>
  <c r="H292" i="56"/>
  <c r="I217" i="67"/>
  <c r="E379" i="53"/>
  <c r="E370" i="61"/>
  <c r="C114" i="53"/>
  <c r="F191" i="53"/>
  <c r="E278" i="22"/>
  <c r="F252" i="51"/>
  <c r="F122" i="60"/>
  <c r="E51" i="69"/>
  <c r="F159" i="58"/>
  <c r="H293" i="59"/>
  <c r="C17" i="56"/>
  <c r="F281" i="64"/>
  <c r="F322" i="58"/>
  <c r="F60" i="68"/>
  <c r="F345" i="57"/>
  <c r="F175" i="57"/>
  <c r="F83" i="57"/>
  <c r="F80" i="67"/>
  <c r="F368" i="22"/>
  <c r="F80" i="51"/>
  <c r="E320" i="64"/>
  <c r="F98" i="76"/>
  <c r="C324" i="55"/>
  <c r="E278" i="56"/>
  <c r="E153" i="56"/>
  <c r="I197" i="66"/>
  <c r="F253" i="51"/>
  <c r="E116" i="65"/>
  <c r="E308" i="59"/>
  <c r="H133" i="57"/>
  <c r="H260" i="55"/>
  <c r="I261" i="61"/>
  <c r="F367" i="59"/>
  <c r="F91" i="59"/>
  <c r="F400" i="75"/>
  <c r="C329" i="54"/>
  <c r="C47" i="60"/>
  <c r="F355" i="59"/>
  <c r="F59" i="53"/>
  <c r="F276" i="75"/>
  <c r="C177" i="22"/>
  <c r="C217" i="69"/>
  <c r="E5" i="59"/>
  <c r="I88" i="59"/>
  <c r="E116" i="22"/>
  <c r="F201" i="58"/>
  <c r="H133" i="66"/>
  <c r="H134" i="54"/>
  <c r="E309" i="54"/>
  <c r="E85" i="56"/>
  <c r="G132" i="69"/>
  <c r="F17" i="75"/>
  <c r="F122" i="54"/>
  <c r="H5" i="61"/>
  <c r="E324" i="57"/>
  <c r="H149" i="50"/>
  <c r="C180" i="54"/>
  <c r="H293" i="67"/>
  <c r="I22" i="66"/>
  <c r="F214" i="60"/>
  <c r="I105" i="56"/>
  <c r="I276" i="60"/>
  <c r="E324" i="54"/>
  <c r="F284" i="67"/>
  <c r="F278" i="65"/>
  <c r="F177" i="51"/>
  <c r="F203" i="69"/>
  <c r="F65" i="58"/>
  <c r="F59" i="71"/>
  <c r="F123" i="70"/>
  <c r="H5" i="69"/>
  <c r="F143" i="53"/>
  <c r="F313" i="64"/>
  <c r="F356" i="68"/>
  <c r="I180" i="69"/>
  <c r="E151" i="54"/>
  <c r="C95" i="67"/>
  <c r="F323" i="55"/>
  <c r="H84" i="57"/>
  <c r="F291" i="68"/>
  <c r="E281" i="76"/>
  <c r="G325" i="56"/>
  <c r="C181" i="67"/>
  <c r="F40" i="55"/>
  <c r="F34" i="59"/>
  <c r="I266" i="57"/>
  <c r="C317" i="66"/>
  <c r="E266" i="57"/>
  <c r="F378" i="53"/>
  <c r="F244" i="71"/>
  <c r="I4" i="54"/>
  <c r="I151" i="64"/>
  <c r="G182" i="75"/>
  <c r="H345" i="69"/>
  <c r="E180" i="54"/>
  <c r="F107" i="58"/>
  <c r="F58" i="55"/>
  <c r="H263" i="59"/>
  <c r="F237" i="75"/>
  <c r="F43" i="59"/>
  <c r="F61" i="71"/>
  <c r="C192" i="22"/>
  <c r="I103" i="75"/>
  <c r="F54" i="68"/>
  <c r="F18" i="60"/>
  <c r="F358" i="51"/>
  <c r="I197" i="67"/>
  <c r="F103" i="68"/>
  <c r="E308" i="60"/>
  <c r="E184" i="69"/>
  <c r="H116" i="54"/>
  <c r="F386" i="65"/>
  <c r="E134" i="60"/>
  <c r="E261" i="69"/>
  <c r="I41" i="66"/>
  <c r="E364" i="69"/>
  <c r="F193" i="59"/>
  <c r="F243" i="51"/>
  <c r="F156" i="51"/>
  <c r="F330" i="22"/>
  <c r="G228" i="66"/>
  <c r="F108" i="56"/>
  <c r="F339" i="53"/>
  <c r="F235" i="67"/>
  <c r="C99" i="68"/>
  <c r="C149" i="69"/>
  <c r="I151" i="54"/>
  <c r="C153" i="54"/>
  <c r="I212" i="57"/>
  <c r="C20" i="54"/>
  <c r="I180" i="75"/>
  <c r="C230" i="57"/>
  <c r="E264" i="61"/>
  <c r="H100" i="57"/>
  <c r="E182" i="66"/>
  <c r="C6" i="65"/>
  <c r="F355" i="55"/>
  <c r="F48" i="61"/>
  <c r="E141" i="22"/>
  <c r="E9" i="69"/>
  <c r="H150" i="61"/>
  <c r="I283" i="65"/>
  <c r="I180" i="57"/>
  <c r="E260" i="68"/>
  <c r="F159" i="61"/>
  <c r="E295" i="67"/>
  <c r="E85" i="70"/>
  <c r="F355" i="54"/>
  <c r="F313" i="65"/>
  <c r="F45" i="61"/>
  <c r="F347" i="51"/>
  <c r="F377" i="66"/>
  <c r="F221" i="57"/>
  <c r="F60" i="50"/>
  <c r="E26" i="51"/>
  <c r="E269" i="60"/>
  <c r="F330" i="69"/>
  <c r="F140" i="71"/>
  <c r="F126" i="54"/>
  <c r="E213" i="65"/>
  <c r="F202" i="76"/>
  <c r="E7" i="68"/>
  <c r="E188" i="70"/>
  <c r="H4" i="54"/>
  <c r="C314" i="57"/>
  <c r="F246" i="54"/>
  <c r="F196" i="60"/>
  <c r="F113" i="71"/>
  <c r="E132" i="67"/>
  <c r="E213" i="55"/>
  <c r="E132" i="69"/>
  <c r="F9" i="57"/>
  <c r="F205" i="53"/>
  <c r="E215" i="70"/>
  <c r="I229" i="69"/>
  <c r="F322" i="71"/>
  <c r="E43" i="60"/>
  <c r="E322" i="55"/>
  <c r="C196" i="69"/>
  <c r="I149" i="22"/>
  <c r="E103" i="68"/>
  <c r="H186" i="75"/>
  <c r="F157" i="58"/>
  <c r="F26" i="61"/>
  <c r="I9" i="69"/>
  <c r="F289" i="58"/>
  <c r="F329" i="54"/>
  <c r="F342" i="57"/>
  <c r="F392" i="65"/>
  <c r="C310" i="22"/>
  <c r="F236" i="71"/>
  <c r="F32" i="61"/>
  <c r="F151" i="51"/>
  <c r="E5" i="54"/>
  <c r="E4" i="66"/>
  <c r="F207" i="61"/>
  <c r="F6" i="59"/>
  <c r="I7" i="66"/>
  <c r="E204" i="22"/>
  <c r="F61" i="56"/>
  <c r="C132" i="61"/>
  <c r="E182" i="61"/>
  <c r="F267" i="64"/>
  <c r="F283" i="71"/>
  <c r="F256" i="75"/>
  <c r="F398" i="57"/>
  <c r="E193" i="55"/>
  <c r="H182" i="61"/>
  <c r="F60" i="54"/>
  <c r="F63" i="75"/>
  <c r="F203" i="59"/>
  <c r="E362" i="59"/>
  <c r="E393" i="57"/>
  <c r="I153" i="56"/>
  <c r="C199" i="69"/>
  <c r="F102" i="22"/>
  <c r="F92" i="61"/>
  <c r="I116" i="54"/>
  <c r="F41" i="59"/>
  <c r="I279" i="65"/>
  <c r="C197" i="67"/>
  <c r="E125" i="70"/>
  <c r="F10" i="58"/>
  <c r="E85" i="69"/>
  <c r="E294" i="68"/>
  <c r="E298" i="69"/>
  <c r="F141" i="57"/>
  <c r="E192" i="76"/>
  <c r="E5" i="55"/>
  <c r="E21" i="69"/>
  <c r="F242" i="68"/>
  <c r="H116" i="22"/>
  <c r="E101" i="51"/>
  <c r="C57" i="76"/>
  <c r="F200" i="60"/>
  <c r="F387" i="53"/>
  <c r="F378" i="71"/>
  <c r="C392" i="61"/>
  <c r="F39" i="59"/>
  <c r="F249" i="65"/>
  <c r="F185" i="71"/>
  <c r="F38" i="75"/>
  <c r="F274" i="61"/>
  <c r="H197" i="54"/>
  <c r="E37" i="57"/>
  <c r="I21" i="55"/>
  <c r="F321" i="75"/>
  <c r="F51" i="50"/>
  <c r="F292" i="57"/>
  <c r="E316" i="70"/>
  <c r="E33" i="58"/>
  <c r="F183" i="67"/>
  <c r="F195" i="61"/>
  <c r="E102" i="70"/>
  <c r="I20" i="66"/>
  <c r="F280" i="61"/>
  <c r="F145" i="54"/>
  <c r="F56" i="59"/>
  <c r="E293" i="67"/>
  <c r="E276" i="69"/>
  <c r="H101" i="75"/>
  <c r="H215" i="57"/>
  <c r="F260" i="22"/>
  <c r="F359" i="57"/>
  <c r="F34" i="65"/>
  <c r="E45" i="71"/>
  <c r="C135" i="54"/>
  <c r="F334" i="51"/>
  <c r="F168" i="55"/>
  <c r="E346" i="53"/>
  <c r="E314" i="71"/>
  <c r="F140" i="69"/>
  <c r="F73" i="65"/>
  <c r="F223" i="54"/>
  <c r="E108" i="70"/>
  <c r="C262" i="59"/>
  <c r="H292" i="50"/>
  <c r="E133" i="60"/>
  <c r="I104" i="57"/>
  <c r="E182" i="69"/>
  <c r="F355" i="50"/>
  <c r="H215" i="69"/>
  <c r="E293" i="61"/>
  <c r="F247" i="60"/>
  <c r="F393" i="55"/>
  <c r="F167" i="56"/>
  <c r="F41" i="70"/>
  <c r="E271" i="57"/>
  <c r="E209" i="54"/>
  <c r="F255" i="76"/>
  <c r="F26" i="64"/>
  <c r="F100" i="59"/>
  <c r="C133" i="71"/>
  <c r="G126" i="69"/>
  <c r="E299" i="68"/>
  <c r="F197" i="67"/>
  <c r="I151" i="70"/>
  <c r="H101" i="59"/>
  <c r="F150" i="68"/>
  <c r="F387" i="57"/>
  <c r="E255" i="68"/>
  <c r="G263" i="69"/>
  <c r="H182" i="51"/>
  <c r="C339" i="59"/>
  <c r="F127" i="58"/>
  <c r="E403" i="22"/>
  <c r="I84" i="57"/>
  <c r="E295" i="56"/>
  <c r="I20" i="61"/>
  <c r="F67" i="70"/>
  <c r="H199" i="57"/>
  <c r="H184" i="70"/>
  <c r="F207" i="70"/>
  <c r="E132" i="68"/>
  <c r="E84" i="70"/>
  <c r="F77" i="56"/>
  <c r="F384" i="59"/>
  <c r="F342" i="67"/>
  <c r="F388" i="58"/>
  <c r="F385" i="54"/>
  <c r="E313" i="68"/>
  <c r="F59" i="57"/>
  <c r="F140" i="55"/>
  <c r="F397" i="69"/>
  <c r="E247" i="68"/>
  <c r="E277" i="22"/>
  <c r="F85" i="65"/>
  <c r="H54" i="54"/>
  <c r="E327" i="54"/>
  <c r="C309" i="61"/>
  <c r="C359" i="71"/>
  <c r="H148" i="75"/>
  <c r="E293" i="22"/>
  <c r="F329" i="58"/>
  <c r="F117" i="55"/>
  <c r="F75" i="75"/>
  <c r="E175" i="70"/>
  <c r="E148" i="61"/>
  <c r="I325" i="56"/>
  <c r="C58" i="76"/>
  <c r="E382" i="58"/>
  <c r="E223" i="65"/>
  <c r="C329" i="59"/>
  <c r="C277" i="75"/>
  <c r="C52" i="70"/>
  <c r="F340" i="58"/>
  <c r="F291" i="71"/>
  <c r="F348" i="54"/>
  <c r="C90" i="58"/>
  <c r="F162" i="69"/>
  <c r="F319" i="54"/>
  <c r="E99" i="65"/>
  <c r="C43" i="65"/>
  <c r="F117" i="59"/>
  <c r="F347" i="55"/>
  <c r="E260" i="54"/>
  <c r="H52" i="70"/>
  <c r="G85" i="67"/>
  <c r="E263" i="69"/>
  <c r="C308" i="61"/>
  <c r="G196" i="69"/>
  <c r="I229" i="56"/>
  <c r="G215" i="56"/>
  <c r="E277" i="70"/>
  <c r="F135" i="71"/>
  <c r="F24" i="61"/>
  <c r="F357" i="69"/>
  <c r="F210" i="58"/>
  <c r="F71" i="51"/>
  <c r="F225" i="56"/>
  <c r="F254" i="69"/>
  <c r="I340" i="69"/>
  <c r="F294" i="55"/>
  <c r="F338" i="50"/>
  <c r="F385" i="57"/>
  <c r="E229" i="69"/>
  <c r="F309" i="67"/>
  <c r="E293" i="69"/>
  <c r="I277" i="57"/>
  <c r="E297" i="57"/>
  <c r="E134" i="54"/>
  <c r="C112" i="76"/>
  <c r="G116" i="22"/>
  <c r="I245" i="66"/>
  <c r="F193" i="53"/>
  <c r="F207" i="60"/>
  <c r="E276" i="60"/>
  <c r="C279" i="69"/>
  <c r="I39" i="66"/>
  <c r="E367" i="61"/>
  <c r="H167" i="57"/>
  <c r="H151" i="22"/>
  <c r="F329" i="57"/>
  <c r="F226" i="69"/>
  <c r="F127" i="55"/>
  <c r="F358" i="56"/>
  <c r="I278" i="68"/>
  <c r="F297" i="65"/>
  <c r="I245" i="59"/>
  <c r="F302" i="75"/>
  <c r="F210" i="65"/>
  <c r="F229" i="61"/>
  <c r="C266" i="57"/>
  <c r="F92" i="51"/>
  <c r="F289" i="76"/>
  <c r="F244" i="68"/>
  <c r="I116" i="67"/>
  <c r="F175" i="58"/>
  <c r="F73" i="51"/>
  <c r="F256" i="76"/>
  <c r="F311" i="71"/>
  <c r="F242" i="75"/>
  <c r="E16" i="54"/>
  <c r="E378" i="51"/>
  <c r="F168" i="68"/>
  <c r="F91" i="51"/>
  <c r="F38" i="70"/>
  <c r="F239" i="70"/>
  <c r="F144" i="51"/>
  <c r="F238" i="22"/>
  <c r="F270" i="54"/>
  <c r="F144" i="61"/>
  <c r="F168" i="56"/>
  <c r="F259" i="57"/>
  <c r="C98" i="50"/>
  <c r="F232" i="57"/>
  <c r="C118" i="68"/>
  <c r="F185" i="58"/>
  <c r="E64" i="65"/>
  <c r="E252" i="53"/>
  <c r="F14" i="64"/>
  <c r="F378" i="75"/>
  <c r="F52" i="51"/>
  <c r="E302" i="22"/>
  <c r="F273" i="53"/>
  <c r="C112" i="61"/>
  <c r="E169" i="58"/>
  <c r="F87" i="59"/>
  <c r="F88" i="54"/>
  <c r="F58" i="51"/>
  <c r="F217" i="70"/>
  <c r="F340" i="61"/>
  <c r="F334" i="60"/>
  <c r="F335" i="53"/>
  <c r="F60" i="53"/>
  <c r="C97" i="66"/>
  <c r="C355" i="65"/>
  <c r="C87" i="65"/>
  <c r="F44" i="57"/>
  <c r="F58" i="64"/>
  <c r="F159" i="60"/>
  <c r="F241" i="70"/>
  <c r="E227" i="50"/>
  <c r="F350" i="66"/>
  <c r="F128" i="54"/>
  <c r="F141" i="75"/>
  <c r="F403" i="51"/>
  <c r="F352" i="56"/>
  <c r="F57" i="67"/>
  <c r="F87" i="76"/>
  <c r="C51" i="67"/>
  <c r="F63" i="61"/>
  <c r="F246" i="57"/>
  <c r="F188" i="61"/>
  <c r="C325" i="70"/>
  <c r="F338" i="53"/>
  <c r="F171" i="61"/>
  <c r="E100" i="70"/>
  <c r="F122" i="58"/>
  <c r="F397" i="57"/>
  <c r="F77" i="66"/>
  <c r="F204" i="58"/>
  <c r="F12" i="68"/>
  <c r="F77" i="64"/>
  <c r="I56" i="64"/>
  <c r="F110" i="70"/>
  <c r="F286" i="69"/>
  <c r="H155" i="66"/>
  <c r="E264" i="50"/>
  <c r="F371" i="57"/>
  <c r="I133" i="57"/>
  <c r="E197" i="55"/>
  <c r="E12" i="70"/>
  <c r="F286" i="55"/>
  <c r="C293" i="56"/>
  <c r="F215" i="61"/>
  <c r="F28" i="67"/>
  <c r="E103" i="56"/>
  <c r="F357" i="50"/>
  <c r="F330" i="53"/>
  <c r="F269" i="50"/>
  <c r="F26" i="58"/>
  <c r="C161" i="65"/>
  <c r="F327" i="55"/>
  <c r="F330" i="71"/>
  <c r="E175" i="55"/>
  <c r="E181" i="53"/>
  <c r="C146" i="53"/>
  <c r="F198" i="50"/>
  <c r="F21" i="61"/>
  <c r="F24" i="50"/>
  <c r="F86" i="53"/>
  <c r="F136" i="51"/>
  <c r="F58" i="58"/>
  <c r="E302" i="51"/>
  <c r="F236" i="61"/>
  <c r="C270" i="76"/>
  <c r="F271" i="71"/>
  <c r="C53" i="67"/>
  <c r="F346" i="53"/>
  <c r="F221" i="50"/>
  <c r="F179" i="71"/>
  <c r="F241" i="66"/>
  <c r="F389" i="69"/>
  <c r="F342" i="75"/>
  <c r="F11" i="22"/>
  <c r="F145" i="60"/>
  <c r="C93" i="54"/>
  <c r="E277" i="58"/>
  <c r="F200" i="64"/>
  <c r="F208" i="61"/>
  <c r="F22" i="67"/>
  <c r="F44" i="68"/>
  <c r="F256" i="57"/>
  <c r="F391" i="71"/>
  <c r="F188" i="66"/>
  <c r="F131" i="57"/>
  <c r="F370" i="59"/>
  <c r="F393" i="67"/>
  <c r="I262" i="61"/>
  <c r="C40" i="51"/>
  <c r="F362" i="59"/>
  <c r="F169" i="50"/>
  <c r="F20" i="53"/>
  <c r="F328" i="54"/>
  <c r="F343" i="66"/>
  <c r="F366" i="57"/>
  <c r="F72" i="57"/>
  <c r="F113" i="54"/>
  <c r="E86" i="64"/>
  <c r="F354" i="57"/>
  <c r="F290" i="67"/>
  <c r="F347" i="56"/>
  <c r="F281" i="75"/>
  <c r="F61" i="53"/>
  <c r="F263" i="54"/>
  <c r="E134" i="58"/>
  <c r="F394" i="55"/>
  <c r="F215" i="53"/>
  <c r="F99" i="53"/>
  <c r="F309" i="71"/>
  <c r="E6" i="56"/>
  <c r="H85" i="67"/>
  <c r="F388" i="51"/>
  <c r="F86" i="54"/>
  <c r="F277" i="55"/>
  <c r="H5" i="55"/>
  <c r="I150" i="69"/>
  <c r="F101" i="61"/>
  <c r="F196" i="69"/>
  <c r="F278" i="57"/>
  <c r="E327" i="68"/>
  <c r="E280" i="61"/>
  <c r="F204" i="51"/>
  <c r="E341" i="68"/>
  <c r="I213" i="54"/>
  <c r="F81" i="71"/>
  <c r="F307" i="61"/>
  <c r="C244" i="60"/>
  <c r="F242" i="55"/>
  <c r="F68" i="68"/>
  <c r="F249" i="70"/>
  <c r="I297" i="57"/>
  <c r="F172" i="59"/>
  <c r="C91" i="53"/>
  <c r="F282" i="68"/>
  <c r="C219" i="61"/>
  <c r="F59" i="65"/>
  <c r="F383" i="71"/>
  <c r="F153" i="71"/>
  <c r="F157" i="51"/>
  <c r="C279" i="53"/>
  <c r="E29" i="56"/>
  <c r="F62" i="57"/>
  <c r="F333" i="69"/>
  <c r="F16" i="75"/>
  <c r="F301" i="65"/>
  <c r="F402" i="66"/>
  <c r="F213" i="53"/>
  <c r="F250" i="59"/>
  <c r="F371" i="56"/>
  <c r="F58" i="59"/>
  <c r="F13" i="69"/>
  <c r="G183" i="22"/>
  <c r="C370" i="51"/>
  <c r="C227" i="57"/>
  <c r="E102" i="64"/>
  <c r="C246" i="54"/>
  <c r="E98" i="53"/>
  <c r="F36" i="68"/>
  <c r="F238" i="71"/>
  <c r="F224" i="51"/>
  <c r="F264" i="50"/>
  <c r="F273" i="55"/>
  <c r="F45" i="75"/>
  <c r="F284" i="58"/>
  <c r="F195" i="59"/>
  <c r="F16" i="67"/>
  <c r="F234" i="56"/>
  <c r="F184" i="58"/>
  <c r="F273" i="60"/>
  <c r="F307" i="69"/>
  <c r="E292" i="58"/>
  <c r="F394" i="59"/>
  <c r="F59" i="58"/>
  <c r="F10" i="57"/>
  <c r="F391" i="56"/>
  <c r="F321" i="56"/>
  <c r="C141" i="60"/>
  <c r="C184" i="75"/>
  <c r="F115" i="70"/>
  <c r="F188" i="57"/>
  <c r="F152" i="55"/>
  <c r="F139" i="54"/>
  <c r="F99" i="57"/>
  <c r="F153" i="60"/>
  <c r="F186" i="50"/>
  <c r="C150" i="57"/>
  <c r="F97" i="75"/>
  <c r="F389" i="56"/>
  <c r="F6" i="67"/>
  <c r="F348" i="58"/>
  <c r="H276" i="57"/>
  <c r="F19" i="57"/>
  <c r="F50" i="66"/>
  <c r="F91" i="66"/>
  <c r="F304" i="55"/>
  <c r="F330" i="54"/>
  <c r="F358" i="66"/>
  <c r="F8" i="59"/>
  <c r="E130" i="68"/>
  <c r="F37" i="61"/>
  <c r="E242" i="67"/>
  <c r="E277" i="64"/>
  <c r="F148" i="56"/>
  <c r="F134" i="59"/>
  <c r="H281" i="66"/>
  <c r="F282" i="66"/>
  <c r="E148" i="68"/>
  <c r="E262" i="70"/>
  <c r="F378" i="56"/>
  <c r="F318" i="56"/>
  <c r="E342" i="76"/>
  <c r="F173" i="51"/>
  <c r="F350" i="70"/>
  <c r="F193" i="71"/>
  <c r="I150" i="61"/>
  <c r="E212" i="76"/>
  <c r="E110" i="69"/>
  <c r="E257" i="56"/>
  <c r="F161" i="61"/>
  <c r="C116" i="56"/>
  <c r="F213" i="58"/>
  <c r="F379" i="59"/>
  <c r="F310" i="71"/>
  <c r="F255" i="70"/>
  <c r="I264" i="61"/>
  <c r="F115" i="66"/>
  <c r="F275" i="53"/>
  <c r="F352" i="64"/>
  <c r="F214" i="50"/>
  <c r="F14" i="59"/>
  <c r="F247" i="61"/>
  <c r="F333" i="71"/>
  <c r="F390" i="54"/>
  <c r="F283" i="54"/>
  <c r="F119" i="67"/>
  <c r="C105" i="56"/>
  <c r="F134" i="58"/>
  <c r="E394" i="22"/>
  <c r="E105" i="58"/>
  <c r="C85" i="68"/>
  <c r="C277" i="55"/>
  <c r="F32" i="50"/>
  <c r="F177" i="50"/>
  <c r="F64" i="75"/>
  <c r="F335" i="71"/>
  <c r="F361" i="53"/>
  <c r="C389" i="71"/>
  <c r="F114" i="57"/>
  <c r="E177" i="66"/>
  <c r="F229" i="59"/>
  <c r="F362" i="56"/>
  <c r="F245" i="51"/>
  <c r="F320" i="50"/>
  <c r="F336" i="56"/>
  <c r="F372" i="59"/>
  <c r="E187" i="69"/>
  <c r="F158" i="50"/>
  <c r="E318" i="55"/>
  <c r="F130" i="64"/>
  <c r="F334" i="59"/>
  <c r="F70" i="70"/>
  <c r="F99" i="51"/>
  <c r="F256" i="65"/>
  <c r="F397" i="55"/>
  <c r="F108" i="70"/>
  <c r="F295" i="60"/>
  <c r="F14" i="57"/>
  <c r="F387" i="67"/>
  <c r="F258" i="57"/>
  <c r="F382" i="53"/>
  <c r="F304" i="61"/>
  <c r="F61" i="54"/>
  <c r="F234" i="75"/>
  <c r="F370" i="71"/>
  <c r="F14" i="65"/>
  <c r="E167" i="65"/>
  <c r="F60" i="59"/>
  <c r="H308" i="50"/>
  <c r="C87" i="22"/>
  <c r="H117" i="69"/>
  <c r="F192" i="58"/>
  <c r="F349" i="76"/>
  <c r="F368" i="64"/>
  <c r="I212" i="54"/>
  <c r="F351" i="51"/>
  <c r="F263" i="61"/>
  <c r="F178" i="71"/>
  <c r="C182" i="75"/>
  <c r="H85" i="65"/>
  <c r="F192" i="71"/>
  <c r="F402" i="61"/>
  <c r="E383" i="67"/>
  <c r="I309" i="67"/>
  <c r="I277" i="65"/>
  <c r="E311" i="57"/>
  <c r="E276" i="65"/>
  <c r="E250" i="67"/>
  <c r="F264" i="60"/>
  <c r="F92" i="56"/>
  <c r="F138" i="58"/>
  <c r="F221" i="67"/>
  <c r="E381" i="66"/>
  <c r="F278" i="55"/>
  <c r="I277" i="64"/>
  <c r="F297" i="60"/>
  <c r="F382" i="51"/>
  <c r="F199" i="68"/>
  <c r="E123" i="56"/>
  <c r="E13" i="68"/>
  <c r="F234" i="61"/>
  <c r="F82" i="53"/>
  <c r="F377" i="71"/>
  <c r="E376" i="57"/>
  <c r="C133" i="61"/>
  <c r="F309" i="58"/>
  <c r="F209" i="64"/>
  <c r="F14" i="60"/>
  <c r="F81" i="65"/>
  <c r="F171" i="69"/>
  <c r="F64" i="61"/>
  <c r="E246" i="60"/>
  <c r="F71" i="75"/>
  <c r="F188" i="59"/>
  <c r="F302" i="65"/>
  <c r="I101" i="61"/>
  <c r="F216" i="57"/>
  <c r="F222" i="60"/>
  <c r="F348" i="53"/>
  <c r="E273" i="71"/>
  <c r="E299" i="65"/>
  <c r="F186" i="67"/>
  <c r="F28" i="68"/>
  <c r="F85" i="71"/>
  <c r="F380" i="54"/>
  <c r="F35" i="71"/>
  <c r="C95" i="65"/>
  <c r="F220" i="76"/>
  <c r="C22" i="64"/>
  <c r="F302" i="57"/>
  <c r="F158" i="60"/>
  <c r="I6" i="69"/>
  <c r="C57" i="64"/>
  <c r="F152" i="71"/>
  <c r="F157" i="60"/>
  <c r="F295" i="58"/>
  <c r="F203" i="50"/>
  <c r="F182" i="71"/>
  <c r="F7" i="55"/>
  <c r="F128" i="70"/>
  <c r="F301" i="53"/>
  <c r="F264" i="75"/>
  <c r="E240" i="75"/>
  <c r="F290" i="50"/>
  <c r="C356" i="59"/>
  <c r="H149" i="59"/>
  <c r="F296" i="56"/>
  <c r="F72" i="55"/>
  <c r="F345" i="60"/>
  <c r="F357" i="56"/>
  <c r="F81" i="70"/>
  <c r="F367" i="57"/>
  <c r="F286" i="60"/>
  <c r="F306" i="55"/>
  <c r="I54" i="54"/>
  <c r="H151" i="61"/>
  <c r="F353" i="57"/>
  <c r="F151" i="54"/>
  <c r="E149" i="50"/>
  <c r="F191" i="67"/>
  <c r="I262" i="54"/>
  <c r="H132" i="61"/>
  <c r="I214" i="68"/>
  <c r="I263" i="59"/>
  <c r="H150" i="67"/>
  <c r="H149" i="66"/>
  <c r="E263" i="61"/>
  <c r="F317" i="71"/>
  <c r="F59" i="50"/>
  <c r="F109" i="54"/>
  <c r="C228" i="66"/>
  <c r="F396" i="71"/>
  <c r="E95" i="69"/>
  <c r="H292" i="54"/>
  <c r="E88" i="68"/>
  <c r="F393" i="54"/>
  <c r="E265" i="50"/>
  <c r="E339" i="53"/>
  <c r="C317" i="51"/>
  <c r="F32" i="64"/>
  <c r="F342" i="51"/>
  <c r="E249" i="57"/>
  <c r="E212" i="61"/>
  <c r="C384" i="76"/>
  <c r="F200" i="55"/>
  <c r="E232" i="67"/>
  <c r="F137" i="56"/>
  <c r="F200" i="56"/>
  <c r="F67" i="75"/>
  <c r="C167" i="58"/>
  <c r="F85" i="69"/>
  <c r="F246" i="51"/>
  <c r="F339" i="71"/>
  <c r="I325" i="61"/>
  <c r="F285" i="61"/>
  <c r="E143" i="57"/>
  <c r="G6" i="64"/>
  <c r="C315" i="66"/>
  <c r="F331" i="76"/>
  <c r="F297" i="22"/>
  <c r="C53" i="57"/>
  <c r="F281" i="51"/>
  <c r="F178" i="75"/>
  <c r="F95" i="60"/>
  <c r="F90" i="64"/>
  <c r="E53" i="61"/>
  <c r="C12" i="55"/>
  <c r="F158" i="22"/>
  <c r="F341" i="61"/>
  <c r="F391" i="55"/>
  <c r="C81" i="55"/>
  <c r="F122" i="59"/>
  <c r="F300" i="71"/>
  <c r="E90" i="59"/>
  <c r="F199" i="71"/>
  <c r="F399" i="61"/>
  <c r="F362" i="60"/>
  <c r="F294" i="67"/>
  <c r="F172" i="58"/>
  <c r="F139" i="50"/>
  <c r="F381" i="59"/>
  <c r="F399" i="53"/>
  <c r="F199" i="70"/>
  <c r="G336" i="64"/>
  <c r="F331" i="66"/>
  <c r="F105" i="55"/>
  <c r="F51" i="67"/>
  <c r="F309" i="55"/>
  <c r="F54" i="66"/>
  <c r="F80" i="71"/>
  <c r="F289" i="51"/>
  <c r="F70" i="60"/>
  <c r="F209" i="59"/>
  <c r="I258" i="71"/>
  <c r="H169" i="69"/>
  <c r="C85" i="70"/>
  <c r="F66" i="60"/>
  <c r="F365" i="56"/>
  <c r="H148" i="69"/>
  <c r="F349" i="75"/>
  <c r="C263" i="55"/>
  <c r="H278" i="57"/>
  <c r="F269" i="53"/>
  <c r="F209" i="56"/>
  <c r="E260" i="70"/>
  <c r="F125" i="69"/>
  <c r="F59" i="59"/>
  <c r="C261" i="67"/>
  <c r="I277" i="75"/>
  <c r="I345" i="69"/>
  <c r="F371" i="59"/>
  <c r="F160" i="56"/>
  <c r="F10" i="71"/>
  <c r="C171" i="54"/>
  <c r="F183" i="75"/>
  <c r="F33" i="65"/>
  <c r="E6" i="61"/>
  <c r="F341" i="76"/>
  <c r="F69" i="61"/>
  <c r="F250" i="22"/>
  <c r="F184" i="54"/>
  <c r="F298" i="60"/>
  <c r="F266" i="58"/>
  <c r="F139" i="68"/>
  <c r="H9" i="56"/>
  <c r="F251" i="54"/>
  <c r="F107" i="75"/>
  <c r="F120" i="71"/>
  <c r="F144" i="67"/>
  <c r="F98" i="53"/>
  <c r="F393" i="61"/>
  <c r="F209" i="50"/>
  <c r="F216" i="53"/>
  <c r="F225" i="59"/>
  <c r="F332" i="67"/>
  <c r="F49" i="50"/>
  <c r="F299" i="58"/>
  <c r="E358" i="61"/>
  <c r="F42" i="58"/>
  <c r="F71" i="54"/>
  <c r="F300" i="76"/>
  <c r="F165" i="64"/>
  <c r="F84" i="64"/>
  <c r="F258" i="53"/>
  <c r="C87" i="59"/>
  <c r="E254" i="59"/>
  <c r="F47" i="69"/>
  <c r="F135" i="58"/>
  <c r="F400" i="55"/>
  <c r="E112" i="66"/>
  <c r="F367" i="56"/>
  <c r="F76" i="56"/>
  <c r="F403" i="56"/>
  <c r="F255" i="66"/>
  <c r="F368" i="60"/>
  <c r="F350" i="58"/>
  <c r="F319" i="76"/>
  <c r="G367" i="22"/>
  <c r="F187" i="61"/>
  <c r="F281" i="58"/>
  <c r="F364" i="60"/>
  <c r="C228" i="65"/>
  <c r="F201" i="69"/>
  <c r="E217" i="67"/>
  <c r="F312" i="59"/>
  <c r="F221" i="71"/>
  <c r="F224" i="58"/>
  <c r="F274" i="66"/>
  <c r="C104" i="76"/>
  <c r="C231" i="76"/>
  <c r="C28" i="76"/>
  <c r="F14" i="70"/>
  <c r="F395" i="71"/>
  <c r="F396" i="76"/>
  <c r="C223" i="71"/>
  <c r="F35" i="67"/>
  <c r="F403" i="54"/>
  <c r="F111" i="53"/>
  <c r="E165" i="70"/>
  <c r="F204" i="75"/>
  <c r="C285" i="69"/>
  <c r="F43" i="58"/>
  <c r="F204" i="59"/>
  <c r="I215" i="67"/>
  <c r="F42" i="50"/>
  <c r="E115" i="66"/>
  <c r="C336" i="75"/>
  <c r="F268" i="67"/>
  <c r="F62" i="54"/>
  <c r="F343" i="60"/>
  <c r="F321" i="57"/>
  <c r="F202" i="50"/>
  <c r="F340" i="65"/>
  <c r="F367" i="65"/>
  <c r="F403" i="57"/>
  <c r="E71" i="68"/>
  <c r="F276" i="53"/>
  <c r="G369" i="22"/>
  <c r="F263" i="55"/>
  <c r="F232" i="58"/>
  <c r="F131" i="66"/>
  <c r="F347" i="53"/>
  <c r="F226" i="68"/>
  <c r="F385" i="51"/>
  <c r="G279" i="65"/>
  <c r="F285" i="54"/>
  <c r="F216" i="60"/>
  <c r="F393" i="71"/>
  <c r="C5" i="54"/>
  <c r="F110" i="59"/>
  <c r="F201" i="60"/>
  <c r="G303" i="22"/>
  <c r="E73" i="61"/>
  <c r="F348" i="76"/>
  <c r="F187" i="60"/>
  <c r="F274" i="55"/>
  <c r="E400" i="56"/>
  <c r="F363" i="51"/>
  <c r="F229" i="71"/>
  <c r="F302" i="55"/>
  <c r="F298" i="56"/>
  <c r="F187" i="58"/>
  <c r="G169" i="22"/>
  <c r="F46" i="53"/>
  <c r="E5" i="57"/>
  <c r="H4" i="57"/>
  <c r="F241" i="67"/>
  <c r="F17" i="54"/>
  <c r="F143" i="67"/>
  <c r="C325" i="51"/>
  <c r="F332" i="71"/>
  <c r="F70" i="55"/>
  <c r="F220" i="60"/>
  <c r="F251" i="68"/>
  <c r="I24" i="66"/>
  <c r="F345" i="66"/>
  <c r="C196" i="56"/>
  <c r="E398" i="58"/>
  <c r="F54" i="22"/>
  <c r="F213" i="66"/>
  <c r="F107" i="70"/>
  <c r="E261" i="64"/>
  <c r="F354" i="60"/>
  <c r="F332" i="51"/>
  <c r="F344" i="75"/>
  <c r="F359" i="76"/>
  <c r="G37" i="68"/>
  <c r="F23" i="54"/>
  <c r="F395" i="75"/>
  <c r="F50" i="58"/>
  <c r="F173" i="75"/>
  <c r="F215" i="60"/>
  <c r="F369" i="71"/>
  <c r="F375" i="57"/>
  <c r="F371" i="67"/>
  <c r="F162" i="50"/>
  <c r="E93" i="50"/>
  <c r="F29" i="71"/>
  <c r="E48" i="66"/>
  <c r="C262" i="57"/>
  <c r="F8" i="57"/>
  <c r="E308" i="76"/>
  <c r="C106" i="71"/>
  <c r="F295" i="50"/>
  <c r="E180" i="61"/>
  <c r="I5" i="68"/>
  <c r="F203" i="53"/>
  <c r="F281" i="68"/>
  <c r="E341" i="60"/>
  <c r="F191" i="56"/>
  <c r="E260" i="69"/>
  <c r="F46" i="56"/>
  <c r="F377" i="57"/>
  <c r="F314" i="56"/>
  <c r="F21" i="51"/>
  <c r="F152" i="50"/>
  <c r="F249" i="50"/>
  <c r="F140" i="56"/>
  <c r="E148" i="69"/>
  <c r="F334" i="75"/>
  <c r="F341" i="59"/>
  <c r="F259" i="64"/>
  <c r="F338" i="59"/>
  <c r="F336" i="58"/>
  <c r="F206" i="75"/>
  <c r="F143" i="58"/>
  <c r="F134" i="60"/>
  <c r="F389" i="61"/>
  <c r="C56" i="51"/>
  <c r="F349" i="50"/>
  <c r="F262" i="60"/>
  <c r="F369" i="75"/>
  <c r="F241" i="69"/>
  <c r="C214" i="55"/>
  <c r="F127" i="75"/>
  <c r="F127" i="56"/>
  <c r="F73" i="61"/>
  <c r="F236" i="69"/>
  <c r="C45" i="22"/>
  <c r="F302" i="60"/>
  <c r="F351" i="71"/>
  <c r="F211" i="53"/>
  <c r="F363" i="58"/>
  <c r="F114" i="60"/>
  <c r="F158" i="70"/>
  <c r="F138" i="53"/>
  <c r="F107" i="60"/>
  <c r="F227" i="68"/>
  <c r="F305" i="65"/>
  <c r="E308" i="67"/>
  <c r="F130" i="60"/>
  <c r="F371" i="66"/>
  <c r="F19" i="66"/>
  <c r="F275" i="22"/>
  <c r="F18" i="76"/>
  <c r="C73" i="76"/>
  <c r="F337" i="60"/>
  <c r="F383" i="56"/>
  <c r="F155" i="75"/>
  <c r="E343" i="66"/>
  <c r="E211" i="66"/>
  <c r="F308" i="54"/>
  <c r="F291" i="55"/>
  <c r="F398" i="53"/>
  <c r="F133" i="65"/>
  <c r="F168" i="70"/>
  <c r="F341" i="67"/>
  <c r="F140" i="51"/>
  <c r="F356" i="60"/>
  <c r="F347" i="67"/>
  <c r="E136" i="50"/>
  <c r="E277" i="55"/>
  <c r="F317" i="54"/>
  <c r="F388" i="55"/>
  <c r="F260" i="58"/>
  <c r="F268" i="55"/>
  <c r="C90" i="55"/>
  <c r="F98" i="66"/>
  <c r="F298" i="58"/>
  <c r="F367" i="61"/>
  <c r="F321" i="54"/>
  <c r="F78" i="56"/>
  <c r="F185" i="51"/>
  <c r="E316" i="64"/>
  <c r="F315" i="56"/>
  <c r="F360" i="60"/>
  <c r="F208" i="22"/>
  <c r="F171" i="54"/>
  <c r="G100" i="68"/>
  <c r="E287" i="66"/>
  <c r="E137" i="50"/>
  <c r="F89" i="56"/>
  <c r="F387" i="68"/>
  <c r="F257" i="57"/>
  <c r="F43" i="55"/>
  <c r="F373" i="50"/>
  <c r="F35" i="57"/>
  <c r="F185" i="68"/>
  <c r="F247" i="68"/>
  <c r="F80" i="58"/>
  <c r="F23" i="75"/>
  <c r="F67" i="71"/>
  <c r="F178" i="60"/>
  <c r="F103" i="50"/>
  <c r="F307" i="50"/>
  <c r="F81" i="60"/>
  <c r="F302" i="51"/>
  <c r="F310" i="56"/>
  <c r="H133" i="75"/>
  <c r="C213" i="71"/>
  <c r="F119" i="65"/>
  <c r="C9" i="56"/>
  <c r="F273" i="69"/>
  <c r="I309" i="22"/>
  <c r="F306" i="58"/>
  <c r="F150" i="75"/>
  <c r="F232" i="53"/>
  <c r="F268" i="69"/>
  <c r="E217" i="68"/>
  <c r="F252" i="71"/>
  <c r="F115" i="59"/>
  <c r="F356" i="55"/>
  <c r="F201" i="71"/>
  <c r="F341" i="50"/>
  <c r="F301" i="50"/>
  <c r="F256" i="60"/>
  <c r="F105" i="51"/>
  <c r="F67" i="69"/>
  <c r="G6" i="54"/>
  <c r="E132" i="76"/>
  <c r="F116" i="75"/>
  <c r="F361" i="57"/>
  <c r="F37" i="51"/>
  <c r="F374" i="50"/>
  <c r="F91" i="55"/>
  <c r="F91" i="65"/>
  <c r="C85" i="53"/>
  <c r="F310" i="59"/>
  <c r="F192" i="57"/>
  <c r="F63" i="50"/>
  <c r="E281" i="65"/>
  <c r="E196" i="67"/>
  <c r="F377" i="76"/>
  <c r="H4" i="68"/>
  <c r="F201" i="55"/>
  <c r="E262" i="71"/>
  <c r="E63" i="59"/>
  <c r="C23" i="75"/>
  <c r="F311" i="58"/>
  <c r="F184" i="57"/>
  <c r="E202" i="57"/>
  <c r="E124" i="22"/>
  <c r="F302" i="66"/>
  <c r="F238" i="54"/>
  <c r="E160" i="60"/>
  <c r="F375" i="61"/>
  <c r="F286" i="58"/>
  <c r="F112" i="64"/>
  <c r="E146" i="22"/>
  <c r="F35" i="65"/>
  <c r="F74" i="65"/>
  <c r="F191" i="68"/>
  <c r="C144" i="76"/>
  <c r="F83" i="55"/>
  <c r="F8" i="64"/>
  <c r="F8" i="53"/>
  <c r="F183" i="69"/>
  <c r="F227" i="67"/>
  <c r="C359" i="76"/>
  <c r="F45" i="69"/>
  <c r="E310" i="57"/>
  <c r="F186" i="71"/>
  <c r="F144" i="56"/>
  <c r="E87" i="67"/>
  <c r="F44" i="75"/>
  <c r="F35" i="61"/>
  <c r="F256" i="53"/>
  <c r="F247" i="51"/>
  <c r="F269" i="68"/>
  <c r="C318" i="61"/>
  <c r="F206" i="50"/>
  <c r="G20" i="70"/>
  <c r="F375" i="53"/>
  <c r="F287" i="22"/>
  <c r="I325" i="51"/>
  <c r="F202" i="22"/>
  <c r="F93" i="57"/>
  <c r="F157" i="55"/>
  <c r="E119" i="70"/>
  <c r="G392" i="22"/>
  <c r="F104" i="66"/>
  <c r="F95" i="75"/>
  <c r="C244" i="54"/>
  <c r="F331" i="55"/>
  <c r="F216" i="59"/>
  <c r="F350" i="50"/>
  <c r="E24" i="55"/>
  <c r="F194" i="57"/>
  <c r="F267" i="59"/>
  <c r="F236" i="54"/>
  <c r="E134" i="68"/>
  <c r="F108" i="55"/>
  <c r="F58" i="50"/>
  <c r="F349" i="58"/>
  <c r="F259" i="69"/>
  <c r="C182" i="70"/>
  <c r="F178" i="56"/>
  <c r="F279" i="60"/>
  <c r="F31" i="58"/>
  <c r="F306" i="22"/>
  <c r="C327" i="68"/>
  <c r="F35" i="54"/>
  <c r="F364" i="75"/>
  <c r="F401" i="58"/>
  <c r="F244" i="58"/>
  <c r="F366" i="59"/>
  <c r="F383" i="53"/>
  <c r="F203" i="61"/>
  <c r="F80" i="75"/>
  <c r="F133" i="71"/>
  <c r="C91" i="22"/>
  <c r="E245" i="75"/>
  <c r="F49" i="68"/>
  <c r="F336" i="59"/>
  <c r="F391" i="57"/>
  <c r="F346" i="55"/>
  <c r="F264" i="59"/>
  <c r="F157" i="67"/>
  <c r="I133" i="67"/>
  <c r="F19" i="58"/>
  <c r="F347" i="59"/>
  <c r="F142" i="51"/>
  <c r="I184" i="75"/>
  <c r="I279" i="66"/>
  <c r="E361" i="66"/>
  <c r="F268" i="61"/>
  <c r="F62" i="75"/>
  <c r="F176" i="61"/>
  <c r="F313" i="58"/>
  <c r="C68" i="69"/>
  <c r="F354" i="68"/>
  <c r="F135" i="61"/>
  <c r="F226" i="65"/>
  <c r="F123" i="67"/>
  <c r="F105" i="69"/>
  <c r="F140" i="65"/>
  <c r="F218" i="51"/>
  <c r="F13" i="60"/>
  <c r="F181" i="53"/>
  <c r="F122" i="57"/>
  <c r="E98" i="75"/>
  <c r="F188" i="68"/>
  <c r="F41" i="67"/>
  <c r="F203" i="68"/>
  <c r="C216" i="57"/>
  <c r="F115" i="75"/>
  <c r="I103" i="59"/>
  <c r="F315" i="67"/>
  <c r="F377" i="64"/>
  <c r="F383" i="75"/>
  <c r="F158" i="67"/>
  <c r="F331" i="59"/>
  <c r="F331" i="51"/>
  <c r="C279" i="55"/>
  <c r="F74" i="71"/>
  <c r="C239" i="61"/>
  <c r="F342" i="54"/>
  <c r="F91" i="61"/>
  <c r="F239" i="53"/>
  <c r="F258" i="64"/>
  <c r="E289" i="59"/>
  <c r="F118" i="69"/>
  <c r="F291" i="67"/>
  <c r="F154" i="54"/>
  <c r="F29" i="75"/>
  <c r="F312" i="51"/>
  <c r="F354" i="66"/>
  <c r="F286" i="54"/>
  <c r="E194" i="75"/>
  <c r="F255" i="57"/>
  <c r="F367" i="76"/>
  <c r="C167" i="76"/>
  <c r="F13" i="51"/>
  <c r="F332" i="61"/>
  <c r="F98" i="54"/>
  <c r="H277" i="58"/>
  <c r="F393" i="56"/>
  <c r="C260" i="61"/>
  <c r="F362" i="75"/>
  <c r="E192" i="64"/>
  <c r="E34" i="53"/>
  <c r="F258" i="70"/>
  <c r="F360" i="57"/>
  <c r="E20" i="64"/>
  <c r="E273" i="67"/>
  <c r="F338" i="64"/>
  <c r="F387" i="56"/>
  <c r="E47" i="58"/>
  <c r="F9" i="54"/>
  <c r="F65" i="71"/>
  <c r="F368" i="57"/>
  <c r="F123" i="53"/>
  <c r="F41" i="51"/>
  <c r="F13" i="68"/>
  <c r="C81" i="76"/>
  <c r="E281" i="57"/>
  <c r="F243" i="61"/>
  <c r="F109" i="66"/>
  <c r="F34" i="71"/>
  <c r="F272" i="61"/>
  <c r="F86" i="56"/>
  <c r="F365" i="61"/>
  <c r="C308" i="57"/>
  <c r="F280" i="54"/>
  <c r="F399" i="54"/>
  <c r="F174" i="60"/>
  <c r="H119" i="69"/>
  <c r="E276" i="58"/>
  <c r="F305" i="55"/>
  <c r="F126" i="57"/>
  <c r="F41" i="65"/>
  <c r="F157" i="75"/>
  <c r="F337" i="66"/>
  <c r="E309" i="68"/>
  <c r="F209" i="57"/>
  <c r="F301" i="71"/>
  <c r="F242" i="51"/>
  <c r="F391" i="68"/>
  <c r="F47" i="58"/>
  <c r="F229" i="67"/>
  <c r="F204" i="71"/>
  <c r="F186" i="54"/>
  <c r="F355" i="65"/>
  <c r="F160" i="65"/>
  <c r="F90" i="66"/>
  <c r="F218" i="54"/>
  <c r="F94" i="60"/>
  <c r="F262" i="59"/>
  <c r="F88" i="58"/>
  <c r="F52" i="67"/>
  <c r="E148" i="50"/>
  <c r="F107" i="67"/>
  <c r="F373" i="71"/>
  <c r="E158" i="66"/>
  <c r="F106" i="65"/>
  <c r="F27" i="54"/>
  <c r="F226" i="58"/>
  <c r="E151" i="66"/>
  <c r="F346" i="66"/>
  <c r="E86" i="75"/>
  <c r="F95" i="55"/>
  <c r="F388" i="56"/>
  <c r="F152" i="61"/>
  <c r="F298" i="51"/>
  <c r="F174" i="71"/>
  <c r="F228" i="58"/>
  <c r="C22" i="22"/>
  <c r="E9" i="65"/>
  <c r="F363" i="76"/>
  <c r="F127" i="54"/>
  <c r="F5" i="54"/>
  <c r="F160" i="75"/>
  <c r="C340" i="22"/>
  <c r="E291" i="76"/>
  <c r="F24" i="55"/>
  <c r="F241" i="56"/>
  <c r="E101" i="76"/>
  <c r="F322" i="76"/>
  <c r="F367" i="60"/>
  <c r="F130" i="50"/>
  <c r="F252" i="56"/>
  <c r="F83" i="61"/>
  <c r="F64" i="66"/>
  <c r="C210" i="56"/>
  <c r="F258" i="56"/>
  <c r="F42" i="66"/>
  <c r="E235" i="65"/>
  <c r="F269" i="65"/>
  <c r="F269" i="55"/>
  <c r="E272" i="61"/>
  <c r="F286" i="75"/>
  <c r="F367" i="55"/>
  <c r="F289" i="56"/>
  <c r="E163" i="50"/>
  <c r="F166" i="53"/>
  <c r="F266" i="53"/>
  <c r="I101" i="51"/>
  <c r="H180" i="57"/>
  <c r="E248" i="67"/>
  <c r="F290" i="54"/>
  <c r="C88" i="71"/>
  <c r="F282" i="54"/>
  <c r="F111" i="58"/>
  <c r="I6" i="50"/>
  <c r="F153" i="53"/>
  <c r="C26" i="76"/>
  <c r="F97" i="58"/>
  <c r="F163" i="57"/>
  <c r="F41" i="69"/>
  <c r="F323" i="66"/>
  <c r="C214" i="69"/>
  <c r="F253" i="57"/>
  <c r="F122" i="51"/>
  <c r="F206" i="55"/>
  <c r="F243" i="59"/>
  <c r="G351" i="75"/>
  <c r="C152" i="60"/>
  <c r="F325" i="50"/>
  <c r="F345" i="64"/>
  <c r="F275" i="54"/>
  <c r="F129" i="66"/>
  <c r="F372" i="58"/>
  <c r="F27" i="65"/>
  <c r="F64" i="60"/>
  <c r="F203" i="57"/>
  <c r="F402" i="71"/>
  <c r="F397" i="76"/>
  <c r="F26" i="76"/>
  <c r="F173" i="53"/>
  <c r="F146" i="75"/>
  <c r="F299" i="60"/>
  <c r="F243" i="54"/>
  <c r="F400" i="57"/>
  <c r="F135" i="51"/>
  <c r="F45" i="59"/>
  <c r="F237" i="69"/>
  <c r="F365" i="67"/>
  <c r="F216" i="61"/>
  <c r="F348" i="68"/>
  <c r="H295" i="69"/>
  <c r="F43" i="66"/>
  <c r="F217" i="51"/>
  <c r="F78" i="65"/>
  <c r="F227" i="56"/>
  <c r="F64" i="54"/>
  <c r="F208" i="60"/>
  <c r="F387" i="50"/>
  <c r="E138" i="22"/>
  <c r="F221" i="60"/>
  <c r="F332" i="54"/>
  <c r="F123" i="55"/>
  <c r="F349" i="57"/>
  <c r="F235" i="69"/>
  <c r="F21" i="65"/>
  <c r="E297" i="59"/>
  <c r="F271" i="58"/>
  <c r="F11" i="56"/>
  <c r="F83" i="71"/>
  <c r="C118" i="71"/>
  <c r="F198" i="76"/>
  <c r="C183" i="51"/>
  <c r="F189" i="76"/>
  <c r="F244" i="65"/>
  <c r="F255" i="54"/>
  <c r="F48" i="55"/>
  <c r="E304" i="51"/>
  <c r="F318" i="54"/>
  <c r="E41" i="66"/>
  <c r="F195" i="56"/>
  <c r="F48" i="59"/>
  <c r="F193" i="58"/>
  <c r="F382" i="55"/>
  <c r="F177" i="64"/>
  <c r="F37" i="53"/>
  <c r="F96" i="66"/>
  <c r="F213" i="56"/>
  <c r="F184" i="64"/>
  <c r="F170" i="56"/>
  <c r="F401" i="57"/>
  <c r="C80" i="51"/>
  <c r="F162" i="53"/>
  <c r="F144" i="70"/>
  <c r="F355" i="67"/>
  <c r="F114" i="58"/>
  <c r="C288" i="76"/>
  <c r="F349" i="22"/>
  <c r="F255" i="61"/>
  <c r="F82" i="58"/>
  <c r="G182" i="54"/>
  <c r="F22" i="55"/>
  <c r="F304" i="60"/>
  <c r="F125" i="55"/>
  <c r="F296" i="22"/>
  <c r="F402" i="22"/>
  <c r="F168" i="54"/>
  <c r="F317" i="57"/>
  <c r="F365" i="54"/>
  <c r="F255" i="68"/>
  <c r="C357" i="71"/>
  <c r="F161" i="55"/>
  <c r="F297" i="55"/>
  <c r="F376" i="71"/>
  <c r="F75" i="59"/>
  <c r="C229" i="53"/>
  <c r="F99" i="59"/>
  <c r="C141" i="65"/>
  <c r="F115" i="51"/>
  <c r="C70" i="70"/>
  <c r="F57" i="70"/>
  <c r="E4" i="69"/>
  <c r="F75" i="56"/>
  <c r="F340" i="75"/>
  <c r="C183" i="68"/>
  <c r="F143" i="60"/>
  <c r="F275" i="61"/>
  <c r="F73" i="69"/>
  <c r="F260" i="71"/>
  <c r="E140" i="70"/>
  <c r="F80" i="70"/>
  <c r="F270" i="56"/>
  <c r="F381" i="51"/>
  <c r="E206" i="60"/>
  <c r="F241" i="54"/>
  <c r="F29" i="51"/>
  <c r="F245" i="53"/>
  <c r="C269" i="66"/>
  <c r="F276" i="50"/>
  <c r="F112" i="58"/>
  <c r="F329" i="68"/>
  <c r="F268" i="54"/>
  <c r="F252" i="55"/>
  <c r="F359" i="50"/>
  <c r="I182" i="51"/>
  <c r="C333" i="57"/>
  <c r="F230" i="51"/>
  <c r="F137" i="55"/>
  <c r="F166" i="59"/>
  <c r="F189" i="70"/>
  <c r="H293" i="61"/>
  <c r="F94" i="59"/>
  <c r="F144" i="59"/>
  <c r="F251" i="53"/>
  <c r="C88" i="75"/>
  <c r="C85" i="51"/>
  <c r="C347" i="76"/>
  <c r="F48" i="65"/>
  <c r="F64" i="59"/>
  <c r="F16" i="56"/>
  <c r="C99" i="57"/>
  <c r="F400" i="50"/>
  <c r="F156" i="54"/>
  <c r="E180" i="65"/>
  <c r="F281" i="55"/>
  <c r="F15" i="75"/>
  <c r="I325" i="54"/>
  <c r="F121" i="22"/>
  <c r="F182" i="69"/>
  <c r="F315" i="60"/>
  <c r="F377" i="60"/>
  <c r="F121" i="57"/>
  <c r="F379" i="61"/>
  <c r="I149" i="70"/>
  <c r="F395" i="59"/>
  <c r="C245" i="70"/>
  <c r="F306" i="59"/>
  <c r="F185" i="54"/>
  <c r="C263" i="57"/>
  <c r="F353" i="61"/>
  <c r="F360" i="75"/>
  <c r="F140" i="61"/>
  <c r="F228" i="68"/>
  <c r="C93" i="76"/>
  <c r="F379" i="64"/>
  <c r="F294" i="59"/>
  <c r="F399" i="51"/>
  <c r="F109" i="55"/>
  <c r="E188" i="75"/>
  <c r="F379" i="57"/>
  <c r="F139" i="58"/>
  <c r="F320" i="60"/>
  <c r="F347" i="60"/>
  <c r="C273" i="70"/>
  <c r="F90" i="75"/>
  <c r="F102" i="53"/>
  <c r="C98" i="55"/>
  <c r="F187" i="71"/>
  <c r="F337" i="64"/>
  <c r="F268" i="75"/>
  <c r="F358" i="50"/>
  <c r="E342" i="67"/>
  <c r="F284" i="51"/>
  <c r="F291" i="66"/>
  <c r="F315" i="65"/>
  <c r="F36" i="50"/>
  <c r="F170" i="50"/>
  <c r="E389" i="65"/>
  <c r="C292" i="64"/>
  <c r="F51" i="51"/>
  <c r="F97" i="59"/>
  <c r="F54" i="75"/>
  <c r="F372" i="68"/>
  <c r="E231" i="61"/>
  <c r="F299" i="66"/>
  <c r="F106" i="67"/>
  <c r="C97" i="61"/>
  <c r="C87" i="60"/>
  <c r="F233" i="51"/>
  <c r="F158" i="56"/>
  <c r="F38" i="55"/>
  <c r="E198" i="50"/>
  <c r="F191" i="60"/>
  <c r="F220" i="51"/>
  <c r="F21" i="75"/>
  <c r="F368" i="68"/>
  <c r="E123" i="60"/>
  <c r="F71" i="71"/>
  <c r="F237" i="56"/>
  <c r="F51" i="55"/>
  <c r="F175" i="56"/>
  <c r="F301" i="55"/>
  <c r="E147" i="53"/>
  <c r="F62" i="55"/>
  <c r="F14" i="51"/>
  <c r="C58" i="54"/>
  <c r="C226" i="69"/>
  <c r="F123" i="58"/>
  <c r="F214" i="76"/>
  <c r="F333" i="65"/>
  <c r="F166" i="71"/>
  <c r="F180" i="55"/>
  <c r="F13" i="61"/>
  <c r="F140" i="59"/>
  <c r="F246" i="53"/>
  <c r="C251" i="60"/>
  <c r="F393" i="22"/>
  <c r="E384" i="57"/>
  <c r="F356" i="57"/>
  <c r="E272" i="51"/>
  <c r="F375" i="55"/>
  <c r="F379" i="54"/>
  <c r="F124" i="60"/>
  <c r="F265" i="53"/>
  <c r="E216" i="55"/>
  <c r="C92" i="59"/>
  <c r="F213" i="76"/>
  <c r="F267" i="66"/>
  <c r="F251" i="64"/>
  <c r="C363" i="55"/>
  <c r="C250" i="22"/>
  <c r="F11" i="70"/>
  <c r="F158" i="53"/>
  <c r="F41" i="58"/>
  <c r="F400" i="56"/>
  <c r="F355" i="71"/>
  <c r="F349" i="59"/>
  <c r="F105" i="65"/>
  <c r="F9" i="60"/>
  <c r="F51" i="71"/>
  <c r="F341" i="55"/>
  <c r="E49" i="53"/>
  <c r="F302" i="50"/>
  <c r="F87" i="51"/>
  <c r="F354" i="70"/>
  <c r="F160" i="59"/>
  <c r="F342" i="66"/>
  <c r="F45" i="64"/>
  <c r="F209" i="67"/>
  <c r="F392" i="58"/>
  <c r="C91" i="58"/>
  <c r="F302" i="53"/>
  <c r="F19" i="53"/>
  <c r="F388" i="59"/>
  <c r="F27" i="56"/>
  <c r="F390" i="56"/>
  <c r="F46" i="54"/>
  <c r="F251" i="51"/>
  <c r="F143" i="75"/>
  <c r="E27" i="53"/>
  <c r="E47" i="69"/>
  <c r="F202" i="71"/>
  <c r="E282" i="55"/>
  <c r="F128" i="59"/>
  <c r="F254" i="53"/>
  <c r="E401" i="60"/>
  <c r="F356" i="58"/>
  <c r="F126" i="22"/>
  <c r="F392" i="70"/>
  <c r="F270" i="68"/>
  <c r="F200" i="50"/>
  <c r="F121" i="69"/>
  <c r="F18" i="50"/>
  <c r="F73" i="71"/>
  <c r="F42" i="54"/>
  <c r="F266" i="66"/>
  <c r="F55" i="57"/>
  <c r="F16" i="55"/>
  <c r="C263" i="76"/>
  <c r="F191" i="75"/>
  <c r="F248" i="61"/>
  <c r="F231" i="71"/>
  <c r="E234" i="60"/>
  <c r="F355" i="64"/>
  <c r="F392" i="64"/>
  <c r="F107" i="61"/>
  <c r="F394" i="75"/>
  <c r="F352" i="67"/>
  <c r="F28" i="75"/>
  <c r="F285" i="68"/>
  <c r="F193" i="64"/>
  <c r="E253" i="67"/>
  <c r="F77" i="59"/>
  <c r="F55" i="61"/>
  <c r="F280" i="51"/>
  <c r="F226" i="57"/>
  <c r="F58" i="56"/>
  <c r="F77" i="51"/>
  <c r="F230" i="58"/>
  <c r="F370" i="64"/>
  <c r="C70" i="71"/>
  <c r="E165" i="50"/>
  <c r="E268" i="55"/>
  <c r="F370" i="51"/>
  <c r="E185" i="67"/>
  <c r="F87" i="50"/>
  <c r="F76" i="75"/>
  <c r="E349" i="55"/>
  <c r="G362" i="76"/>
  <c r="C275" i="68"/>
  <c r="F328" i="22"/>
  <c r="F351" i="64"/>
  <c r="F112" i="55"/>
  <c r="F312" i="69"/>
  <c r="F313" i="57"/>
  <c r="E396" i="64"/>
  <c r="F169" i="58"/>
  <c r="F65" i="76"/>
  <c r="F107" i="65"/>
  <c r="F168" i="58"/>
  <c r="E146" i="64"/>
  <c r="F232" i="76"/>
  <c r="F201" i="76"/>
  <c r="F242" i="22"/>
  <c r="F80" i="56"/>
  <c r="F225" i="64"/>
  <c r="F111" i="75"/>
  <c r="F287" i="53"/>
  <c r="F167" i="54"/>
  <c r="F358" i="70"/>
  <c r="F89" i="51"/>
  <c r="F373" i="51"/>
  <c r="F43" i="68"/>
  <c r="F386" i="54"/>
  <c r="C94" i="67"/>
  <c r="C7" i="54"/>
  <c r="F220" i="57"/>
  <c r="F146" i="58"/>
  <c r="F16" i="53"/>
  <c r="F138" i="57"/>
  <c r="F94" i="70"/>
  <c r="F302" i="56"/>
  <c r="F234" i="55"/>
  <c r="F26" i="51"/>
  <c r="E232" i="57"/>
  <c r="F50" i="59"/>
  <c r="F271" i="53"/>
  <c r="F306" i="64"/>
  <c r="F237" i="58"/>
  <c r="C311" i="55"/>
  <c r="F56" i="71"/>
  <c r="F131" i="61"/>
  <c r="F227" i="50"/>
  <c r="C398" i="56"/>
  <c r="C241" i="71"/>
  <c r="C226" i="60"/>
  <c r="F240" i="64"/>
  <c r="F235" i="55"/>
  <c r="F382" i="59"/>
  <c r="F278" i="76"/>
  <c r="F167" i="66"/>
  <c r="E377" i="51"/>
  <c r="F71" i="59"/>
  <c r="F318" i="60"/>
  <c r="F150" i="64"/>
  <c r="F92" i="54"/>
  <c r="F121" i="54"/>
  <c r="F159" i="50"/>
  <c r="F316" i="50"/>
  <c r="F183" i="51"/>
  <c r="E89" i="68"/>
  <c r="F333" i="75"/>
  <c r="E230" i="58"/>
  <c r="E95" i="51"/>
  <c r="E162" i="65"/>
  <c r="E238" i="69"/>
  <c r="F151" i="66"/>
  <c r="F147" i="71"/>
  <c r="F201" i="54"/>
  <c r="F368" i="54"/>
  <c r="F110" i="56"/>
  <c r="F169" i="54"/>
  <c r="F291" i="53"/>
  <c r="F143" i="54"/>
  <c r="F145" i="67"/>
  <c r="F202" i="55"/>
  <c r="F157" i="68"/>
  <c r="F244" i="54"/>
  <c r="F291" i="59"/>
  <c r="F310" i="53"/>
  <c r="C192" i="75"/>
  <c r="E288" i="55"/>
  <c r="F218" i="59"/>
  <c r="E225" i="50"/>
  <c r="F338" i="67"/>
  <c r="F159" i="76"/>
  <c r="F233" i="61"/>
  <c r="F319" i="61"/>
  <c r="F212" i="64"/>
  <c r="F41" i="61"/>
  <c r="F350" i="76"/>
  <c r="F197" i="53"/>
  <c r="F306" i="76"/>
  <c r="F350" i="57"/>
  <c r="F249" i="55"/>
  <c r="F120" i="76"/>
  <c r="F359" i="69"/>
  <c r="E210" i="58"/>
  <c r="E306" i="50"/>
  <c r="F317" i="75"/>
  <c r="F34" i="56"/>
  <c r="F350" i="53"/>
  <c r="E210" i="71"/>
  <c r="F223" i="55"/>
  <c r="F72" i="68"/>
  <c r="F208" i="67"/>
  <c r="F39" i="64"/>
  <c r="C98" i="71"/>
  <c r="F177" i="56"/>
  <c r="F249" i="64"/>
  <c r="F160" i="57"/>
  <c r="F202" i="61"/>
  <c r="E402" i="22"/>
  <c r="F76" i="53"/>
  <c r="F352" i="53"/>
  <c r="F186" i="58"/>
  <c r="E352" i="22"/>
  <c r="F372" i="56"/>
  <c r="E367" i="66"/>
  <c r="F121" i="56"/>
  <c r="F157" i="50"/>
  <c r="F292" i="51"/>
  <c r="F250" i="50"/>
  <c r="E34" i="67"/>
  <c r="F93" i="71"/>
  <c r="F319" i="70"/>
  <c r="F109" i="68"/>
  <c r="F92" i="65"/>
  <c r="E244" i="51"/>
  <c r="C24" i="66"/>
  <c r="F264" i="54"/>
  <c r="E281" i="71"/>
  <c r="F102" i="59"/>
  <c r="F263" i="60"/>
  <c r="F238" i="58"/>
  <c r="C138" i="54"/>
  <c r="F390" i="60"/>
  <c r="F204" i="65"/>
  <c r="E146" i="58"/>
  <c r="E223" i="68"/>
  <c r="F243" i="60"/>
  <c r="F146" i="60"/>
  <c r="E289" i="67"/>
  <c r="F322" i="61"/>
  <c r="E303" i="71"/>
  <c r="F179" i="57"/>
  <c r="F144" i="75"/>
  <c r="F291" i="60"/>
  <c r="F402" i="58"/>
  <c r="F308" i="75"/>
  <c r="F226" i="75"/>
  <c r="F67" i="58"/>
  <c r="E158" i="58"/>
  <c r="F187" i="67"/>
  <c r="F60" i="60"/>
  <c r="F7" i="51"/>
  <c r="E82" i="22"/>
  <c r="F219" i="75"/>
  <c r="F201" i="51"/>
  <c r="F126" i="75"/>
  <c r="E24" i="61"/>
  <c r="F160" i="61"/>
  <c r="F294" i="64"/>
  <c r="E279" i="76"/>
  <c r="E220" i="65"/>
  <c r="E18" i="58"/>
  <c r="E156" i="67"/>
  <c r="F96" i="60"/>
  <c r="F378" i="65"/>
  <c r="F146" i="55"/>
  <c r="C37" i="22"/>
  <c r="F24" i="64"/>
  <c r="F344" i="56"/>
  <c r="F188" i="71"/>
  <c r="F287" i="57"/>
  <c r="F379" i="71"/>
  <c r="C240" i="56"/>
  <c r="F111" i="71"/>
  <c r="F400" i="51"/>
  <c r="E224" i="59"/>
  <c r="F129" i="65"/>
  <c r="F20" i="57"/>
  <c r="F227" i="22"/>
  <c r="G74" i="66"/>
  <c r="F234" i="53"/>
  <c r="E174" i="51"/>
  <c r="F380" i="51"/>
  <c r="F343" i="70"/>
  <c r="F86" i="58"/>
  <c r="F344" i="53"/>
  <c r="F315" i="59"/>
  <c r="C289" i="56"/>
  <c r="F200" i="58"/>
  <c r="F210" i="60"/>
  <c r="F350" i="55"/>
  <c r="F288" i="50"/>
  <c r="F106" i="51"/>
  <c r="F135" i="70"/>
  <c r="E97" i="68"/>
  <c r="F243" i="50"/>
  <c r="E128" i="51"/>
  <c r="F389" i="53"/>
  <c r="F353" i="59"/>
  <c r="E74" i="58"/>
  <c r="E16" i="58"/>
  <c r="F192" i="60"/>
  <c r="F381" i="69"/>
  <c r="F95" i="66"/>
  <c r="F303" i="56"/>
  <c r="F283" i="50"/>
  <c r="C389" i="51"/>
  <c r="F388" i="54"/>
  <c r="E185" i="70"/>
  <c r="F339" i="50"/>
  <c r="F112" i="53"/>
  <c r="F336" i="65"/>
  <c r="F55" i="51"/>
  <c r="F282" i="59"/>
  <c r="E99" i="70"/>
  <c r="F328" i="59"/>
  <c r="F68" i="54"/>
  <c r="F249" i="57"/>
  <c r="G266" i="69"/>
  <c r="F84" i="50"/>
  <c r="F60" i="61"/>
  <c r="F5" i="70"/>
  <c r="F386" i="58"/>
  <c r="F53" i="55"/>
  <c r="F291" i="50"/>
  <c r="C243" i="55"/>
  <c r="F330" i="60"/>
  <c r="F247" i="58"/>
  <c r="F79" i="61"/>
  <c r="C62" i="76"/>
  <c r="F24" i="59"/>
  <c r="F185" i="55"/>
  <c r="F225" i="58"/>
  <c r="F337" i="51"/>
  <c r="F93" i="54"/>
  <c r="E106" i="61"/>
  <c r="F265" i="75"/>
  <c r="F241" i="71"/>
  <c r="E208" i="56"/>
  <c r="F338" i="56"/>
  <c r="F53" i="75"/>
  <c r="F209" i="75"/>
  <c r="G44" i="56"/>
  <c r="F71" i="70"/>
  <c r="F344" i="66"/>
  <c r="C131" i="76"/>
  <c r="F384" i="76"/>
  <c r="F29" i="53"/>
  <c r="F295" i="53"/>
  <c r="F346" i="60"/>
  <c r="C95" i="76"/>
  <c r="F361" i="68"/>
  <c r="F266" i="71"/>
  <c r="F221" i="59"/>
  <c r="F234" i="71"/>
  <c r="F396" i="60"/>
  <c r="F234" i="65"/>
  <c r="F240" i="71"/>
  <c r="F98" i="60"/>
  <c r="F283" i="22"/>
  <c r="F194" i="65"/>
  <c r="F249" i="75"/>
  <c r="F66" i="71"/>
  <c r="E321" i="59"/>
  <c r="F15" i="76"/>
  <c r="F49" i="61"/>
  <c r="E383" i="75"/>
  <c r="F210" i="54"/>
  <c r="E18" i="66"/>
  <c r="F311" i="53"/>
  <c r="F390" i="58"/>
  <c r="E218" i="55"/>
  <c r="F359" i="56"/>
  <c r="F319" i="55"/>
  <c r="F145" i="71"/>
  <c r="C281" i="69"/>
  <c r="F377" i="50"/>
  <c r="F8" i="55"/>
  <c r="F107" i="69"/>
  <c r="F220" i="61"/>
  <c r="F371" i="75"/>
  <c r="F340" i="64"/>
  <c r="F382" i="76"/>
  <c r="F254" i="50"/>
  <c r="C350" i="69"/>
  <c r="F218" i="53"/>
  <c r="F33" i="61"/>
  <c r="F78" i="59"/>
  <c r="F223" i="71"/>
  <c r="F334" i="56"/>
  <c r="E103" i="71"/>
  <c r="F176" i="56"/>
  <c r="F48" i="53"/>
  <c r="E64" i="22"/>
  <c r="F374" i="75"/>
  <c r="E139" i="67"/>
  <c r="F178" i="53"/>
  <c r="F402" i="56"/>
  <c r="G162" i="68"/>
  <c r="F236" i="55"/>
  <c r="F230" i="75"/>
  <c r="F237" i="59"/>
  <c r="F77" i="53"/>
  <c r="F12" i="59"/>
  <c r="F33" i="59"/>
  <c r="F167" i="75"/>
  <c r="F331" i="71"/>
  <c r="E279" i="67"/>
  <c r="F344" i="51"/>
  <c r="F207" i="57"/>
  <c r="F317" i="53"/>
  <c r="F144" i="71"/>
  <c r="E399" i="67"/>
  <c r="F387" i="60"/>
  <c r="E259" i="53"/>
  <c r="F39" i="50"/>
  <c r="F121" i="50"/>
  <c r="F236" i="51"/>
  <c r="F235" i="56"/>
  <c r="F349" i="69"/>
  <c r="F189" i="57"/>
  <c r="E35" i="65"/>
  <c r="F206" i="53"/>
  <c r="F350" i="59"/>
  <c r="F385" i="50"/>
  <c r="E81" i="59"/>
  <c r="F19" i="71"/>
  <c r="F380" i="61"/>
  <c r="F321" i="58"/>
  <c r="F356" i="75"/>
  <c r="E137" i="60"/>
  <c r="F30" i="57"/>
  <c r="F387" i="51"/>
  <c r="F37" i="54"/>
  <c r="E265" i="22"/>
  <c r="F385" i="53"/>
  <c r="F148" i="64"/>
  <c r="F224" i="76"/>
  <c r="F335" i="55"/>
  <c r="F279" i="51"/>
  <c r="F61" i="50"/>
  <c r="C244" i="59"/>
  <c r="F124" i="71"/>
  <c r="F164" i="56"/>
  <c r="F26" i="59"/>
  <c r="F238" i="75"/>
  <c r="E111" i="68"/>
  <c r="F362" i="50"/>
  <c r="F74" i="54"/>
  <c r="F109" i="53"/>
  <c r="F394" i="66"/>
  <c r="F357" i="51"/>
  <c r="F325" i="70"/>
  <c r="F64" i="22"/>
  <c r="F371" i="65"/>
  <c r="C78" i="60"/>
  <c r="F39" i="51"/>
  <c r="F146" i="53"/>
  <c r="E34" i="65"/>
  <c r="F52" i="76"/>
  <c r="C265" i="58"/>
  <c r="C118" i="54"/>
  <c r="F18" i="53"/>
  <c r="F257" i="75"/>
  <c r="F246" i="75"/>
  <c r="F237" i="71"/>
  <c r="F337" i="55"/>
  <c r="F267" i="53"/>
  <c r="F280" i="75"/>
  <c r="F286" i="56"/>
  <c r="F323" i="54"/>
  <c r="C21" i="64"/>
  <c r="E364" i="75"/>
  <c r="E56" i="75"/>
  <c r="E206" i="53"/>
  <c r="E294" i="58"/>
  <c r="F196" i="66"/>
  <c r="F348" i="56"/>
  <c r="F113" i="59"/>
  <c r="E351" i="64"/>
  <c r="F370" i="76"/>
  <c r="C377" i="76"/>
  <c r="G370" i="22"/>
  <c r="F68" i="53"/>
  <c r="F399" i="57"/>
  <c r="F176" i="64"/>
  <c r="F112" i="51"/>
  <c r="F216" i="54"/>
  <c r="E139" i="58"/>
  <c r="F170" i="58"/>
  <c r="F376" i="58"/>
  <c r="E241" i="70"/>
  <c r="C90" i="75"/>
  <c r="F189" i="22"/>
  <c r="H6" i="64"/>
  <c r="F217" i="50"/>
  <c r="F49" i="53"/>
  <c r="F401" i="22"/>
  <c r="F62" i="68"/>
  <c r="F189" i="75"/>
  <c r="F193" i="60"/>
  <c r="F156" i="53"/>
  <c r="F366" i="66"/>
  <c r="F149" i="57"/>
  <c r="F270" i="51"/>
  <c r="F26" i="57"/>
  <c r="F178" i="65"/>
  <c r="F244" i="75"/>
  <c r="E212" i="57"/>
  <c r="F363" i="75"/>
  <c r="F41" i="71"/>
  <c r="F91" i="58"/>
  <c r="F119" i="76"/>
  <c r="F375" i="51"/>
  <c r="F216" i="71"/>
  <c r="F252" i="68"/>
  <c r="F383" i="51"/>
  <c r="F267" i="71"/>
  <c r="F355" i="53"/>
  <c r="F42" i="71"/>
  <c r="F302" i="59"/>
  <c r="F334" i="71"/>
  <c r="F214" i="75"/>
  <c r="G221" i="70"/>
  <c r="F139" i="53"/>
  <c r="F29" i="60"/>
  <c r="E297" i="56"/>
  <c r="F350" i="61"/>
  <c r="F327" i="22"/>
  <c r="F152" i="64"/>
  <c r="F384" i="75"/>
  <c r="E24" i="54"/>
  <c r="F252" i="69"/>
  <c r="F386" i="56"/>
  <c r="F386" i="66"/>
  <c r="F303" i="60"/>
  <c r="F51" i="66"/>
  <c r="F172" i="55"/>
  <c r="F359" i="59"/>
  <c r="F267" i="67"/>
  <c r="F283" i="53"/>
  <c r="F226" i="59"/>
  <c r="F112" i="71"/>
  <c r="C277" i="51"/>
  <c r="F286" i="70"/>
  <c r="F228" i="59"/>
  <c r="F371" i="76"/>
  <c r="E138" i="71"/>
  <c r="E317" i="51"/>
  <c r="F108" i="60"/>
  <c r="C93" i="59"/>
  <c r="C348" i="55"/>
  <c r="C46" i="76"/>
  <c r="F398" i="69"/>
  <c r="F109" i="71"/>
  <c r="F162" i="60"/>
  <c r="F330" i="58"/>
  <c r="C214" i="70"/>
  <c r="F403" i="69"/>
  <c r="E21" i="60"/>
  <c r="F240" i="58"/>
  <c r="F258" i="54"/>
  <c r="C177" i="71"/>
  <c r="F80" i="69"/>
  <c r="F48" i="58"/>
  <c r="F110" i="60"/>
  <c r="F25" i="51"/>
  <c r="F122" i="56"/>
  <c r="F136" i="56"/>
  <c r="F17" i="56"/>
  <c r="F288" i="61"/>
  <c r="E172" i="69"/>
  <c r="F212" i="59"/>
  <c r="F259" i="55"/>
  <c r="F207" i="75"/>
  <c r="F370" i="57"/>
  <c r="F277" i="51"/>
  <c r="G162" i="66"/>
  <c r="F219" i="70"/>
  <c r="F264" i="53"/>
  <c r="F73" i="64"/>
  <c r="F370" i="50"/>
  <c r="F239" i="68"/>
  <c r="C391" i="67"/>
  <c r="F320" i="69"/>
  <c r="E364" i="59"/>
  <c r="F127" i="71"/>
  <c r="F219" i="71"/>
  <c r="F156" i="57"/>
  <c r="F79" i="55"/>
  <c r="F396" i="56"/>
  <c r="F97" i="56"/>
  <c r="E62" i="56"/>
  <c r="F94" i="58"/>
  <c r="F177" i="54"/>
  <c r="F92" i="60"/>
  <c r="F187" i="70"/>
  <c r="F299" i="64"/>
  <c r="F64" i="68"/>
  <c r="F286" i="64"/>
  <c r="F163" i="58"/>
  <c r="F28" i="51"/>
  <c r="F96" i="64"/>
  <c r="E313" i="67"/>
  <c r="E376" i="76"/>
  <c r="C76" i="67"/>
  <c r="F47" i="59"/>
  <c r="F296" i="53"/>
  <c r="F60" i="58"/>
  <c r="G102" i="66"/>
  <c r="F78" i="55"/>
  <c r="F203" i="71"/>
  <c r="F51" i="57"/>
  <c r="F304" i="50"/>
  <c r="F204" i="22"/>
  <c r="F195" i="64"/>
  <c r="F96" i="53"/>
  <c r="F282" i="71"/>
  <c r="F57" i="66"/>
  <c r="C315" i="70"/>
  <c r="C234" i="70"/>
  <c r="F162" i="59"/>
  <c r="E220" i="51"/>
  <c r="C290" i="53"/>
  <c r="F134" i="56"/>
  <c r="C302" i="71"/>
  <c r="F333" i="59"/>
  <c r="E238" i="71"/>
  <c r="F354" i="61"/>
  <c r="F87" i="57"/>
  <c r="F221" i="75"/>
  <c r="E361" i="61"/>
  <c r="F98" i="50"/>
  <c r="E295" i="65"/>
  <c r="E148" i="64"/>
  <c r="F10" i="59"/>
  <c r="E299" i="50"/>
  <c r="F254" i="56"/>
  <c r="F114" i="54"/>
  <c r="F360" i="64"/>
  <c r="E296" i="65"/>
  <c r="E158" i="53"/>
  <c r="F9" i="75"/>
  <c r="F42" i="55"/>
  <c r="F246" i="50"/>
  <c r="F47" i="57"/>
  <c r="C86" i="69"/>
  <c r="F127" i="51"/>
  <c r="E232" i="50"/>
  <c r="F403" i="59"/>
  <c r="F123" i="60"/>
  <c r="F74" i="55"/>
  <c r="E353" i="56"/>
  <c r="F18" i="65"/>
  <c r="F50" i="53"/>
  <c r="F281" i="50"/>
  <c r="F315" i="55"/>
  <c r="E253" i="71"/>
  <c r="F22" i="53"/>
  <c r="F83" i="67"/>
  <c r="F9" i="53"/>
  <c r="E225" i="61"/>
  <c r="E378" i="68"/>
  <c r="H116" i="56"/>
  <c r="F287" i="61"/>
  <c r="F297" i="51"/>
  <c r="F361" i="66"/>
  <c r="E99" i="50"/>
  <c r="C311" i="22"/>
  <c r="E373" i="70"/>
  <c r="F255" i="56"/>
  <c r="F94" i="50"/>
  <c r="F287" i="56"/>
  <c r="E249" i="67"/>
  <c r="G10" i="61"/>
  <c r="F198" i="75"/>
  <c r="F62" i="65"/>
  <c r="F114" i="22"/>
  <c r="F259" i="71"/>
  <c r="F281" i="54"/>
  <c r="F278" i="59"/>
  <c r="F156" i="66"/>
  <c r="F25" i="50"/>
  <c r="F392" i="51"/>
  <c r="F125" i="51"/>
  <c r="F391" i="61"/>
  <c r="E120" i="75"/>
  <c r="F321" i="65"/>
  <c r="F203" i="55"/>
  <c r="F306" i="66"/>
  <c r="F33" i="58"/>
  <c r="F373" i="60"/>
  <c r="F304" i="68"/>
  <c r="F216" i="68"/>
  <c r="C253" i="55"/>
  <c r="C223" i="65"/>
  <c r="C135" i="56"/>
  <c r="F290" i="55"/>
  <c r="F214" i="55"/>
  <c r="F219" i="60"/>
  <c r="C309" i="70"/>
  <c r="F352" i="22"/>
  <c r="C87" i="64"/>
  <c r="F238" i="59"/>
  <c r="F321" i="55"/>
  <c r="F366" i="71"/>
  <c r="E218" i="58"/>
  <c r="F8" i="54"/>
  <c r="F104" i="53"/>
  <c r="F92" i="71"/>
  <c r="F288" i="64"/>
  <c r="F130" i="65"/>
  <c r="E161" i="71"/>
  <c r="F205" i="70"/>
  <c r="F54" i="70"/>
  <c r="F156" i="68"/>
  <c r="F313" i="71"/>
  <c r="F120" i="54"/>
  <c r="F207" i="56"/>
  <c r="C329" i="56"/>
  <c r="F258" i="71"/>
  <c r="F365" i="75"/>
  <c r="F241" i="60"/>
  <c r="F172" i="60"/>
  <c r="F339" i="55"/>
  <c r="E280" i="70"/>
  <c r="E214" i="65"/>
  <c r="E380" i="53"/>
  <c r="F15" i="58"/>
  <c r="E124" i="58"/>
  <c r="F92" i="75"/>
  <c r="F373" i="56"/>
  <c r="F379" i="51"/>
  <c r="F363" i="57"/>
  <c r="F351" i="75"/>
  <c r="F102" i="64"/>
  <c r="F127" i="65"/>
  <c r="F299" i="68"/>
  <c r="F16" i="76"/>
  <c r="F5" i="58"/>
  <c r="F104" i="56"/>
  <c r="F144" i="64"/>
  <c r="F245" i="58"/>
  <c r="F330" i="61"/>
  <c r="F253" i="69"/>
  <c r="C94" i="75"/>
  <c r="F332" i="56"/>
  <c r="F257" i="50"/>
  <c r="F49" i="56"/>
  <c r="E381" i="70"/>
  <c r="F319" i="58"/>
  <c r="F376" i="75"/>
  <c r="F11" i="59"/>
  <c r="F87" i="58"/>
  <c r="F124" i="51"/>
  <c r="E318" i="70"/>
  <c r="F190" i="67"/>
  <c r="F8" i="69"/>
  <c r="F57" i="68"/>
  <c r="F287" i="64"/>
  <c r="F24" i="51"/>
  <c r="F297" i="58"/>
  <c r="F170" i="51"/>
  <c r="F290" i="57"/>
  <c r="C96" i="68"/>
  <c r="E26" i="66"/>
  <c r="E394" i="69"/>
  <c r="E177" i="71"/>
  <c r="F244" i="55"/>
  <c r="E13" i="51"/>
  <c r="F381" i="57"/>
  <c r="G62" i="51"/>
  <c r="F254" i="57"/>
  <c r="E284" i="50"/>
  <c r="F28" i="54"/>
  <c r="E225" i="58"/>
  <c r="F24" i="65"/>
  <c r="F354" i="67"/>
  <c r="F169" i="76"/>
  <c r="F82" i="61"/>
  <c r="F243" i="64"/>
  <c r="E350" i="56"/>
  <c r="E250" i="54"/>
  <c r="F189" i="54"/>
  <c r="F143" i="66"/>
  <c r="F38" i="56"/>
  <c r="C305" i="76"/>
  <c r="G210" i="70"/>
  <c r="F325" i="60"/>
  <c r="F46" i="55"/>
  <c r="F141" i="55"/>
  <c r="F258" i="75"/>
  <c r="F300" i="54"/>
  <c r="E217" i="71"/>
  <c r="G6" i="75"/>
  <c r="F357" i="64"/>
  <c r="E236" i="56"/>
  <c r="F222" i="67"/>
  <c r="C347" i="58"/>
  <c r="C217" i="65"/>
  <c r="C186" i="66"/>
  <c r="E350" i="55"/>
  <c r="F219" i="56"/>
  <c r="F334" i="53"/>
  <c r="F119" i="59"/>
  <c r="C369" i="54"/>
  <c r="F33" i="71"/>
  <c r="F266" i="22"/>
  <c r="F320" i="56"/>
  <c r="F305" i="71"/>
  <c r="F388" i="57"/>
  <c r="E13" i="71"/>
  <c r="C41" i="54"/>
  <c r="F51" i="53"/>
  <c r="F76" i="59"/>
  <c r="E79" i="57"/>
  <c r="F236" i="67"/>
  <c r="E257" i="58"/>
  <c r="E106" i="75"/>
  <c r="F115" i="61"/>
  <c r="F368" i="53"/>
  <c r="I6" i="75"/>
  <c r="F183" i="64"/>
  <c r="F110" i="61"/>
  <c r="F83" i="54"/>
  <c r="F285" i="57"/>
  <c r="F39" i="58"/>
  <c r="F392" i="68"/>
  <c r="E304" i="58"/>
  <c r="F108" i="50"/>
  <c r="F170" i="60"/>
  <c r="F283" i="55"/>
  <c r="F26" i="66"/>
  <c r="F251" i="57"/>
  <c r="F67" i="60"/>
  <c r="F93" i="56"/>
  <c r="F22" i="65"/>
  <c r="E271" i="70"/>
  <c r="C6" i="64"/>
  <c r="C182" i="57"/>
  <c r="F51" i="22"/>
  <c r="F374" i="61"/>
  <c r="F73" i="58"/>
  <c r="F55" i="65"/>
  <c r="F26" i="65"/>
  <c r="F324" i="50"/>
  <c r="F356" i="56"/>
  <c r="F270" i="58"/>
  <c r="F322" i="67"/>
  <c r="E10" i="67"/>
  <c r="F387" i="75"/>
  <c r="F40" i="71"/>
  <c r="E42" i="57"/>
  <c r="F376" i="64"/>
  <c r="F41" i="56"/>
  <c r="F307" i="60"/>
  <c r="C179" i="65"/>
  <c r="F87" i="55"/>
  <c r="F305" i="76"/>
  <c r="C198" i="53"/>
  <c r="F115" i="64"/>
  <c r="F31" i="60"/>
  <c r="F231" i="58"/>
  <c r="F191" i="51"/>
  <c r="F184" i="71"/>
  <c r="E28" i="55"/>
  <c r="F57" i="60"/>
  <c r="E267" i="56"/>
  <c r="F28" i="55"/>
  <c r="F36" i="59"/>
  <c r="F99" i="50"/>
  <c r="C222" i="22"/>
  <c r="C402" i="69"/>
  <c r="G133" i="60"/>
  <c r="F42" i="60"/>
  <c r="E117" i="53"/>
  <c r="F290" i="58"/>
  <c r="F222" i="54"/>
  <c r="C79" i="53"/>
  <c r="F54" i="61"/>
  <c r="F269" i="51"/>
  <c r="G61" i="69"/>
  <c r="E16" i="71"/>
  <c r="E266" i="69"/>
  <c r="F41" i="54"/>
  <c r="F287" i="55"/>
  <c r="E331" i="58"/>
  <c r="F21" i="54"/>
  <c r="E217" i="53"/>
  <c r="F351" i="58"/>
  <c r="F265" i="51"/>
  <c r="F44" i="64"/>
  <c r="F204" i="54"/>
  <c r="F86" i="65"/>
  <c r="C324" i="67"/>
  <c r="G281" i="58"/>
  <c r="C60" i="59"/>
  <c r="G264" i="64"/>
  <c r="F299" i="61"/>
  <c r="F278" i="53"/>
  <c r="F237" i="55"/>
  <c r="F330" i="76"/>
  <c r="E258" i="68"/>
  <c r="F207" i="59"/>
  <c r="F336" i="51"/>
  <c r="F279" i="61"/>
  <c r="F337" i="57"/>
  <c r="F398" i="51"/>
  <c r="F214" i="71"/>
  <c r="F159" i="54"/>
  <c r="F363" i="71"/>
  <c r="F235" i="57"/>
  <c r="F97" i="65"/>
  <c r="F106" i="68"/>
  <c r="F357" i="55"/>
  <c r="F329" i="50"/>
  <c r="F104" i="51"/>
  <c r="F72" i="51"/>
  <c r="F217" i="65"/>
  <c r="F400" i="58"/>
  <c r="F207" i="51"/>
  <c r="F49" i="65"/>
  <c r="F347" i="71"/>
  <c r="C203" i="60"/>
  <c r="F17" i="76"/>
  <c r="E243" i="76"/>
  <c r="F186" i="51"/>
  <c r="E318" i="50"/>
  <c r="C278" i="70"/>
  <c r="C74" i="59"/>
  <c r="F32" i="51"/>
  <c r="F313" i="75"/>
  <c r="G380" i="66"/>
  <c r="F266" i="76"/>
  <c r="F13" i="64"/>
  <c r="F177" i="67"/>
  <c r="F350" i="71"/>
  <c r="C118" i="76"/>
  <c r="F138" i="59"/>
  <c r="F33" i="51"/>
  <c r="F269" i="58"/>
  <c r="F85" i="58"/>
  <c r="F184" i="55"/>
  <c r="F274" i="58"/>
  <c r="C291" i="53"/>
  <c r="F219" i="55"/>
  <c r="F102" i="75"/>
  <c r="F171" i="55"/>
  <c r="F327" i="60"/>
  <c r="E326" i="71"/>
  <c r="F75" i="67"/>
  <c r="E40" i="71"/>
  <c r="F181" i="61"/>
  <c r="F193" i="54"/>
  <c r="C93" i="71"/>
  <c r="F168" i="76"/>
  <c r="F204" i="66"/>
  <c r="F368" i="69"/>
  <c r="F45" i="55"/>
  <c r="C121" i="69"/>
  <c r="F178" i="68"/>
  <c r="F171" i="50"/>
  <c r="F67" i="56"/>
  <c r="F365" i="58"/>
  <c r="F72" i="22"/>
  <c r="E370" i="75"/>
  <c r="F222" i="51"/>
  <c r="F233" i="53"/>
  <c r="F351" i="53"/>
  <c r="F109" i="60"/>
  <c r="F125" i="54"/>
  <c r="C66" i="64"/>
  <c r="F125" i="58"/>
  <c r="F303" i="55"/>
  <c r="E381" i="59"/>
  <c r="C268" i="67"/>
  <c r="F55" i="55"/>
  <c r="F92" i="53"/>
  <c r="F329" i="71"/>
  <c r="F216" i="69"/>
  <c r="E219" i="69"/>
  <c r="F298" i="57"/>
  <c r="F323" i="60"/>
  <c r="F71" i="66"/>
  <c r="C301" i="76"/>
  <c r="E330" i="54"/>
  <c r="F140" i="67"/>
  <c r="C99" i="69"/>
  <c r="F145" i="76"/>
  <c r="C279" i="71"/>
  <c r="F230" i="55"/>
  <c r="F396" i="54"/>
  <c r="F187" i="57"/>
  <c r="C99" i="53"/>
  <c r="F281" i="76"/>
  <c r="F314" i="61"/>
  <c r="F175" i="69"/>
  <c r="F352" i="76"/>
  <c r="F219" i="69"/>
  <c r="F163" i="53"/>
  <c r="E236" i="69"/>
  <c r="F118" i="75"/>
  <c r="F31" i="50"/>
  <c r="F113" i="60"/>
  <c r="F232" i="22"/>
  <c r="F110" i="76"/>
  <c r="F56" i="50"/>
  <c r="F129" i="60"/>
  <c r="F122" i="64"/>
  <c r="C246" i="71"/>
  <c r="F157" i="70"/>
  <c r="F179" i="70"/>
  <c r="C16" i="75"/>
  <c r="F210" i="59"/>
  <c r="C284" i="76"/>
  <c r="F345" i="68"/>
  <c r="F241" i="55"/>
  <c r="F18" i="68"/>
  <c r="C80" i="76"/>
  <c r="F264" i="64"/>
  <c r="F266" i="59"/>
  <c r="C172" i="60"/>
  <c r="F39" i="54"/>
  <c r="C60" i="61"/>
  <c r="F401" i="60"/>
  <c r="F189" i="58"/>
  <c r="H6" i="50"/>
  <c r="F14" i="54"/>
  <c r="F271" i="54"/>
  <c r="F180" i="69"/>
  <c r="F224" i="60"/>
  <c r="F39" i="75"/>
  <c r="F147" i="50"/>
  <c r="F258" i="50"/>
  <c r="F29" i="57"/>
  <c r="H213" i="71"/>
  <c r="F78" i="70"/>
  <c r="C93" i="55"/>
  <c r="F331" i="57"/>
  <c r="F387" i="54"/>
  <c r="F356" i="65"/>
  <c r="F172" i="67"/>
  <c r="F225" i="55"/>
  <c r="F351" i="22"/>
  <c r="F323" i="70"/>
  <c r="F373" i="54"/>
  <c r="F271" i="60"/>
  <c r="F42" i="75"/>
  <c r="E121" i="70"/>
  <c r="F92" i="64"/>
  <c r="F69" i="57"/>
  <c r="F49" i="60"/>
  <c r="C344" i="55"/>
  <c r="F232" i="69"/>
  <c r="F230" i="53"/>
  <c r="F177" i="65"/>
  <c r="F269" i="64"/>
  <c r="F192" i="75"/>
  <c r="F344" i="68"/>
  <c r="F319" i="71"/>
  <c r="F157" i="53"/>
  <c r="F370" i="69"/>
  <c r="F124" i="69"/>
  <c r="F42" i="22"/>
  <c r="F241" i="59"/>
  <c r="F373" i="57"/>
  <c r="F131" i="67"/>
  <c r="F371" i="60"/>
  <c r="E314" i="76"/>
  <c r="F146" i="59"/>
  <c r="F253" i="53"/>
  <c r="F231" i="57"/>
  <c r="F44" i="59"/>
  <c r="F218" i="57"/>
  <c r="F183" i="53"/>
  <c r="E346" i="58"/>
  <c r="F297" i="61"/>
  <c r="F59" i="61"/>
  <c r="F122" i="70"/>
  <c r="F168" i="64"/>
  <c r="F400" i="59"/>
  <c r="E228" i="55"/>
  <c r="F280" i="66"/>
  <c r="F80" i="68"/>
  <c r="F268" i="71"/>
  <c r="F338" i="55"/>
  <c r="F381" i="54"/>
  <c r="F379" i="56"/>
  <c r="F306" i="56"/>
  <c r="E41" i="76"/>
  <c r="F39" i="53"/>
  <c r="C93" i="58"/>
  <c r="F4" i="53"/>
  <c r="F250" i="75"/>
  <c r="F50" i="75"/>
  <c r="F286" i="51"/>
  <c r="F400" i="54"/>
  <c r="F384" i="58"/>
  <c r="F234" i="66"/>
  <c r="F221" i="55"/>
  <c r="F227" i="75"/>
  <c r="E193" i="50"/>
  <c r="F378" i="22"/>
  <c r="F247" i="57"/>
  <c r="F229" i="58"/>
  <c r="F219" i="51"/>
  <c r="E40" i="54"/>
  <c r="F360" i="53"/>
  <c r="F91" i="64"/>
  <c r="F307" i="76"/>
  <c r="F359" i="64"/>
  <c r="C174" i="50"/>
  <c r="F113" i="67"/>
  <c r="F377" i="75"/>
  <c r="F18" i="66"/>
  <c r="C99" i="61"/>
  <c r="F30" i="65"/>
  <c r="C235" i="54"/>
  <c r="F118" i="60"/>
  <c r="F394" i="51"/>
  <c r="F6" i="58"/>
  <c r="F199" i="54"/>
  <c r="F152" i="53"/>
  <c r="C190" i="60"/>
  <c r="F89" i="64"/>
  <c r="F26" i="71"/>
  <c r="F12" i="58"/>
  <c r="F290" i="66"/>
  <c r="F252" i="58"/>
  <c r="F94" i="71"/>
  <c r="F281" i="69"/>
  <c r="F382" i="66"/>
  <c r="C232" i="76"/>
  <c r="C249" i="64"/>
  <c r="F342" i="69"/>
  <c r="F47" i="71"/>
  <c r="F154" i="50"/>
  <c r="F320" i="75"/>
  <c r="F49" i="64"/>
  <c r="F231" i="75"/>
  <c r="F73" i="55"/>
  <c r="F200" i="59"/>
  <c r="F370" i="66"/>
  <c r="C106" i="61"/>
  <c r="C197" i="76"/>
  <c r="F38" i="69"/>
  <c r="F291" i="58"/>
  <c r="F139" i="75"/>
  <c r="C90" i="65"/>
  <c r="C170" i="59"/>
  <c r="C212" i="76"/>
  <c r="F182" i="50"/>
  <c r="F54" i="65"/>
  <c r="F257" i="60"/>
  <c r="F7" i="70"/>
  <c r="C95" i="68"/>
  <c r="F135" i="50"/>
  <c r="F92" i="70"/>
  <c r="F259" i="61"/>
  <c r="C343" i="76"/>
  <c r="F183" i="58"/>
  <c r="C285" i="70"/>
  <c r="F312" i="71"/>
  <c r="C229" i="22"/>
  <c r="F333" i="54"/>
  <c r="F236" i="70"/>
  <c r="F370" i="65"/>
  <c r="F12" i="75"/>
  <c r="F181" i="54"/>
  <c r="E394" i="54"/>
  <c r="F107" i="50"/>
  <c r="F82" i="54"/>
  <c r="E145" i="53"/>
  <c r="F59" i="68"/>
  <c r="F369" i="56"/>
  <c r="F376" i="57"/>
  <c r="F24" i="58"/>
  <c r="F346" i="58"/>
  <c r="F136" i="75"/>
  <c r="F331" i="50"/>
  <c r="F243" i="56"/>
  <c r="F62" i="70"/>
  <c r="F389" i="67"/>
  <c r="F283" i="75"/>
  <c r="F230" i="71"/>
  <c r="C327" i="71"/>
  <c r="F393" i="60"/>
  <c r="F329" i="55"/>
  <c r="F25" i="75"/>
  <c r="F277" i="71"/>
  <c r="F129" i="54"/>
  <c r="G166" i="67"/>
  <c r="G330" i="22"/>
  <c r="E222" i="76"/>
  <c r="F188" i="64"/>
  <c r="E143" i="66"/>
  <c r="F85" i="57"/>
  <c r="F266" i="60"/>
  <c r="F111" i="55"/>
  <c r="C66" i="76"/>
  <c r="F171" i="71"/>
  <c r="F153" i="75"/>
  <c r="F272" i="58"/>
  <c r="F135" i="75"/>
  <c r="F354" i="56"/>
  <c r="F41" i="60"/>
  <c r="F266" i="51"/>
  <c r="F131" i="59"/>
  <c r="G249" i="68"/>
  <c r="C86" i="68"/>
  <c r="F392" i="53"/>
  <c r="F74" i="66"/>
  <c r="F94" i="57"/>
  <c r="F369" i="70"/>
  <c r="C319" i="55"/>
  <c r="F93" i="61"/>
  <c r="C147" i="69"/>
  <c r="F284" i="61"/>
  <c r="F190" i="55"/>
  <c r="F6" i="64"/>
  <c r="F138" i="50"/>
  <c r="F70" i="56"/>
  <c r="F358" i="67"/>
  <c r="C98" i="67"/>
  <c r="F345" i="56"/>
  <c r="F328" i="70"/>
  <c r="F63" i="64"/>
  <c r="F163" i="55"/>
  <c r="C354" i="59"/>
  <c r="F305" i="54"/>
  <c r="F362" i="54"/>
  <c r="C75" i="60"/>
  <c r="F218" i="22"/>
  <c r="F386" i="60"/>
  <c r="F75" i="65"/>
  <c r="E236" i="53"/>
  <c r="F84" i="55"/>
  <c r="F67" i="68"/>
  <c r="F158" i="69"/>
  <c r="F68" i="60"/>
  <c r="F262" i="55"/>
  <c r="F187" i="66"/>
  <c r="F62" i="58"/>
  <c r="F243" i="57"/>
  <c r="F56" i="61"/>
  <c r="F335" i="54"/>
  <c r="F322" i="57"/>
  <c r="F161" i="58"/>
  <c r="E190" i="68"/>
  <c r="E253" i="70"/>
  <c r="F146" i="70"/>
  <c r="F15" i="55"/>
  <c r="F387" i="59"/>
  <c r="F328" i="71"/>
  <c r="F222" i="50"/>
  <c r="F66" i="56"/>
  <c r="F360" i="54"/>
  <c r="C71" i="76"/>
  <c r="C310" i="64"/>
  <c r="F294" i="68"/>
  <c r="C96" i="57"/>
  <c r="F25" i="54"/>
  <c r="F378" i="50"/>
  <c r="F205" i="55"/>
  <c r="F246" i="68"/>
  <c r="F111" i="61"/>
  <c r="F239" i="51"/>
  <c r="F368" i="61"/>
  <c r="F15" i="51"/>
  <c r="F219" i="57"/>
  <c r="G314" i="66"/>
  <c r="C92" i="61"/>
  <c r="F283" i="51"/>
  <c r="F164" i="69"/>
  <c r="F13" i="55"/>
  <c r="E201" i="69"/>
  <c r="C23" i="54"/>
  <c r="C361" i="61"/>
  <c r="F209" i="65"/>
  <c r="F247" i="76"/>
  <c r="F147" i="59"/>
  <c r="F198" i="51"/>
  <c r="F56" i="67"/>
  <c r="F280" i="64"/>
  <c r="F89" i="69"/>
  <c r="F239" i="61"/>
  <c r="F198" i="67"/>
  <c r="F338" i="66"/>
  <c r="F314" i="60"/>
  <c r="F123" i="71"/>
  <c r="C172" i="58"/>
  <c r="F286" i="61"/>
  <c r="C103" i="22"/>
  <c r="F282" i="58"/>
  <c r="F318" i="53"/>
  <c r="F390" i="22"/>
  <c r="F396" i="58"/>
  <c r="F352" i="55"/>
  <c r="C204" i="71"/>
  <c r="C300" i="55"/>
  <c r="F355" i="69"/>
  <c r="C110" i="61"/>
  <c r="F53" i="51"/>
  <c r="C301" i="55"/>
  <c r="F228" i="56"/>
  <c r="F320" i="54"/>
  <c r="F188" i="60"/>
  <c r="F272" i="71"/>
  <c r="F15" i="57"/>
  <c r="F96" i="58"/>
  <c r="F316" i="76"/>
  <c r="F114" i="51"/>
  <c r="F302" i="64"/>
  <c r="F130" i="22"/>
  <c r="F75" i="71"/>
  <c r="F153" i="76"/>
  <c r="F383" i="67"/>
  <c r="C15" i="75"/>
  <c r="F105" i="76"/>
  <c r="F332" i="57"/>
  <c r="F322" i="59"/>
  <c r="F374" i="66"/>
  <c r="C371" i="76"/>
  <c r="F205" i="59"/>
  <c r="F7" i="65"/>
  <c r="F350" i="64"/>
  <c r="F205" i="54"/>
  <c r="F68" i="57"/>
  <c r="F316" i="70"/>
  <c r="F298" i="76"/>
  <c r="F365" i="76"/>
  <c r="F85" i="61"/>
  <c r="F115" i="53"/>
  <c r="E90" i="64"/>
  <c r="C345" i="55"/>
  <c r="F237" i="65"/>
  <c r="F389" i="71"/>
  <c r="G128" i="22"/>
  <c r="F57" i="64"/>
  <c r="F235" i="70"/>
  <c r="F57" i="22"/>
  <c r="C89" i="76"/>
  <c r="C222" i="54"/>
  <c r="F291" i="65"/>
  <c r="F316" i="57"/>
  <c r="F181" i="58"/>
  <c r="F341" i="71"/>
  <c r="F124" i="61"/>
  <c r="F137" i="71"/>
  <c r="F78" i="69"/>
  <c r="F206" i="57"/>
  <c r="F251" i="55"/>
  <c r="F303" i="50"/>
  <c r="C80" i="75"/>
  <c r="F392" i="60"/>
  <c r="F147" i="61"/>
  <c r="E76" i="76"/>
  <c r="F364" i="58"/>
  <c r="F40" i="58"/>
  <c r="F33" i="75"/>
  <c r="F147" i="58"/>
  <c r="F264" i="71"/>
  <c r="E288" i="65"/>
  <c r="F225" i="75"/>
  <c r="F63" i="51"/>
  <c r="F198" i="56"/>
  <c r="F190" i="53"/>
  <c r="F402" i="76"/>
  <c r="F376" i="54"/>
  <c r="E398" i="59"/>
  <c r="F366" i="51"/>
  <c r="E151" i="67"/>
  <c r="F208" i="64"/>
  <c r="F203" i="65"/>
  <c r="F86" i="70"/>
  <c r="F354" i="50"/>
  <c r="F78" i="51"/>
  <c r="F207" i="68"/>
  <c r="C98" i="58"/>
  <c r="F79" i="60"/>
  <c r="E134" i="53"/>
  <c r="F128" i="66"/>
  <c r="F89" i="58"/>
  <c r="C208" i="59"/>
  <c r="C93" i="57"/>
  <c r="F116" i="66"/>
  <c r="F38" i="58"/>
  <c r="F61" i="59"/>
  <c r="C107" i="51"/>
  <c r="C89" i="58"/>
  <c r="F238" i="69"/>
  <c r="F28" i="58"/>
  <c r="F270" i="75"/>
  <c r="F195" i="55"/>
  <c r="F332" i="58"/>
  <c r="E47" i="56"/>
  <c r="F293" i="50"/>
  <c r="E130" i="61"/>
  <c r="F114" i="71"/>
  <c r="F227" i="51"/>
  <c r="C183" i="70"/>
  <c r="F238" i="64"/>
  <c r="C22" i="76"/>
  <c r="F35" i="56"/>
  <c r="F360" i="61"/>
  <c r="F170" i="59"/>
  <c r="F179" i="50"/>
  <c r="F163" i="56"/>
  <c r="E9" i="60"/>
  <c r="F27" i="66"/>
  <c r="F147" i="60"/>
  <c r="F67" i="66"/>
  <c r="G242" i="22"/>
  <c r="F127" i="66"/>
  <c r="F279" i="70"/>
  <c r="F119" i="70"/>
  <c r="E218" i="56"/>
  <c r="F18" i="55"/>
  <c r="C177" i="57"/>
  <c r="F368" i="76"/>
  <c r="C135" i="66"/>
  <c r="F247" i="69"/>
  <c r="F276" i="67"/>
  <c r="F341" i="53"/>
  <c r="F107" i="59"/>
  <c r="F330" i="55"/>
  <c r="F345" i="58"/>
  <c r="F59" i="60"/>
  <c r="F125" i="57"/>
  <c r="F375" i="56"/>
  <c r="F29" i="58"/>
  <c r="F328" i="75"/>
  <c r="E173" i="76"/>
  <c r="F62" i="69"/>
  <c r="F263" i="65"/>
  <c r="F121" i="75"/>
  <c r="F361" i="56"/>
  <c r="F392" i="66"/>
  <c r="F364" i="61"/>
  <c r="F46" i="69"/>
  <c r="F285" i="56"/>
  <c r="F233" i="65"/>
  <c r="C135" i="69"/>
  <c r="F78" i="64"/>
  <c r="F138" i="54"/>
  <c r="C244" i="65"/>
  <c r="F252" i="67"/>
  <c r="C146" i="76"/>
  <c r="F253" i="71"/>
  <c r="F189" i="59"/>
  <c r="F17" i="70"/>
  <c r="F107" i="71"/>
  <c r="F190" i="69"/>
  <c r="F216" i="55"/>
  <c r="F312" i="55"/>
  <c r="F112" i="65"/>
  <c r="E359" i="69"/>
  <c r="F311" i="56"/>
  <c r="F243" i="65"/>
  <c r="C97" i="69"/>
  <c r="C91" i="71"/>
  <c r="F88" i="65"/>
  <c r="F209" i="70"/>
  <c r="F87" i="64"/>
  <c r="F77" i="55"/>
  <c r="F27" i="57"/>
  <c r="F156" i="55"/>
  <c r="F302" i="54"/>
  <c r="E38" i="64"/>
  <c r="F364" i="53"/>
  <c r="F154" i="55"/>
  <c r="F351" i="59"/>
  <c r="F283" i="61"/>
  <c r="F368" i="66"/>
  <c r="F317" i="66"/>
  <c r="F36" i="71"/>
  <c r="F364" i="22"/>
  <c r="F273" i="70"/>
  <c r="C317" i="69"/>
  <c r="F187" i="54"/>
  <c r="C244" i="56"/>
  <c r="C278" i="54"/>
  <c r="F80" i="61"/>
  <c r="F114" i="64"/>
  <c r="F333" i="55"/>
  <c r="E195" i="22"/>
  <c r="F120" i="68"/>
  <c r="C87" i="55"/>
  <c r="F396" i="51"/>
  <c r="F267" i="50"/>
  <c r="F236" i="60"/>
  <c r="F365" i="55"/>
  <c r="F80" i="66"/>
  <c r="F11" i="50"/>
  <c r="F389" i="75"/>
  <c r="F238" i="56"/>
  <c r="F354" i="65"/>
  <c r="F152" i="51"/>
  <c r="F173" i="57"/>
  <c r="F75" i="22"/>
  <c r="F194" i="56"/>
  <c r="C145" i="61"/>
  <c r="C108" i="61"/>
  <c r="F367" i="68"/>
  <c r="F338" i="54"/>
  <c r="F157" i="61"/>
  <c r="F354" i="54"/>
  <c r="F32" i="54"/>
  <c r="F342" i="60"/>
  <c r="F155" i="53"/>
  <c r="F51" i="58"/>
  <c r="F211" i="55"/>
  <c r="F194" i="68"/>
  <c r="F321" i="60"/>
  <c r="F279" i="55"/>
  <c r="C92" i="67"/>
  <c r="F291" i="69"/>
  <c r="F211" i="51"/>
  <c r="F120" i="50"/>
  <c r="F214" i="70"/>
  <c r="F73" i="66"/>
  <c r="F65" i="59"/>
  <c r="G104" i="65"/>
  <c r="F289" i="60"/>
  <c r="F189" i="60"/>
  <c r="F323" i="53"/>
  <c r="F243" i="58"/>
  <c r="F189" i="71"/>
  <c r="F342" i="55"/>
  <c r="C254" i="76"/>
  <c r="F336" i="60"/>
  <c r="F227" i="54"/>
  <c r="E199" i="53"/>
  <c r="F108" i="68"/>
  <c r="F250" i="54"/>
  <c r="F367" i="71"/>
  <c r="C103" i="71"/>
  <c r="F263" i="66"/>
  <c r="F265" i="56"/>
  <c r="F367" i="54"/>
  <c r="F186" i="57"/>
  <c r="C99" i="50"/>
  <c r="F34" i="50"/>
  <c r="F6" i="53"/>
  <c r="F210" i="57"/>
  <c r="F67" i="50"/>
  <c r="F176" i="53"/>
  <c r="F39" i="57"/>
  <c r="C43" i="51"/>
  <c r="F387" i="64"/>
  <c r="F133" i="58"/>
  <c r="F284" i="57"/>
  <c r="F222" i="56"/>
  <c r="C365" i="53"/>
  <c r="F336" i="53"/>
  <c r="F319" i="53"/>
  <c r="F81" i="57"/>
  <c r="F315" i="71"/>
  <c r="F314" i="50"/>
  <c r="F216" i="67"/>
  <c r="F137" i="61"/>
  <c r="F389" i="57"/>
  <c r="F271" i="51"/>
  <c r="F139" i="56"/>
  <c r="F307" i="59"/>
  <c r="C52" i="22"/>
  <c r="F237" i="53"/>
  <c r="F138" i="60"/>
  <c r="C94" i="68"/>
  <c r="C82" i="76"/>
  <c r="F154" i="68"/>
  <c r="F221" i="70"/>
  <c r="F376" i="55"/>
  <c r="F186" i="66"/>
  <c r="F201" i="65"/>
  <c r="F163" i="59"/>
  <c r="F200" i="71"/>
  <c r="F89" i="60"/>
  <c r="F366" i="54"/>
  <c r="E328" i="65"/>
  <c r="F76" i="68"/>
  <c r="E46" i="61"/>
  <c r="F43" i="70"/>
  <c r="F363" i="50"/>
  <c r="F330" i="75"/>
  <c r="F190" i="60"/>
  <c r="E33" i="75"/>
  <c r="E302" i="71"/>
  <c r="C286" i="76"/>
  <c r="C348" i="76"/>
  <c r="F69" i="66"/>
  <c r="C85" i="58"/>
  <c r="F246" i="56"/>
  <c r="E157" i="59"/>
  <c r="F248" i="71"/>
  <c r="F86" i="61"/>
  <c r="F184" i="51"/>
  <c r="F149" i="51"/>
  <c r="F331" i="54"/>
  <c r="F224" i="61"/>
  <c r="F159" i="56"/>
  <c r="F23" i="70"/>
  <c r="F258" i="68"/>
  <c r="F273" i="58"/>
  <c r="C390" i="68"/>
  <c r="C198" i="71"/>
  <c r="F19" i="68"/>
  <c r="F182" i="53"/>
  <c r="E391" i="53"/>
  <c r="F126" i="67"/>
  <c r="F30" i="59"/>
  <c r="F345" i="59"/>
  <c r="F57" i="50"/>
  <c r="F357" i="70"/>
  <c r="F198" i="68"/>
  <c r="C99" i="54"/>
  <c r="F129" i="50"/>
  <c r="F110" i="54"/>
  <c r="F398" i="75"/>
  <c r="F264" i="70"/>
  <c r="F45" i="68"/>
  <c r="F93" i="59"/>
  <c r="F236" i="50"/>
  <c r="F284" i="60"/>
  <c r="F290" i="71"/>
  <c r="E120" i="53"/>
  <c r="E393" i="22"/>
  <c r="E253" i="56"/>
  <c r="C24" i="75"/>
  <c r="C168" i="66"/>
  <c r="F364" i="69"/>
  <c r="C38" i="76"/>
  <c r="C152" i="71"/>
  <c r="F254" i="58"/>
  <c r="F361" i="51"/>
  <c r="F247" i="56"/>
  <c r="F88" i="60"/>
  <c r="F319" i="51"/>
  <c r="C135" i="64"/>
  <c r="C201" i="67"/>
  <c r="F139" i="60"/>
  <c r="F353" i="22"/>
  <c r="E206" i="58"/>
  <c r="C190" i="65"/>
  <c r="I4" i="53"/>
  <c r="F19" i="69"/>
  <c r="F78" i="54"/>
  <c r="F376" i="66"/>
  <c r="F113" i="56"/>
  <c r="F32" i="66"/>
  <c r="F124" i="57"/>
  <c r="F235" i="53"/>
  <c r="C181" i="54"/>
  <c r="C338" i="53"/>
  <c r="C102" i="56"/>
  <c r="C218" i="57"/>
  <c r="F235" i="76"/>
  <c r="F126" i="53"/>
  <c r="E93" i="57"/>
  <c r="F92" i="59"/>
  <c r="F296" i="66"/>
  <c r="C92" i="22"/>
  <c r="F219" i="65"/>
  <c r="F198" i="71"/>
  <c r="F64" i="65"/>
  <c r="F392" i="75"/>
  <c r="F288" i="59"/>
  <c r="F225" i="76"/>
  <c r="F171" i="75"/>
  <c r="C153" i="53"/>
  <c r="F369" i="66"/>
  <c r="F297" i="76"/>
  <c r="F95" i="67"/>
  <c r="C201" i="22"/>
  <c r="F276" i="64"/>
  <c r="F389" i="59"/>
  <c r="F393" i="65"/>
  <c r="F81" i="59"/>
  <c r="F25" i="58"/>
  <c r="F177" i="61"/>
  <c r="F342" i="50"/>
  <c r="F394" i="71"/>
  <c r="F136" i="59"/>
  <c r="F282" i="61"/>
  <c r="F273" i="66"/>
  <c r="F256" i="67"/>
  <c r="F317" i="64"/>
  <c r="F129" i="61"/>
  <c r="F301" i="54"/>
  <c r="F167" i="50"/>
  <c r="F28" i="71"/>
  <c r="F364" i="68"/>
  <c r="F272" i="57"/>
  <c r="F306" i="54"/>
  <c r="F63" i="71"/>
  <c r="F376" i="59"/>
  <c r="F259" i="54"/>
  <c r="F30" i="22"/>
  <c r="F195" i="71"/>
  <c r="F290" i="75"/>
  <c r="F315" i="50"/>
  <c r="F231" i="65"/>
  <c r="F90" i="55"/>
  <c r="C71" i="67"/>
  <c r="F193" i="22"/>
  <c r="F252" i="70"/>
  <c r="F206" i="68"/>
  <c r="E190" i="51"/>
  <c r="F380" i="59"/>
  <c r="F340" i="53"/>
  <c r="F293" i="58"/>
  <c r="F122" i="65"/>
  <c r="F95" i="70"/>
  <c r="F358" i="59"/>
  <c r="F268" i="59"/>
  <c r="F135" i="68"/>
  <c r="F401" i="65"/>
  <c r="F29" i="64"/>
  <c r="F331" i="61"/>
  <c r="F80" i="60"/>
  <c r="F283" i="69"/>
  <c r="C318" i="70"/>
  <c r="F401" i="64"/>
  <c r="F384" i="56"/>
  <c r="C297" i="69"/>
  <c r="F294" i="71"/>
  <c r="C119" i="76"/>
  <c r="F52" i="50"/>
  <c r="F106" i="60"/>
  <c r="F129" i="69"/>
  <c r="F155" i="59"/>
  <c r="F380" i="71"/>
  <c r="F319" i="57"/>
  <c r="F119" i="58"/>
  <c r="F238" i="61"/>
  <c r="F170" i="68"/>
  <c r="F192" i="65"/>
  <c r="F190" i="65"/>
  <c r="E364" i="56"/>
  <c r="E355" i="50"/>
  <c r="F9" i="61"/>
  <c r="F330" i="66"/>
  <c r="F373" i="58"/>
  <c r="F240" i="53"/>
  <c r="F201" i="59"/>
  <c r="F145" i="57"/>
  <c r="F126" i="60"/>
  <c r="F54" i="64"/>
  <c r="I4" i="22"/>
  <c r="F231" i="61"/>
  <c r="E154" i="59"/>
  <c r="F94" i="61"/>
  <c r="C129" i="71"/>
  <c r="E140" i="68"/>
  <c r="E300" i="55"/>
  <c r="F239" i="69"/>
  <c r="E389" i="71"/>
  <c r="C86" i="60"/>
  <c r="F323" i="59"/>
  <c r="F234" i="58"/>
  <c r="F131" i="60"/>
  <c r="F322" i="60"/>
  <c r="F223" i="61"/>
  <c r="C143" i="76"/>
  <c r="F140" i="66"/>
  <c r="F155" i="58"/>
  <c r="F398" i="60"/>
  <c r="G253" i="68"/>
  <c r="C161" i="56"/>
  <c r="C230" i="68"/>
  <c r="F370" i="68"/>
  <c r="F179" i="65"/>
  <c r="F71" i="64"/>
  <c r="F279" i="50"/>
  <c r="F47" i="64"/>
  <c r="F283" i="57"/>
  <c r="F78" i="53"/>
  <c r="C95" i="51"/>
  <c r="F280" i="69"/>
  <c r="C205" i="69"/>
  <c r="F82" i="22"/>
  <c r="F394" i="22"/>
  <c r="E337" i="68"/>
  <c r="F363" i="64"/>
  <c r="F165" i="58"/>
  <c r="C394" i="76"/>
  <c r="C207" i="56"/>
  <c r="C139" i="66"/>
  <c r="F194" i="54"/>
  <c r="F269" i="57"/>
  <c r="F32" i="55"/>
  <c r="F37" i="50"/>
  <c r="C153" i="61"/>
  <c r="C175" i="61"/>
  <c r="E113" i="70"/>
  <c r="F82" i="51"/>
  <c r="F193" i="66"/>
  <c r="E89" i="58"/>
  <c r="C66" i="71"/>
  <c r="F303" i="51"/>
  <c r="F126" i="55"/>
  <c r="F256" i="58"/>
  <c r="F256" i="51"/>
  <c r="F251" i="60"/>
  <c r="F386" i="76"/>
  <c r="F296" i="65"/>
  <c r="F233" i="22"/>
  <c r="F253" i="60"/>
  <c r="E325" i="50"/>
  <c r="F286" i="67"/>
  <c r="C97" i="50"/>
  <c r="C164" i="61"/>
  <c r="F21" i="50"/>
  <c r="F342" i="59"/>
  <c r="C244" i="55"/>
  <c r="F44" i="70"/>
  <c r="F272" i="53"/>
  <c r="C392" i="53"/>
  <c r="F19" i="50"/>
  <c r="F250" i="60"/>
  <c r="C145" i="68"/>
  <c r="F246" i="71"/>
  <c r="F34" i="68"/>
  <c r="F134" i="65"/>
  <c r="F227" i="58"/>
  <c r="F83" i="60"/>
  <c r="C18" i="57"/>
  <c r="F393" i="58"/>
  <c r="F245" i="71"/>
  <c r="F164" i="70"/>
  <c r="F44" i="61"/>
  <c r="C24" i="76"/>
  <c r="F359" i="60"/>
  <c r="F347" i="58"/>
  <c r="F348" i="75"/>
  <c r="E11" i="58"/>
  <c r="C24" i="61"/>
  <c r="C12" i="56"/>
  <c r="E328" i="75"/>
  <c r="E88" i="55"/>
  <c r="C187" i="57"/>
  <c r="F365" i="50"/>
  <c r="F22" i="56"/>
  <c r="E198" i="71"/>
  <c r="F107" i="55"/>
  <c r="F22" i="50"/>
  <c r="C169" i="57"/>
  <c r="C188" i="76"/>
  <c r="F18" i="61"/>
  <c r="F130" i="66"/>
  <c r="E375" i="66"/>
  <c r="F357" i="76"/>
  <c r="C288" i="55"/>
  <c r="F33" i="67"/>
  <c r="F353" i="75"/>
  <c r="F205" i="65"/>
  <c r="F17" i="59"/>
  <c r="C142" i="61"/>
  <c r="F367" i="75"/>
  <c r="F328" i="53"/>
  <c r="F381" i="53"/>
  <c r="E32" i="54"/>
  <c r="F285" i="58"/>
  <c r="C111" i="76"/>
  <c r="F220" i="56"/>
  <c r="E145" i="71"/>
  <c r="C159" i="76"/>
  <c r="F178" i="57"/>
  <c r="F90" i="51"/>
  <c r="F195" i="58"/>
  <c r="E246" i="55"/>
  <c r="F42" i="57"/>
  <c r="F223" i="56"/>
  <c r="F357" i="58"/>
  <c r="C216" i="61"/>
  <c r="F233" i="60"/>
  <c r="F368" i="56"/>
  <c r="C17" i="65"/>
  <c r="C326" i="67"/>
  <c r="F139" i="59"/>
  <c r="F62" i="53"/>
  <c r="F262" i="51"/>
  <c r="C143" i="68"/>
  <c r="F170" i="65"/>
  <c r="C104" i="68"/>
  <c r="F102" i="76"/>
  <c r="F393" i="53"/>
  <c r="F118" i="68"/>
  <c r="C355" i="76"/>
  <c r="F195" i="65"/>
  <c r="F258" i="76"/>
  <c r="F21" i="53"/>
  <c r="F250" i="56"/>
  <c r="F68" i="64"/>
  <c r="F285" i="69"/>
  <c r="F258" i="66"/>
  <c r="F272" i="75"/>
  <c r="F328" i="66"/>
  <c r="F104" i="64"/>
  <c r="F175" i="59"/>
  <c r="F49" i="58"/>
  <c r="F163" i="71"/>
  <c r="F266" i="50"/>
  <c r="F60" i="67"/>
  <c r="F371" i="22"/>
  <c r="F156" i="76"/>
  <c r="F242" i="67"/>
  <c r="F289" i="61"/>
  <c r="F236" i="76"/>
  <c r="F163" i="67"/>
  <c r="F379" i="58"/>
  <c r="F6" i="50"/>
  <c r="F278" i="54"/>
  <c r="F335" i="60"/>
  <c r="E6" i="71"/>
  <c r="F175" i="66"/>
  <c r="F403" i="67"/>
  <c r="F356" i="71"/>
  <c r="F123" i="69"/>
  <c r="F356" i="22"/>
  <c r="F115" i="58"/>
  <c r="F72" i="56"/>
  <c r="F189" i="56"/>
  <c r="C98" i="56"/>
  <c r="E162" i="68"/>
  <c r="E251" i="64"/>
  <c r="E369" i="70"/>
  <c r="F125" i="56"/>
  <c r="F74" i="67"/>
  <c r="E14" i="75"/>
  <c r="F154" i="58"/>
  <c r="F265" i="60"/>
  <c r="F139" i="57"/>
  <c r="F366" i="55"/>
  <c r="F92" i="67"/>
  <c r="F342" i="68"/>
  <c r="F335" i="51"/>
  <c r="F162" i="66"/>
  <c r="E196" i="70"/>
  <c r="C31" i="76"/>
  <c r="F191" i="70"/>
  <c r="C103" i="60"/>
  <c r="F257" i="53"/>
  <c r="F43" i="57"/>
  <c r="G321" i="22"/>
  <c r="F142" i="66"/>
  <c r="F390" i="65"/>
  <c r="C87" i="67"/>
  <c r="F114" i="50"/>
  <c r="F120" i="64"/>
  <c r="F231" i="54"/>
  <c r="F184" i="59"/>
  <c r="F301" i="68"/>
  <c r="F371" i="61"/>
  <c r="F233" i="50"/>
  <c r="F388" i="75"/>
  <c r="F209" i="69"/>
  <c r="F163" i="54"/>
  <c r="F363" i="68"/>
  <c r="C93" i="22"/>
  <c r="C185" i="76"/>
  <c r="F289" i="65"/>
  <c r="F103" i="69"/>
  <c r="F300" i="51"/>
  <c r="G66" i="76"/>
  <c r="F195" i="50"/>
  <c r="F95" i="56"/>
  <c r="E229" i="68"/>
  <c r="F223" i="50"/>
  <c r="F33" i="70"/>
  <c r="G290" i="66"/>
  <c r="F231" i="51"/>
  <c r="F399" i="59"/>
  <c r="F147" i="67"/>
  <c r="F269" i="70"/>
  <c r="F331" i="69"/>
  <c r="F328" i="65"/>
  <c r="C159" i="55"/>
  <c r="F64" i="58"/>
  <c r="F375" i="59"/>
  <c r="C118" i="67"/>
  <c r="F257" i="61"/>
  <c r="F209" i="61"/>
  <c r="F191" i="54"/>
  <c r="F204" i="53"/>
  <c r="F192" i="70"/>
  <c r="F189" i="65"/>
  <c r="F230" i="65"/>
  <c r="F300" i="61"/>
  <c r="F353" i="54"/>
  <c r="F206" i="22"/>
  <c r="C364" i="64"/>
  <c r="F52" i="57"/>
  <c r="F199" i="58"/>
  <c r="F196" i="53"/>
  <c r="F59" i="55"/>
  <c r="C79" i="61"/>
  <c r="F73" i="57"/>
  <c r="F303" i="75"/>
  <c r="F140" i="68"/>
  <c r="F35" i="53"/>
  <c r="F374" i="56"/>
  <c r="F109" i="75"/>
  <c r="F66" i="54"/>
  <c r="F363" i="56"/>
  <c r="F319" i="59"/>
  <c r="F228" i="76"/>
  <c r="C149" i="53"/>
  <c r="F208" i="50"/>
  <c r="E162" i="70"/>
  <c r="F39" i="55"/>
  <c r="F378" i="76"/>
  <c r="F16" i="64"/>
  <c r="F244" i="53"/>
  <c r="F82" i="56"/>
  <c r="F327" i="58"/>
  <c r="F169" i="55"/>
  <c r="C266" i="76"/>
  <c r="F315" i="64"/>
  <c r="F106" i="69"/>
  <c r="C346" i="56"/>
  <c r="F392" i="67"/>
  <c r="F125" i="22"/>
  <c r="C55" i="64"/>
  <c r="F335" i="59"/>
  <c r="F191" i="65"/>
  <c r="E219" i="61"/>
  <c r="C73" i="56"/>
  <c r="F231" i="60"/>
  <c r="F107" i="22"/>
  <c r="F90" i="60"/>
  <c r="E330" i="61"/>
  <c r="F170" i="71"/>
  <c r="F194" i="70"/>
  <c r="E273" i="75"/>
  <c r="F380" i="68"/>
  <c r="C318" i="76"/>
  <c r="E103" i="69"/>
  <c r="F231" i="70"/>
  <c r="F230" i="66"/>
  <c r="F368" i="55"/>
  <c r="F225" i="65"/>
  <c r="F274" i="59"/>
  <c r="F70" i="54"/>
  <c r="F190" i="70"/>
  <c r="F195" i="51"/>
  <c r="F110" i="69"/>
  <c r="F345" i="71"/>
  <c r="F335" i="66"/>
  <c r="F283" i="58"/>
  <c r="F5" i="51"/>
  <c r="F298" i="68"/>
  <c r="F192" i="54"/>
  <c r="F219" i="67"/>
  <c r="C142" i="57"/>
  <c r="F40" i="61"/>
  <c r="F168" i="75"/>
  <c r="F229" i="70"/>
  <c r="F110" i="68"/>
  <c r="F136" i="60"/>
  <c r="F86" i="50"/>
  <c r="F82" i="59"/>
  <c r="F135" i="53"/>
  <c r="F109" i="69"/>
  <c r="F316" i="56"/>
  <c r="F369" i="22"/>
  <c r="G58" i="70"/>
  <c r="E32" i="71"/>
  <c r="F100" i="54"/>
  <c r="F339" i="70"/>
  <c r="E271" i="55"/>
  <c r="F283" i="59"/>
  <c r="F209" i="60"/>
  <c r="F169" i="65"/>
  <c r="F228" i="50"/>
  <c r="F265" i="76"/>
  <c r="F98" i="69"/>
  <c r="C273" i="60"/>
  <c r="C303" i="76"/>
  <c r="F383" i="59"/>
  <c r="F145" i="56"/>
  <c r="F397" i="54"/>
  <c r="F178" i="64"/>
  <c r="E325" i="65"/>
  <c r="F223" i="53"/>
  <c r="C43" i="76"/>
  <c r="F330" i="68"/>
  <c r="F118" i="55"/>
  <c r="F402" i="60"/>
  <c r="F58" i="54"/>
  <c r="C277" i="71"/>
  <c r="F397" i="71"/>
  <c r="F332" i="55"/>
  <c r="F236" i="57"/>
  <c r="F392" i="71"/>
  <c r="F74" i="57"/>
  <c r="E250" i="71"/>
  <c r="F23" i="68"/>
  <c r="C88" i="65"/>
  <c r="F362" i="71"/>
  <c r="F74" i="53"/>
  <c r="F170" i="57"/>
  <c r="E243" i="61"/>
  <c r="F205" i="51"/>
  <c r="C91" i="70"/>
  <c r="E345" i="71"/>
  <c r="C194" i="51"/>
  <c r="F364" i="57"/>
  <c r="F30" i="75"/>
  <c r="F61" i="68"/>
  <c r="F80" i="76"/>
  <c r="F47" i="68"/>
  <c r="F270" i="64"/>
  <c r="F173" i="69"/>
  <c r="F173" i="58"/>
  <c r="F285" i="70"/>
  <c r="F337" i="70"/>
  <c r="F351" i="57"/>
  <c r="F119" i="71"/>
  <c r="F266" i="55"/>
  <c r="F119" i="61"/>
  <c r="E373" i="50"/>
  <c r="F105" i="54"/>
  <c r="G142" i="69"/>
  <c r="C151" i="59"/>
  <c r="E166" i="53"/>
  <c r="F391" i="69"/>
  <c r="F174" i="57"/>
  <c r="F145" i="69"/>
  <c r="F379" i="75"/>
  <c r="F395" i="54"/>
  <c r="F259" i="50"/>
  <c r="F174" i="59"/>
  <c r="F46" i="60"/>
  <c r="F12" i="60"/>
  <c r="F316" i="55"/>
  <c r="E186" i="61"/>
  <c r="E82" i="69"/>
  <c r="F59" i="70"/>
  <c r="F398" i="58"/>
  <c r="F203" i="56"/>
  <c r="F339" i="67"/>
  <c r="F27" i="76"/>
  <c r="F240" i="54"/>
  <c r="F317" i="69"/>
  <c r="F239" i="66"/>
  <c r="F88" i="66"/>
  <c r="C176" i="75"/>
  <c r="F314" i="70"/>
  <c r="F9" i="67"/>
  <c r="F181" i="59"/>
  <c r="F157" i="64"/>
  <c r="F358" i="60"/>
  <c r="F46" i="61"/>
  <c r="F130" i="61"/>
  <c r="F206" i="60"/>
  <c r="F176" i="75"/>
  <c r="F203" i="75"/>
  <c r="F399" i="58"/>
  <c r="F334" i="76"/>
  <c r="F360" i="65"/>
  <c r="F14" i="53"/>
  <c r="F283" i="56"/>
  <c r="F97" i="54"/>
  <c r="F187" i="56"/>
  <c r="F30" i="58"/>
  <c r="E61" i="66"/>
  <c r="C316" i="64"/>
  <c r="F242" i="56"/>
  <c r="F120" i="58"/>
  <c r="F169" i="64"/>
  <c r="F380" i="60"/>
  <c r="F389" i="50"/>
  <c r="F62" i="61"/>
  <c r="F370" i="55"/>
  <c r="F245" i="50"/>
  <c r="F125" i="53"/>
  <c r="F114" i="66"/>
  <c r="E296" i="59"/>
  <c r="E33" i="50"/>
  <c r="C244" i="71"/>
  <c r="F25" i="64"/>
  <c r="F390" i="75"/>
  <c r="F91" i="71"/>
  <c r="E113" i="68"/>
  <c r="F147" i="55"/>
  <c r="F334" i="61"/>
  <c r="C68" i="50"/>
  <c r="F206" i="69"/>
  <c r="F400" i="60"/>
  <c r="F152" i="22"/>
  <c r="F7" i="59"/>
  <c r="E15" i="66"/>
  <c r="E176" i="59"/>
  <c r="F347" i="50"/>
  <c r="E378" i="60"/>
  <c r="F81" i="61"/>
  <c r="F59" i="66"/>
  <c r="F379" i="60"/>
  <c r="F156" i="71"/>
  <c r="C36" i="70"/>
  <c r="F181" i="50"/>
  <c r="F355" i="61"/>
  <c r="C290" i="58"/>
  <c r="E254" i="61"/>
  <c r="C254" i="22"/>
  <c r="E112" i="59"/>
  <c r="F381" i="66"/>
  <c r="E254" i="50"/>
  <c r="F300" i="50"/>
  <c r="F193" i="69"/>
  <c r="F15" i="65"/>
  <c r="F299" i="51"/>
  <c r="F161" i="57"/>
  <c r="F48" i="68"/>
  <c r="F129" i="76"/>
  <c r="G159" i="60"/>
  <c r="F33" i="54"/>
  <c r="F26" i="56"/>
  <c r="F397" i="22"/>
  <c r="F95" i="59"/>
  <c r="F65" i="54"/>
  <c r="F401" i="71"/>
  <c r="F211" i="66"/>
  <c r="E89" i="54"/>
  <c r="F357" i="57"/>
  <c r="C280" i="60"/>
  <c r="F151" i="71"/>
  <c r="F296" i="59"/>
  <c r="C251" i="76"/>
  <c r="F261" i="70"/>
  <c r="F271" i="68"/>
  <c r="F16" i="58"/>
  <c r="E357" i="67"/>
  <c r="E219" i="66"/>
  <c r="C8" i="56"/>
  <c r="F183" i="59"/>
  <c r="F128" i="53"/>
  <c r="F60" i="75"/>
  <c r="C27" i="76"/>
  <c r="F338" i="65"/>
  <c r="F126" i="50"/>
  <c r="F105" i="50"/>
  <c r="F199" i="66"/>
  <c r="F42" i="51"/>
  <c r="C247" i="53"/>
  <c r="F306" i="60"/>
  <c r="C138" i="68"/>
  <c r="F124" i="53"/>
  <c r="C386" i="76"/>
  <c r="F284" i="76"/>
  <c r="F376" i="50"/>
  <c r="F110" i="75"/>
  <c r="F349" i="71"/>
  <c r="F56" i="69"/>
  <c r="C48" i="75"/>
  <c r="F98" i="51"/>
  <c r="F84" i="60"/>
  <c r="F56" i="57"/>
  <c r="E160" i="55"/>
  <c r="F278" i="64"/>
  <c r="E227" i="70"/>
  <c r="E330" i="69"/>
  <c r="E390" i="53"/>
  <c r="F197" i="60"/>
  <c r="F273" i="67"/>
  <c r="F202" i="56"/>
  <c r="F208" i="71"/>
  <c r="E156" i="60"/>
  <c r="F10" i="50"/>
  <c r="F206" i="59"/>
  <c r="F372" i="67"/>
  <c r="F346" i="68"/>
  <c r="F223" i="68"/>
  <c r="F74" i="69"/>
  <c r="C84" i="60"/>
  <c r="F176" i="59"/>
  <c r="F382" i="58"/>
  <c r="F381" i="75"/>
  <c r="C393" i="64"/>
  <c r="F398" i="55"/>
  <c r="C294" i="76"/>
  <c r="C264" i="76"/>
  <c r="C16" i="57"/>
  <c r="F252" i="61"/>
  <c r="F38" i="76"/>
  <c r="F300" i="22"/>
  <c r="F146" i="61"/>
  <c r="F79" i="69"/>
  <c r="F344" i="22"/>
  <c r="F223" i="58"/>
  <c r="F64" i="76"/>
  <c r="F273" i="22"/>
  <c r="C130" i="51"/>
  <c r="F70" i="67"/>
  <c r="C244" i="58"/>
  <c r="F16" i="71"/>
  <c r="F42" i="61"/>
  <c r="F121" i="53"/>
  <c r="F251" i="75"/>
  <c r="F382" i="56"/>
  <c r="C301" i="65"/>
  <c r="F374" i="70"/>
  <c r="F86" i="55"/>
  <c r="F304" i="65"/>
  <c r="F47" i="76"/>
  <c r="F61" i="66"/>
  <c r="C105" i="64"/>
  <c r="F137" i="64"/>
  <c r="F391" i="75"/>
  <c r="C311" i="76"/>
  <c r="F99" i="71"/>
  <c r="C290" i="65"/>
  <c r="F95" i="51"/>
  <c r="F233" i="55"/>
  <c r="F142" i="61"/>
  <c r="F280" i="55"/>
  <c r="F104" i="67"/>
  <c r="F351" i="55"/>
  <c r="F63" i="69"/>
  <c r="F173" i="64"/>
  <c r="F301" i="58"/>
  <c r="F128" i="58"/>
  <c r="E398" i="66"/>
  <c r="F181" i="65"/>
  <c r="F362" i="65"/>
  <c r="F219" i="61"/>
  <c r="C22" i="65"/>
  <c r="F102" i="71"/>
  <c r="C95" i="64"/>
  <c r="F123" i="61"/>
  <c r="F285" i="60"/>
  <c r="F134" i="75"/>
  <c r="F215" i="55"/>
  <c r="F27" i="50"/>
  <c r="C85" i="61"/>
  <c r="F85" i="64"/>
  <c r="C86" i="61"/>
  <c r="F349" i="56"/>
  <c r="F273" i="54"/>
  <c r="E272" i="71"/>
  <c r="C231" i="71"/>
  <c r="G344" i="22"/>
  <c r="F125" i="75"/>
  <c r="F44" i="54"/>
  <c r="F113" i="58"/>
  <c r="F40" i="65"/>
  <c r="F256" i="54"/>
  <c r="F89" i="70"/>
  <c r="F225" i="57"/>
  <c r="F217" i="76"/>
  <c r="F374" i="76"/>
  <c r="E312" i="75"/>
  <c r="F142" i="57"/>
  <c r="F397" i="58"/>
  <c r="F129" i="58"/>
  <c r="F220" i="64"/>
  <c r="C25" i="58"/>
  <c r="F363" i="69"/>
  <c r="C302" i="58"/>
  <c r="F223" i="57"/>
  <c r="F339" i="60"/>
  <c r="F388" i="53"/>
  <c r="F376" i="53"/>
  <c r="F49" i="57"/>
  <c r="F237" i="54"/>
  <c r="C327" i="55"/>
  <c r="F237" i="51"/>
  <c r="E376" i="64"/>
  <c r="C402" i="71"/>
  <c r="F177" i="69"/>
  <c r="F344" i="59"/>
  <c r="F80" i="59"/>
  <c r="F391" i="59"/>
  <c r="F156" i="59"/>
  <c r="F372" i="65"/>
  <c r="F369" i="54"/>
  <c r="F299" i="50"/>
  <c r="H4" i="64"/>
  <c r="F114" i="67"/>
  <c r="F333" i="50"/>
  <c r="F11" i="51"/>
  <c r="F306" i="65"/>
  <c r="C287" i="54"/>
  <c r="F402" i="55"/>
  <c r="E14" i="60"/>
  <c r="F16" i="68"/>
  <c r="F380" i="65"/>
  <c r="F382" i="61"/>
  <c r="F339" i="59"/>
  <c r="F223" i="51"/>
  <c r="F287" i="59"/>
  <c r="F134" i="51"/>
  <c r="F212" i="50"/>
  <c r="F188" i="75"/>
  <c r="F261" i="53"/>
  <c r="E343" i="67"/>
  <c r="E104" i="64"/>
  <c r="C60" i="65"/>
  <c r="F129" i="56"/>
  <c r="C376" i="64"/>
  <c r="F394" i="65"/>
  <c r="E296" i="53"/>
  <c r="F61" i="58"/>
  <c r="F79" i="22"/>
  <c r="F72" i="70"/>
  <c r="F178" i="22"/>
  <c r="F285" i="65"/>
  <c r="F191" i="58"/>
  <c r="F157" i="66"/>
  <c r="C96" i="50"/>
  <c r="F376" i="69"/>
  <c r="C159" i="65"/>
  <c r="F358" i="65"/>
  <c r="C212" i="59"/>
  <c r="F351" i="54"/>
  <c r="F178" i="55"/>
  <c r="F366" i="75"/>
  <c r="F158" i="55"/>
  <c r="C137" i="22"/>
  <c r="C282" i="69"/>
  <c r="F362" i="51"/>
  <c r="F179" i="67"/>
  <c r="F359" i="58"/>
  <c r="F263" i="51"/>
  <c r="F372" i="76"/>
  <c r="E372" i="61"/>
  <c r="G130" i="22"/>
  <c r="E81" i="60"/>
  <c r="E243" i="54"/>
  <c r="E214" i="76"/>
  <c r="C7" i="71"/>
  <c r="C20" i="65"/>
  <c r="F157" i="59"/>
  <c r="F275" i="71"/>
  <c r="F284" i="53"/>
  <c r="F96" i="54"/>
  <c r="F177" i="58"/>
  <c r="F246" i="58"/>
  <c r="F214" i="65"/>
  <c r="C270" i="57"/>
  <c r="F87" i="66"/>
  <c r="F288" i="67"/>
  <c r="F358" i="53"/>
  <c r="F389" i="64"/>
  <c r="F18" i="70"/>
  <c r="F258" i="55"/>
  <c r="F253" i="76"/>
  <c r="F161" i="60"/>
  <c r="F94" i="55"/>
  <c r="C311" i="56"/>
  <c r="F166" i="65"/>
  <c r="C309" i="58"/>
  <c r="F381" i="71"/>
  <c r="F64" i="57"/>
  <c r="F105" i="75"/>
  <c r="F62" i="66"/>
  <c r="F392" i="55"/>
  <c r="F127" i="64"/>
  <c r="C114" i="60"/>
  <c r="F23" i="69"/>
  <c r="F386" i="51"/>
  <c r="F177" i="55"/>
  <c r="F396" i="50"/>
  <c r="F269" i="69"/>
  <c r="F43" i="54"/>
  <c r="F198" i="61"/>
  <c r="E201" i="55"/>
  <c r="F202" i="54"/>
  <c r="F23" i="55"/>
  <c r="F130" i="55"/>
  <c r="C210" i="59"/>
  <c r="F31" i="64"/>
  <c r="F130" i="58"/>
  <c r="F142" i="75"/>
  <c r="F311" i="55"/>
  <c r="C91" i="56"/>
  <c r="F108" i="76"/>
  <c r="C228" i="51"/>
  <c r="F341" i="65"/>
  <c r="F37" i="60"/>
  <c r="F243" i="67"/>
  <c r="F184" i="65"/>
  <c r="F361" i="50"/>
  <c r="F270" i="61"/>
  <c r="F185" i="53"/>
  <c r="F232" i="56"/>
  <c r="F50" i="69"/>
  <c r="F346" i="51"/>
  <c r="F199" i="76"/>
  <c r="C89" i="59"/>
  <c r="C271" i="76"/>
  <c r="F257" i="64"/>
  <c r="F348" i="51"/>
  <c r="F232" i="59"/>
  <c r="F70" i="66"/>
  <c r="F66" i="53"/>
  <c r="F312" i="50"/>
  <c r="F322" i="66"/>
  <c r="F251" i="67"/>
  <c r="F265" i="67"/>
  <c r="F172" i="68"/>
  <c r="F218" i="50"/>
  <c r="F174" i="55"/>
  <c r="F81" i="58"/>
  <c r="F341" i="70"/>
  <c r="F344" i="57"/>
  <c r="F385" i="75"/>
  <c r="F16" i="61"/>
  <c r="F236" i="58"/>
  <c r="F248" i="57"/>
  <c r="E227" i="56"/>
  <c r="E349" i="64"/>
  <c r="F267" i="54"/>
  <c r="F151" i="59"/>
  <c r="F77" i="58"/>
  <c r="F155" i="60"/>
  <c r="C74" i="76"/>
  <c r="F125" i="76"/>
  <c r="E357" i="60"/>
  <c r="F66" i="69"/>
  <c r="F89" i="55"/>
  <c r="E20" i="56"/>
  <c r="C345" i="56"/>
  <c r="F252" i="66"/>
  <c r="F370" i="60"/>
  <c r="F203" i="22"/>
  <c r="F57" i="71"/>
  <c r="F108" i="51"/>
  <c r="F280" i="65"/>
  <c r="F284" i="55"/>
  <c r="E159" i="66"/>
  <c r="F55" i="60"/>
  <c r="F385" i="65"/>
  <c r="C384" i="50"/>
  <c r="C53" i="69"/>
  <c r="F235" i="54"/>
  <c r="F83" i="56"/>
  <c r="F81" i="76"/>
  <c r="F232" i="55"/>
  <c r="F373" i="53"/>
  <c r="E107" i="65"/>
  <c r="F254" i="54"/>
  <c r="F331" i="70"/>
  <c r="F124" i="75"/>
  <c r="C380" i="51"/>
  <c r="F206" i="61"/>
  <c r="C34" i="70"/>
  <c r="F91" i="68"/>
  <c r="F253" i="54"/>
  <c r="F353" i="60"/>
  <c r="F177" i="71"/>
  <c r="F322" i="50"/>
  <c r="F215" i="50"/>
  <c r="F231" i="53"/>
  <c r="F123" i="66"/>
  <c r="F45" i="53"/>
  <c r="E250" i="76"/>
  <c r="C91" i="51"/>
  <c r="F269" i="67"/>
  <c r="F261" i="50"/>
  <c r="F179" i="60"/>
  <c r="F314" i="51"/>
  <c r="F191" i="71"/>
  <c r="F186" i="70"/>
  <c r="F72" i="53"/>
  <c r="F7" i="60"/>
  <c r="F63" i="22"/>
  <c r="F45" i="66"/>
  <c r="F53" i="69"/>
  <c r="F316" i="71"/>
  <c r="F71" i="67"/>
  <c r="F65" i="56"/>
  <c r="C279" i="54"/>
  <c r="F93" i="64"/>
  <c r="C137" i="76"/>
  <c r="C266" i="56"/>
  <c r="F31" i="51"/>
  <c r="E358" i="75"/>
  <c r="F204" i="69"/>
  <c r="C109" i="22"/>
  <c r="F370" i="75"/>
  <c r="F290" i="56"/>
  <c r="F274" i="54"/>
  <c r="E352" i="55"/>
  <c r="F244" i="56"/>
  <c r="F395" i="76"/>
  <c r="C151" i="57"/>
  <c r="F47" i="53"/>
  <c r="F164" i="59"/>
  <c r="F290" i="64"/>
  <c r="F304" i="64"/>
  <c r="F178" i="51"/>
  <c r="F87" i="56"/>
  <c r="F369" i="51"/>
  <c r="F118" i="56"/>
  <c r="F10" i="67"/>
  <c r="F128" i="60"/>
  <c r="F142" i="68"/>
  <c r="F171" i="51"/>
  <c r="F211" i="54"/>
  <c r="F153" i="57"/>
  <c r="F64" i="56"/>
  <c r="F281" i="61"/>
  <c r="F199" i="75"/>
  <c r="F168" i="57"/>
  <c r="F222" i="69"/>
  <c r="F157" i="57"/>
  <c r="C125" i="56"/>
  <c r="F159" i="70"/>
  <c r="F307" i="51"/>
  <c r="F94" i="68"/>
  <c r="F274" i="60"/>
  <c r="C324" i="56"/>
  <c r="F264" i="55"/>
  <c r="F296" i="50"/>
  <c r="C299" i="55"/>
  <c r="E257" i="75"/>
  <c r="F171" i="66"/>
  <c r="F83" i="51"/>
  <c r="F243" i="55"/>
  <c r="F208" i="51"/>
  <c r="F322" i="68"/>
  <c r="C129" i="56"/>
  <c r="F372" i="55"/>
  <c r="F338" i="22"/>
  <c r="E170" i="61"/>
  <c r="F278" i="75"/>
  <c r="F377" i="59"/>
  <c r="F171" i="65"/>
  <c r="F326" i="56"/>
  <c r="C93" i="69"/>
  <c r="F41" i="55"/>
  <c r="F155" i="54"/>
  <c r="F214" i="56"/>
  <c r="F275" i="67"/>
  <c r="F327" i="64"/>
  <c r="F309" i="65"/>
  <c r="C93" i="61"/>
  <c r="F195" i="57"/>
  <c r="F104" i="60"/>
  <c r="F156" i="61"/>
  <c r="F305" i="64"/>
  <c r="F247" i="64"/>
  <c r="F5" i="59"/>
  <c r="F359" i="55"/>
  <c r="F395" i="69"/>
  <c r="C73" i="68"/>
  <c r="F15" i="59"/>
  <c r="F270" i="57"/>
  <c r="F336" i="54"/>
  <c r="F19" i="59"/>
  <c r="C97" i="56"/>
  <c r="F339" i="61"/>
  <c r="C171" i="58"/>
  <c r="C166" i="76"/>
  <c r="C160" i="67"/>
  <c r="F225" i="60"/>
  <c r="F33" i="64"/>
  <c r="F357" i="60"/>
  <c r="F301" i="59"/>
  <c r="F230" i="67"/>
  <c r="F335" i="61"/>
  <c r="C88" i="76"/>
  <c r="E108" i="50"/>
  <c r="F110" i="57"/>
  <c r="F353" i="56"/>
  <c r="F265" i="50"/>
  <c r="F143" i="57"/>
  <c r="C142" i="55"/>
  <c r="F343" i="61"/>
  <c r="F379" i="66"/>
  <c r="F322" i="55"/>
  <c r="F105" i="60"/>
  <c r="F269" i="60"/>
  <c r="F338" i="60"/>
  <c r="F120" i="75"/>
  <c r="F343" i="56"/>
  <c r="C79" i="76"/>
  <c r="C93" i="70"/>
  <c r="F326" i="69"/>
  <c r="F46" i="59"/>
  <c r="F116" i="55"/>
  <c r="F187" i="53"/>
  <c r="F131" i="70"/>
  <c r="E394" i="75"/>
  <c r="F34" i="22"/>
  <c r="F85" i="51"/>
  <c r="C266" i="69"/>
  <c r="F168" i="66"/>
  <c r="F403" i="64"/>
  <c r="F336" i="57"/>
  <c r="F358" i="69"/>
  <c r="F88" i="75"/>
  <c r="F384" i="53"/>
  <c r="F50" i="71"/>
  <c r="E183" i="51"/>
  <c r="F375" i="22"/>
  <c r="E207" i="57"/>
  <c r="E172" i="66"/>
  <c r="F40" i="54"/>
  <c r="F151" i="57"/>
  <c r="F268" i="66"/>
  <c r="F72" i="59"/>
  <c r="F47" i="22"/>
  <c r="E372" i="66"/>
  <c r="F328" i="55"/>
  <c r="C295" i="55"/>
  <c r="F230" i="22"/>
  <c r="F100" i="66"/>
  <c r="F69" i="75"/>
  <c r="F153" i="64"/>
  <c r="E11" i="68"/>
  <c r="F368" i="59"/>
  <c r="F5" i="65"/>
  <c r="C171" i="76"/>
  <c r="C61" i="60"/>
  <c r="F367" i="51"/>
  <c r="F66" i="61"/>
  <c r="F145" i="55"/>
  <c r="F395" i="50"/>
  <c r="F81" i="55"/>
  <c r="F355" i="66"/>
  <c r="F161" i="65"/>
  <c r="F12" i="55"/>
  <c r="F83" i="59"/>
  <c r="F67" i="76"/>
  <c r="C162" i="57"/>
  <c r="F171" i="60"/>
  <c r="F20" i="56"/>
  <c r="F337" i="65"/>
  <c r="F224" i="65"/>
  <c r="F285" i="55"/>
  <c r="F278" i="66"/>
  <c r="F358" i="75"/>
  <c r="C161" i="22"/>
  <c r="F160" i="55"/>
  <c r="F229" i="68"/>
  <c r="F318" i="22"/>
  <c r="F282" i="64"/>
  <c r="C400" i="60"/>
  <c r="F369" i="60"/>
  <c r="F25" i="67"/>
  <c r="F211" i="67"/>
  <c r="F285" i="22"/>
  <c r="F400" i="61"/>
  <c r="F303" i="68"/>
  <c r="F285" i="53"/>
  <c r="F177" i="66"/>
  <c r="F105" i="61"/>
  <c r="F366" i="56"/>
  <c r="E4" i="22"/>
  <c r="F77" i="70"/>
  <c r="F41" i="68"/>
  <c r="F111" i="51"/>
  <c r="E176" i="66"/>
  <c r="C90" i="22"/>
  <c r="F373" i="70"/>
  <c r="F29" i="65"/>
  <c r="F296" i="58"/>
  <c r="F58" i="75"/>
  <c r="F57" i="75"/>
  <c r="F321" i="71"/>
  <c r="F350" i="51"/>
  <c r="F46" i="66"/>
  <c r="C251" i="70"/>
  <c r="C218" i="50"/>
  <c r="F369" i="64"/>
  <c r="F15" i="53"/>
  <c r="F219" i="54"/>
  <c r="F82" i="69"/>
  <c r="F217" i="71"/>
  <c r="F90" i="68"/>
  <c r="F112" i="57"/>
  <c r="F315" i="76"/>
  <c r="F171" i="70"/>
  <c r="F44" i="60"/>
  <c r="F321" i="67"/>
  <c r="F296" i="75"/>
  <c r="F14" i="50"/>
  <c r="C134" i="66"/>
  <c r="C185" i="68"/>
  <c r="C71" i="70"/>
  <c r="F379" i="53"/>
  <c r="F362" i="69"/>
  <c r="F100" i="58"/>
  <c r="C123" i="65"/>
  <c r="F7" i="54"/>
  <c r="F90" i="57"/>
  <c r="F49" i="70"/>
  <c r="F172" i="69"/>
  <c r="F89" i="75"/>
  <c r="F378" i="69"/>
  <c r="F118" i="65"/>
  <c r="F13" i="56"/>
  <c r="F28" i="53"/>
  <c r="F40" i="57"/>
  <c r="F361" i="22"/>
  <c r="F128" i="75"/>
  <c r="F302" i="58"/>
  <c r="F129" i="57"/>
  <c r="F271" i="76"/>
  <c r="F360" i="58"/>
  <c r="F322" i="56"/>
  <c r="F48" i="66"/>
  <c r="F211" i="64"/>
  <c r="F209" i="68"/>
  <c r="F30" i="68"/>
  <c r="E55" i="64"/>
  <c r="F313" i="61"/>
  <c r="C110" i="64"/>
  <c r="F22" i="54"/>
  <c r="E332" i="55"/>
  <c r="F196" i="70"/>
  <c r="C362" i="76"/>
  <c r="F159" i="59"/>
  <c r="F12" i="61"/>
  <c r="F76" i="64"/>
  <c r="F230" i="64"/>
  <c r="C229" i="58"/>
  <c r="F103" i="65"/>
  <c r="F205" i="75"/>
  <c r="C97" i="58"/>
  <c r="F398" i="70"/>
  <c r="E370" i="57"/>
  <c r="C315" i="71"/>
  <c r="F267" i="56"/>
  <c r="F144" i="57"/>
  <c r="F137" i="66"/>
  <c r="F234" i="59"/>
  <c r="F222" i="59"/>
  <c r="C75" i="75"/>
  <c r="F156" i="58"/>
  <c r="F106" i="66"/>
  <c r="F332" i="53"/>
  <c r="C104" i="70"/>
  <c r="C89" i="67"/>
  <c r="F94" i="65"/>
  <c r="F154" i="71"/>
  <c r="F396" i="55"/>
  <c r="F342" i="22"/>
  <c r="C138" i="65"/>
  <c r="F369" i="68"/>
  <c r="C214" i="51"/>
  <c r="F163" i="68"/>
  <c r="F378" i="66"/>
  <c r="F368" i="65"/>
  <c r="F45" i="65"/>
  <c r="E161" i="75"/>
  <c r="F70" i="68"/>
  <c r="F201" i="70"/>
  <c r="F250" i="71"/>
  <c r="C168" i="76"/>
  <c r="F214" i="67"/>
  <c r="C108" i="65"/>
  <c r="F378" i="58"/>
  <c r="F118" i="67"/>
  <c r="F47" i="61"/>
  <c r="F108" i="59"/>
  <c r="F34" i="58"/>
  <c r="F267" i="51"/>
  <c r="F340" i="66"/>
  <c r="F155" i="71"/>
  <c r="F49" i="55"/>
  <c r="F145" i="51"/>
  <c r="E217" i="50"/>
  <c r="E289" i="53"/>
  <c r="F94" i="76"/>
  <c r="F340" i="59"/>
  <c r="F57" i="59"/>
  <c r="F239" i="55"/>
  <c r="E29" i="22"/>
  <c r="E297" i="53"/>
  <c r="C27" i="51"/>
  <c r="C187" i="64"/>
  <c r="C87" i="61"/>
  <c r="C21" i="71"/>
  <c r="F259" i="58"/>
  <c r="F148" i="57"/>
  <c r="C229" i="54"/>
  <c r="F263" i="50"/>
  <c r="F75" i="60"/>
  <c r="C30" i="50"/>
  <c r="F134" i="66"/>
  <c r="F70" i="64"/>
  <c r="F262" i="76"/>
  <c r="F397" i="65"/>
  <c r="F216" i="76"/>
  <c r="F8" i="56"/>
  <c r="F135" i="54"/>
  <c r="F329" i="75"/>
  <c r="F224" i="57"/>
  <c r="F177" i="57"/>
  <c r="F350" i="60"/>
  <c r="E237" i="58"/>
  <c r="F48" i="60"/>
  <c r="F56" i="54"/>
  <c r="C54" i="76"/>
  <c r="C96" i="58"/>
  <c r="F265" i="65"/>
  <c r="F244" i="66"/>
  <c r="F69" i="70"/>
  <c r="F273" i="59"/>
  <c r="F380" i="53"/>
  <c r="F124" i="58"/>
  <c r="F95" i="69"/>
  <c r="C87" i="56"/>
  <c r="F12" i="56"/>
  <c r="F171" i="76"/>
  <c r="F237" i="66"/>
  <c r="F24" i="71"/>
  <c r="F374" i="59"/>
  <c r="F300" i="55"/>
  <c r="C191" i="76"/>
  <c r="F144" i="69"/>
  <c r="F43" i="71"/>
  <c r="F145" i="59"/>
  <c r="F144" i="53"/>
  <c r="F72" i="54"/>
  <c r="F131" i="69"/>
  <c r="F271" i="55"/>
  <c r="F99" i="60"/>
  <c r="E275" i="56"/>
  <c r="F189" i="50"/>
  <c r="C159" i="64"/>
  <c r="F337" i="22"/>
  <c r="F273" i="57"/>
  <c r="F263" i="76"/>
  <c r="F359" i="75"/>
  <c r="F206" i="54"/>
  <c r="F88" i="71"/>
  <c r="F75" i="70"/>
  <c r="E57" i="57"/>
  <c r="F367" i="66"/>
  <c r="C92" i="66"/>
  <c r="F379" i="67"/>
  <c r="F280" i="68"/>
  <c r="G6" i="22"/>
  <c r="F128" i="56"/>
  <c r="F226" i="51"/>
  <c r="C88" i="70"/>
  <c r="F43" i="56"/>
  <c r="F318" i="67"/>
  <c r="F262" i="58"/>
  <c r="F377" i="56"/>
  <c r="F18" i="56"/>
  <c r="C179" i="76"/>
  <c r="F337" i="56"/>
  <c r="F283" i="64"/>
  <c r="F179" i="64"/>
  <c r="F18" i="71"/>
  <c r="F92" i="50"/>
  <c r="F111" i="60"/>
  <c r="F200" i="69"/>
  <c r="F272" i="56"/>
  <c r="C342" i="76"/>
  <c r="F271" i="57"/>
  <c r="F24" i="60"/>
  <c r="F214" i="53"/>
  <c r="C293" i="65"/>
  <c r="F241" i="64"/>
  <c r="F335" i="58"/>
  <c r="C45" i="76"/>
  <c r="C201" i="54"/>
  <c r="F401" i="68"/>
  <c r="C85" i="69"/>
  <c r="F218" i="58"/>
  <c r="F158" i="57"/>
  <c r="F258" i="22"/>
  <c r="F283" i="66"/>
  <c r="C66" i="54"/>
  <c r="F55" i="66"/>
  <c r="C99" i="76"/>
  <c r="F385" i="71"/>
  <c r="F299" i="55"/>
  <c r="F353" i="71"/>
  <c r="F30" i="71"/>
  <c r="F13" i="53"/>
  <c r="F320" i="64"/>
  <c r="F246" i="64"/>
  <c r="C350" i="71"/>
  <c r="F149" i="71"/>
  <c r="F187" i="51"/>
  <c r="C400" i="76"/>
  <c r="F19" i="56"/>
  <c r="F10" i="60"/>
  <c r="F201" i="66"/>
  <c r="F46" i="58"/>
  <c r="F7" i="53"/>
  <c r="F65" i="67"/>
  <c r="F296" i="68"/>
  <c r="F222" i="68"/>
  <c r="F220" i="69"/>
  <c r="F129" i="53"/>
  <c r="F214" i="59"/>
  <c r="F32" i="60"/>
  <c r="F369" i="58"/>
  <c r="F158" i="54"/>
  <c r="F95" i="68"/>
  <c r="F84" i="75"/>
  <c r="F149" i="53"/>
  <c r="F70" i="65"/>
  <c r="F120" i="61"/>
  <c r="F300" i="67"/>
  <c r="F273" i="71"/>
  <c r="F298" i="71"/>
  <c r="F391" i="60"/>
  <c r="F294" i="56"/>
  <c r="F295" i="76"/>
  <c r="C88" i="50"/>
  <c r="C401" i="76"/>
  <c r="F233" i="56"/>
  <c r="C133" i="56"/>
  <c r="F231" i="68"/>
  <c r="C256" i="75"/>
  <c r="F75" i="57"/>
  <c r="F271" i="61"/>
  <c r="F255" i="55"/>
  <c r="F6" i="54"/>
  <c r="F303" i="61"/>
  <c r="F9" i="50"/>
  <c r="E337" i="54"/>
  <c r="F343" i="53"/>
  <c r="F73" i="50"/>
  <c r="F161" i="75"/>
  <c r="F393" i="70"/>
  <c r="C176" i="69"/>
  <c r="F31" i="53"/>
  <c r="F179" i="58"/>
  <c r="F164" i="61"/>
  <c r="F297" i="56"/>
  <c r="F268" i="58"/>
  <c r="E198" i="59"/>
  <c r="F124" i="54"/>
  <c r="F161" i="51"/>
  <c r="F391" i="53"/>
  <c r="F342" i="71"/>
  <c r="C141" i="76"/>
  <c r="C391" i="76"/>
  <c r="F237" i="57"/>
  <c r="F86" i="67"/>
  <c r="F312" i="54"/>
  <c r="F115" i="67"/>
  <c r="C99" i="56"/>
  <c r="F383" i="55"/>
  <c r="F262" i="53"/>
  <c r="F399" i="76"/>
  <c r="F383" i="57"/>
  <c r="F259" i="67"/>
  <c r="F32" i="67"/>
  <c r="F112" i="75"/>
  <c r="F304" i="59"/>
  <c r="F54" i="53"/>
  <c r="F34" i="57"/>
  <c r="C55" i="67"/>
  <c r="C142" i="68"/>
  <c r="C94" i="22"/>
  <c r="C34" i="55"/>
  <c r="F214" i="61"/>
  <c r="F265" i="55"/>
  <c r="F372" i="71"/>
  <c r="F120" i="57"/>
  <c r="F350" i="56"/>
  <c r="F168" i="61"/>
  <c r="F66" i="64"/>
  <c r="F142" i="53"/>
  <c r="F69" i="51"/>
  <c r="F373" i="68"/>
  <c r="F289" i="66"/>
  <c r="F119" i="68"/>
  <c r="F29" i="67"/>
  <c r="F394" i="64"/>
  <c r="F117" i="64"/>
  <c r="F188" i="69"/>
  <c r="F354" i="55"/>
  <c r="F44" i="66"/>
  <c r="F165" i="70"/>
  <c r="F343" i="58"/>
  <c r="F58" i="53"/>
  <c r="F248" i="22"/>
  <c r="F130" i="67"/>
  <c r="C285" i="66"/>
  <c r="F364" i="56"/>
  <c r="F394" i="56"/>
  <c r="F390" i="64"/>
  <c r="F198" i="53"/>
  <c r="F250" i="51"/>
  <c r="C162" i="70"/>
  <c r="F328" i="61"/>
  <c r="F107" i="54"/>
  <c r="F235" i="59"/>
  <c r="F161" i="54"/>
  <c r="F280" i="57"/>
  <c r="F339" i="58"/>
  <c r="E297" i="61"/>
  <c r="F300" i="56"/>
  <c r="F380" i="70"/>
  <c r="F256" i="70"/>
  <c r="C341" i="64"/>
  <c r="F185" i="22"/>
  <c r="F106" i="70"/>
  <c r="F44" i="55"/>
  <c r="F86" i="75"/>
  <c r="F317" i="56"/>
  <c r="F247" i="70"/>
  <c r="F266" i="61"/>
  <c r="C322" i="22"/>
  <c r="F202" i="64"/>
  <c r="F15" i="64"/>
  <c r="F220" i="66"/>
  <c r="F314" i="22"/>
  <c r="F339" i="54"/>
  <c r="F96" i="61"/>
  <c r="F329" i="56"/>
  <c r="F40" i="53"/>
  <c r="F274" i="53"/>
  <c r="F27" i="67"/>
  <c r="F97" i="57"/>
  <c r="F188" i="65"/>
  <c r="F141" i="50"/>
  <c r="F306" i="75"/>
  <c r="F268" i="53"/>
  <c r="F60" i="57"/>
  <c r="E401" i="64"/>
  <c r="F162" i="56"/>
  <c r="F366" i="64"/>
  <c r="C93" i="65"/>
  <c r="C269" i="53"/>
  <c r="F52" i="71"/>
  <c r="C199" i="54"/>
  <c r="F100" i="75"/>
  <c r="F341" i="64"/>
  <c r="F165" i="65"/>
  <c r="F313" i="50"/>
  <c r="F79" i="65"/>
  <c r="F82" i="68"/>
  <c r="C226" i="53"/>
  <c r="F92" i="69"/>
  <c r="F242" i="69"/>
  <c r="F227" i="64"/>
  <c r="F252" i="50"/>
  <c r="F15" i="67"/>
  <c r="F272" i="55"/>
  <c r="E189" i="60"/>
  <c r="F8" i="68"/>
  <c r="F310" i="75"/>
  <c r="F257" i="54"/>
  <c r="F129" i="59"/>
  <c r="C40" i="60"/>
  <c r="F161" i="70"/>
  <c r="F30" i="51"/>
  <c r="F196" i="75"/>
  <c r="F356" i="66"/>
  <c r="F366" i="22"/>
  <c r="F362" i="68"/>
  <c r="E4" i="70"/>
  <c r="F159" i="55"/>
  <c r="F31" i="68"/>
  <c r="F396" i="53"/>
  <c r="E46" i="60"/>
  <c r="F341" i="58"/>
  <c r="F378" i="60"/>
  <c r="C355" i="57"/>
  <c r="F112" i="54"/>
  <c r="F372" i="54"/>
  <c r="F200" i="54"/>
  <c r="F317" i="67"/>
  <c r="F345" i="22"/>
  <c r="F381" i="60"/>
  <c r="F389" i="66"/>
  <c r="F153" i="70"/>
  <c r="F219" i="64"/>
  <c r="C300" i="22"/>
  <c r="C60" i="69"/>
  <c r="C107" i="65"/>
  <c r="C98" i="60"/>
  <c r="F14" i="61"/>
  <c r="E41" i="50"/>
  <c r="F168" i="51"/>
  <c r="F311" i="75"/>
  <c r="F72" i="60"/>
  <c r="F348" i="70"/>
  <c r="F208" i="58"/>
  <c r="F154" i="61"/>
  <c r="F395" i="53"/>
  <c r="C370" i="57"/>
  <c r="F102" i="60"/>
  <c r="E329" i="55"/>
  <c r="F354" i="71"/>
  <c r="F44" i="53"/>
  <c r="F257" i="22"/>
  <c r="F218" i="69"/>
  <c r="F160" i="68"/>
  <c r="F153" i="59"/>
  <c r="F146" i="50"/>
  <c r="F248" i="69"/>
  <c r="F179" i="55"/>
  <c r="F103" i="53"/>
  <c r="F393" i="59"/>
  <c r="C66" i="55"/>
  <c r="F300" i="59"/>
  <c r="F49" i="75"/>
  <c r="F32" i="75"/>
  <c r="F230" i="50"/>
  <c r="F188" i="54"/>
  <c r="C357" i="54"/>
  <c r="F234" i="69"/>
  <c r="F60" i="56"/>
  <c r="F387" i="66"/>
  <c r="F124" i="22"/>
  <c r="E98" i="59"/>
  <c r="C228" i="50"/>
  <c r="C231" i="66"/>
  <c r="F262" i="71"/>
  <c r="E384" i="55"/>
  <c r="F242" i="76"/>
  <c r="C335" i="56"/>
  <c r="F90" i="71"/>
  <c r="F118" i="59"/>
  <c r="F155" i="51"/>
  <c r="F129" i="55"/>
  <c r="F221" i="51"/>
  <c r="C297" i="67"/>
  <c r="C198" i="55"/>
  <c r="F95" i="50"/>
  <c r="C241" i="51"/>
  <c r="E340" i="50"/>
  <c r="F141" i="61"/>
  <c r="F343" i="75"/>
  <c r="F60" i="65"/>
  <c r="F86" i="57"/>
  <c r="F63" i="57"/>
  <c r="F70" i="57"/>
  <c r="C146" i="69"/>
  <c r="F71" i="58"/>
  <c r="F98" i="65"/>
  <c r="F374" i="69"/>
  <c r="F348" i="71"/>
  <c r="C154" i="67"/>
  <c r="F137" i="70"/>
  <c r="C277" i="53"/>
  <c r="F361" i="61"/>
  <c r="F78" i="60"/>
  <c r="F403" i="53"/>
  <c r="F142" i="64"/>
  <c r="F237" i="70"/>
  <c r="F294" i="66"/>
  <c r="F206" i="67"/>
  <c r="C282" i="67"/>
  <c r="F63" i="53"/>
  <c r="F338" i="70"/>
  <c r="F252" i="75"/>
  <c r="F315" i="57"/>
  <c r="F144" i="68"/>
  <c r="F302" i="76"/>
  <c r="F246" i="69"/>
  <c r="C120" i="64"/>
  <c r="F185" i="75"/>
  <c r="F304" i="66"/>
  <c r="F11" i="53"/>
  <c r="F238" i="50"/>
  <c r="F166" i="61"/>
  <c r="F166" i="70"/>
  <c r="F351" i="61"/>
  <c r="C369" i="76"/>
  <c r="C393" i="57"/>
  <c r="C189" i="61"/>
  <c r="C313" i="60"/>
  <c r="F29" i="70"/>
  <c r="F325" i="76"/>
  <c r="F176" i="58"/>
  <c r="F123" i="59"/>
  <c r="F338" i="71"/>
  <c r="F297" i="67"/>
  <c r="F264" i="65"/>
  <c r="F295" i="70"/>
  <c r="C270" i="50"/>
  <c r="F284" i="71"/>
  <c r="F104" i="76"/>
  <c r="F314" i="67"/>
  <c r="F75" i="68"/>
  <c r="F403" i="68"/>
  <c r="F344" i="71"/>
  <c r="C393" i="51"/>
  <c r="F171" i="59"/>
  <c r="F357" i="61"/>
  <c r="F321" i="59"/>
  <c r="F120" i="70"/>
  <c r="C282" i="57"/>
  <c r="F61" i="51"/>
  <c r="F287" i="50"/>
  <c r="F63" i="55"/>
  <c r="F233" i="76"/>
  <c r="F185" i="76"/>
  <c r="F212" i="55"/>
  <c r="E88" i="75"/>
  <c r="F161" i="59"/>
  <c r="E256" i="57"/>
  <c r="E57" i="56"/>
  <c r="C123" i="64"/>
  <c r="F119" i="64"/>
  <c r="C47" i="76"/>
  <c r="F40" i="59"/>
  <c r="F322" i="54"/>
  <c r="F254" i="59"/>
  <c r="F153" i="51"/>
  <c r="F124" i="68"/>
  <c r="F319" i="56"/>
  <c r="F397" i="67"/>
  <c r="F135" i="66"/>
  <c r="F19" i="65"/>
  <c r="F166" i="76"/>
  <c r="F381" i="67"/>
  <c r="F292" i="64"/>
  <c r="F70" i="50"/>
  <c r="C128" i="75"/>
  <c r="F393" i="68"/>
  <c r="F351" i="60"/>
  <c r="F220" i="58"/>
  <c r="F259" i="53"/>
  <c r="F313" i="60"/>
  <c r="E334" i="66"/>
  <c r="E200" i="65"/>
  <c r="F57" i="57"/>
  <c r="F9" i="55"/>
  <c r="E128" i="65"/>
  <c r="E12" i="76"/>
  <c r="F13" i="54"/>
  <c r="F289" i="57"/>
  <c r="F204" i="67"/>
  <c r="F69" i="71"/>
  <c r="F284" i="56"/>
  <c r="F178" i="54"/>
  <c r="C390" i="50"/>
  <c r="F250" i="70"/>
  <c r="F314" i="65"/>
  <c r="F137" i="65"/>
  <c r="F32" i="53"/>
  <c r="G255" i="66"/>
  <c r="C255" i="64"/>
  <c r="F303" i="76"/>
  <c r="F77" i="75"/>
  <c r="F32" i="56"/>
  <c r="F33" i="69"/>
  <c r="F373" i="75"/>
  <c r="F254" i="70"/>
  <c r="C124" i="76"/>
  <c r="F285" i="50"/>
  <c r="F364" i="64"/>
  <c r="E169" i="76"/>
  <c r="F231" i="69"/>
  <c r="F395" i="58"/>
  <c r="C114" i="61"/>
  <c r="F44" i="56"/>
  <c r="E203" i="53"/>
  <c r="F284" i="70"/>
  <c r="F386" i="71"/>
  <c r="F202" i="70"/>
  <c r="F305" i="61"/>
  <c r="F27" i="51"/>
  <c r="F192" i="68"/>
  <c r="E296" i="22"/>
  <c r="E29" i="54"/>
  <c r="F270" i="50"/>
  <c r="F86" i="22"/>
  <c r="F361" i="76"/>
  <c r="C244" i="76"/>
  <c r="E25" i="68"/>
  <c r="F54" i="57"/>
  <c r="F187" i="50"/>
  <c r="F85" i="53"/>
  <c r="F313" i="53"/>
  <c r="F191" i="55"/>
  <c r="F323" i="50"/>
  <c r="F138" i="69"/>
  <c r="F209" i="76"/>
  <c r="F138" i="61"/>
  <c r="C100" i="64"/>
  <c r="F147" i="65"/>
  <c r="F321" i="53"/>
  <c r="F13" i="75"/>
  <c r="F23" i="76"/>
  <c r="F318" i="58"/>
  <c r="F55" i="56"/>
  <c r="F372" i="60"/>
  <c r="F318" i="66"/>
  <c r="C45" i="67"/>
  <c r="F382" i="64"/>
  <c r="F346" i="22"/>
  <c r="F170" i="55"/>
  <c r="F194" i="60"/>
  <c r="E385" i="69"/>
  <c r="F150" i="53"/>
  <c r="F209" i="53"/>
  <c r="F109" i="61"/>
  <c r="F175" i="65"/>
  <c r="F347" i="68"/>
  <c r="F370" i="56"/>
  <c r="F221" i="69"/>
  <c r="E306" i="64"/>
  <c r="F398" i="76"/>
  <c r="F227" i="55"/>
  <c r="E374" i="55"/>
  <c r="F378" i="61"/>
  <c r="F141" i="76"/>
  <c r="F10" i="65"/>
  <c r="F245" i="65"/>
  <c r="F126" i="59"/>
  <c r="C248" i="57"/>
  <c r="C50" i="76"/>
  <c r="F332" i="64"/>
  <c r="F299" i="65"/>
  <c r="C98" i="70"/>
  <c r="F29" i="66"/>
  <c r="F304" i="76"/>
  <c r="C335" i="71"/>
  <c r="F40" i="60"/>
  <c r="F174" i="51"/>
  <c r="F245" i="57"/>
  <c r="F209" i="66"/>
  <c r="F343" i="68"/>
  <c r="F215" i="51"/>
  <c r="F298" i="61"/>
  <c r="C270" i="54"/>
  <c r="F17" i="57"/>
  <c r="C277" i="67"/>
  <c r="F209" i="55"/>
  <c r="F231" i="76"/>
  <c r="F129" i="75"/>
  <c r="F93" i="65"/>
  <c r="F50" i="61"/>
  <c r="F229" i="76"/>
  <c r="C115" i="56"/>
  <c r="F57" i="53"/>
  <c r="F35" i="51"/>
  <c r="C164" i="59"/>
  <c r="C96" i="61"/>
  <c r="F145" i="65"/>
  <c r="F139" i="51"/>
  <c r="C19" i="75"/>
  <c r="F279" i="67"/>
  <c r="F383" i="60"/>
  <c r="E199" i="75"/>
  <c r="F232" i="60"/>
  <c r="F9" i="58"/>
  <c r="F10" i="55"/>
  <c r="F54" i="67"/>
  <c r="F383" i="70"/>
  <c r="F48" i="57"/>
  <c r="C88" i="51"/>
  <c r="C359" i="56"/>
  <c r="F31" i="65"/>
  <c r="F220" i="67"/>
  <c r="F137" i="60"/>
  <c r="F82" i="70"/>
  <c r="F242" i="50"/>
  <c r="F128" i="55"/>
  <c r="F113" i="61"/>
  <c r="F11" i="58"/>
  <c r="F177" i="60"/>
  <c r="C21" i="53"/>
  <c r="F240" i="67"/>
  <c r="F295" i="51"/>
  <c r="E65" i="50"/>
  <c r="F31" i="69"/>
  <c r="F280" i="76"/>
  <c r="F54" i="50"/>
  <c r="C108" i="51"/>
  <c r="F22" i="69"/>
  <c r="F366" i="67"/>
  <c r="F248" i="65"/>
  <c r="F67" i="55"/>
  <c r="F380" i="55"/>
  <c r="C151" i="76"/>
  <c r="F227" i="65"/>
  <c r="F252" i="60"/>
  <c r="F189" i="53"/>
  <c r="F53" i="65"/>
  <c r="F183" i="56"/>
  <c r="F327" i="65"/>
  <c r="F175" i="51"/>
  <c r="F357" i="59"/>
  <c r="F303" i="59"/>
  <c r="F291" i="56"/>
  <c r="C140" i="65"/>
  <c r="C321" i="69"/>
  <c r="F170" i="67"/>
  <c r="C380" i="65"/>
  <c r="F343" i="51"/>
  <c r="F381" i="64"/>
  <c r="F193" i="57"/>
  <c r="C396" i="76"/>
  <c r="F365" i="53"/>
  <c r="F289" i="50"/>
  <c r="F22" i="76"/>
  <c r="F173" i="68"/>
  <c r="F361" i="58"/>
  <c r="F142" i="65"/>
  <c r="F140" i="75"/>
  <c r="F297" i="71"/>
  <c r="F198" i="54"/>
  <c r="F45" i="51"/>
  <c r="F141" i="51"/>
  <c r="F388" i="71"/>
  <c r="F251" i="66"/>
  <c r="F94" i="67"/>
  <c r="F88" i="55"/>
  <c r="F268" i="64"/>
  <c r="F230" i="59"/>
  <c r="F259" i="75"/>
  <c r="F374" i="57"/>
  <c r="F169" i="60"/>
  <c r="F125" i="61"/>
  <c r="F212" i="51"/>
  <c r="F46" i="65"/>
  <c r="C90" i="53"/>
  <c r="F382" i="75"/>
  <c r="F332" i="59"/>
  <c r="F33" i="55"/>
  <c r="F372" i="75"/>
  <c r="F16" i="51"/>
  <c r="F329" i="76"/>
  <c r="E86" i="58"/>
  <c r="F400" i="70"/>
  <c r="F367" i="53"/>
  <c r="F252" i="64"/>
  <c r="C192" i="76"/>
  <c r="F50" i="67"/>
  <c r="F253" i="50"/>
  <c r="F397" i="75"/>
  <c r="C129" i="61"/>
  <c r="I66" i="60"/>
  <c r="I248" i="58"/>
  <c r="I332" i="57"/>
  <c r="I178" i="59"/>
  <c r="I44" i="57"/>
  <c r="I248" i="69"/>
  <c r="I354" i="56"/>
  <c r="I145" i="59"/>
  <c r="I96" i="60"/>
  <c r="I199" i="71"/>
  <c r="I153" i="67"/>
  <c r="I182" i="59"/>
  <c r="I333" i="50"/>
  <c r="H156" i="71"/>
  <c r="H227" i="50"/>
  <c r="I24" i="61"/>
  <c r="I209" i="60"/>
  <c r="I347" i="50"/>
  <c r="I162" i="67"/>
  <c r="I325" i="57"/>
  <c r="I356" i="61"/>
  <c r="I397" i="69"/>
  <c r="I77" i="56"/>
  <c r="I40" i="65"/>
  <c r="I142" i="60"/>
  <c r="I65" i="71"/>
  <c r="I256" i="50"/>
  <c r="I303" i="59"/>
  <c r="E242" i="22"/>
  <c r="I144" i="56"/>
  <c r="I306" i="54"/>
  <c r="I375" i="75"/>
  <c r="I282" i="69"/>
  <c r="I164" i="59"/>
  <c r="I54" i="65"/>
  <c r="I26" i="50"/>
  <c r="I290" i="75"/>
  <c r="I87" i="69"/>
  <c r="I241" i="75"/>
  <c r="I169" i="68"/>
  <c r="I321" i="51"/>
  <c r="I41" i="60"/>
  <c r="I44" i="64"/>
  <c r="I361" i="55"/>
  <c r="I209" i="56"/>
  <c r="I306" i="67"/>
  <c r="I66" i="51"/>
  <c r="I185" i="70"/>
  <c r="I369" i="65"/>
  <c r="H72" i="50"/>
  <c r="H356" i="71"/>
  <c r="I339" i="70"/>
  <c r="I384" i="69"/>
  <c r="I219" i="53"/>
  <c r="I197" i="60"/>
  <c r="I21" i="50"/>
  <c r="I62" i="58"/>
  <c r="I402" i="58"/>
  <c r="I352" i="65"/>
  <c r="H199" i="54"/>
  <c r="I49" i="22"/>
  <c r="H259" i="53"/>
  <c r="I304" i="70"/>
  <c r="H255" i="50"/>
  <c r="I207" i="65"/>
  <c r="I380" i="71"/>
  <c r="I101" i="53"/>
  <c r="I48" i="59"/>
  <c r="I214" i="61"/>
  <c r="I114" i="22"/>
  <c r="I280" i="68"/>
  <c r="I140" i="57"/>
  <c r="I268" i="69"/>
  <c r="I178" i="57"/>
  <c r="I57" i="66"/>
  <c r="I356" i="76"/>
  <c r="I65" i="61"/>
  <c r="I366" i="55"/>
  <c r="I49" i="58"/>
  <c r="I104" i="54"/>
  <c r="I335" i="64"/>
  <c r="I187" i="60"/>
  <c r="H119" i="71"/>
  <c r="I165" i="66"/>
  <c r="H265" i="53"/>
  <c r="I267" i="51"/>
  <c r="I145" i="66"/>
  <c r="H393" i="71"/>
  <c r="I225" i="67"/>
  <c r="I286" i="69"/>
  <c r="F136" i="76"/>
  <c r="F371" i="51"/>
  <c r="F174" i="54"/>
  <c r="F166" i="22"/>
  <c r="F270" i="59"/>
  <c r="F300" i="60"/>
  <c r="F272" i="67"/>
  <c r="F17" i="68"/>
  <c r="C68" i="64"/>
  <c r="F178" i="50"/>
  <c r="F255" i="65"/>
  <c r="F369" i="76"/>
  <c r="F316" i="66"/>
  <c r="F268" i="50"/>
  <c r="F381" i="68"/>
  <c r="F183" i="55"/>
  <c r="F288" i="55"/>
  <c r="F247" i="65"/>
  <c r="F81" i="75"/>
  <c r="F116" i="51"/>
  <c r="F124" i="64"/>
  <c r="E319" i="57"/>
  <c r="F349" i="60"/>
  <c r="F361" i="54"/>
  <c r="C90" i="50"/>
  <c r="F311" i="60"/>
  <c r="F291" i="51"/>
  <c r="F350" i="65"/>
  <c r="F207" i="58"/>
  <c r="F299" i="54"/>
  <c r="F289" i="75"/>
  <c r="F27" i="59"/>
  <c r="C294" i="58"/>
  <c r="C392" i="55"/>
  <c r="C47" i="68"/>
  <c r="C240" i="76"/>
  <c r="F347" i="57"/>
  <c r="F228" i="55"/>
  <c r="F364" i="59"/>
  <c r="F185" i="56"/>
  <c r="F170" i="69"/>
  <c r="F89" i="76"/>
  <c r="C91" i="55"/>
  <c r="F160" i="54"/>
  <c r="H6" i="70"/>
  <c r="F259" i="59"/>
  <c r="F169" i="57"/>
  <c r="F48" i="71"/>
  <c r="F232" i="68"/>
  <c r="E159" i="51"/>
  <c r="F169" i="51"/>
  <c r="F358" i="55"/>
  <c r="C402" i="64"/>
  <c r="F83" i="66"/>
  <c r="F122" i="53"/>
  <c r="F30" i="64"/>
  <c r="F72" i="61"/>
  <c r="F359" i="51"/>
  <c r="F76" i="51"/>
  <c r="F68" i="59"/>
  <c r="C330" i="66"/>
  <c r="C327" i="64"/>
  <c r="C50" i="59"/>
  <c r="C202" i="60"/>
  <c r="C11" i="76"/>
  <c r="F308" i="53"/>
  <c r="F389" i="76"/>
  <c r="F47" i="56"/>
  <c r="F42" i="68"/>
  <c r="F65" i="55"/>
  <c r="C178" i="55"/>
  <c r="C386" i="55"/>
  <c r="F253" i="65"/>
  <c r="F75" i="53"/>
  <c r="F170" i="75"/>
  <c r="F62" i="50"/>
  <c r="F227" i="53"/>
  <c r="F249" i="60"/>
  <c r="I72" i="60"/>
  <c r="I218" i="71"/>
  <c r="I75" i="60"/>
  <c r="I378" i="71"/>
  <c r="I224" i="53"/>
  <c r="I26" i="69"/>
  <c r="I90" i="76"/>
  <c r="I395" i="22"/>
  <c r="I382" i="76"/>
  <c r="I303" i="58"/>
  <c r="I70" i="60"/>
  <c r="I399" i="59"/>
  <c r="I351" i="59"/>
  <c r="I231" i="22"/>
  <c r="H299" i="50"/>
  <c r="I122" i="58"/>
  <c r="I311" i="22"/>
  <c r="H40" i="51"/>
  <c r="I79" i="54"/>
  <c r="I252" i="60"/>
  <c r="I252" i="66"/>
  <c r="I205" i="68"/>
  <c r="I116" i="76"/>
  <c r="H392" i="75"/>
  <c r="I211" i="71"/>
  <c r="E70" i="69"/>
  <c r="I315" i="51"/>
  <c r="I303" i="57"/>
  <c r="I317" i="67"/>
  <c r="I67" i="58"/>
  <c r="I253" i="50"/>
  <c r="I128" i="53"/>
  <c r="I103" i="50"/>
  <c r="I105" i="67"/>
  <c r="I314" i="60"/>
  <c r="I222" i="71"/>
  <c r="I365" i="69"/>
  <c r="I59" i="59"/>
  <c r="I392" i="61"/>
  <c r="I343" i="51"/>
  <c r="I245" i="53"/>
  <c r="H146" i="53"/>
  <c r="I175" i="53"/>
  <c r="I283" i="61"/>
  <c r="I183" i="69"/>
  <c r="I226" i="51"/>
  <c r="I139" i="67"/>
  <c r="I90" i="67"/>
  <c r="I362" i="76"/>
  <c r="I10" i="51"/>
  <c r="I268" i="68"/>
  <c r="I360" i="69"/>
  <c r="I45" i="66"/>
  <c r="I75" i="51"/>
  <c r="I15" i="66"/>
  <c r="I250" i="71"/>
  <c r="I303" i="51"/>
  <c r="H186" i="71"/>
  <c r="I344" i="76"/>
  <c r="H142" i="75"/>
  <c r="I124" i="76"/>
  <c r="I54" i="61"/>
  <c r="I241" i="67"/>
  <c r="I202" i="67"/>
  <c r="I40" i="54"/>
  <c r="I45" i="71"/>
  <c r="I259" i="59"/>
  <c r="I305" i="58"/>
  <c r="I290" i="53"/>
  <c r="I141" i="53"/>
  <c r="I383" i="65"/>
  <c r="H311" i="51"/>
  <c r="I172" i="64"/>
  <c r="H379" i="50"/>
  <c r="H15" i="53"/>
  <c r="I287" i="54"/>
  <c r="I142" i="22"/>
  <c r="I383" i="51"/>
  <c r="I69" i="61"/>
  <c r="I106" i="54"/>
  <c r="I182" i="65"/>
  <c r="I140" i="68"/>
  <c r="I227" i="59"/>
  <c r="I328" i="50"/>
  <c r="I126" i="70"/>
  <c r="I373" i="76"/>
  <c r="H125" i="50"/>
  <c r="H82" i="75"/>
  <c r="H157" i="53"/>
  <c r="H49" i="50"/>
  <c r="I179" i="69"/>
  <c r="I101" i="64"/>
  <c r="C255" i="61"/>
  <c r="F56" i="53"/>
  <c r="F272" i="60"/>
  <c r="F178" i="59"/>
  <c r="F147" i="70"/>
  <c r="F202" i="66"/>
  <c r="C62" i="56"/>
  <c r="F333" i="60"/>
  <c r="F223" i="22"/>
  <c r="F387" i="58"/>
  <c r="F110" i="53"/>
  <c r="F386" i="55"/>
  <c r="F96" i="65"/>
  <c r="F25" i="60"/>
  <c r="F159" i="57"/>
  <c r="F345" i="50"/>
  <c r="C114" i="56"/>
  <c r="F380" i="67"/>
  <c r="F19" i="64"/>
  <c r="F349" i="55"/>
  <c r="C304" i="54"/>
  <c r="F131" i="75"/>
  <c r="F344" i="60"/>
  <c r="F94" i="22"/>
  <c r="F122" i="55"/>
  <c r="F95" i="76"/>
  <c r="F111" i="67"/>
  <c r="F148" i="70"/>
  <c r="C190" i="69"/>
  <c r="F318" i="76"/>
  <c r="F131" i="50"/>
  <c r="E302" i="54"/>
  <c r="E302" i="58"/>
  <c r="F315" i="61"/>
  <c r="F254" i="61"/>
  <c r="F291" i="64"/>
  <c r="F240" i="59"/>
  <c r="F356" i="64"/>
  <c r="F257" i="58"/>
  <c r="F322" i="65"/>
  <c r="C86" i="70"/>
  <c r="F199" i="60"/>
  <c r="F78" i="67"/>
  <c r="F398" i="50"/>
  <c r="F67" i="64"/>
  <c r="C96" i="56"/>
  <c r="F387" i="61"/>
  <c r="F29" i="54"/>
  <c r="F73" i="54"/>
  <c r="C264" i="56"/>
  <c r="F394" i="68"/>
  <c r="F344" i="69"/>
  <c r="F393" i="69"/>
  <c r="F366" i="68"/>
  <c r="C247" i="56"/>
  <c r="F270" i="76"/>
  <c r="C250" i="75"/>
  <c r="C88" i="54"/>
  <c r="F274" i="57"/>
  <c r="F374" i="71"/>
  <c r="F256" i="56"/>
  <c r="F73" i="56"/>
  <c r="F172" i="56"/>
  <c r="F9" i="59"/>
  <c r="F83" i="58"/>
  <c r="F137" i="54"/>
  <c r="F243" i="76"/>
  <c r="F337" i="61"/>
  <c r="C90" i="64"/>
  <c r="F258" i="60"/>
  <c r="F175" i="60"/>
  <c r="F174" i="70"/>
  <c r="F386" i="67"/>
  <c r="F121" i="68"/>
  <c r="F7" i="22"/>
  <c r="F47" i="51"/>
  <c r="F321" i="64"/>
  <c r="I362" i="55"/>
  <c r="I35" i="55"/>
  <c r="I169" i="57"/>
  <c r="I290" i="56"/>
  <c r="I108" i="60"/>
  <c r="H240" i="71"/>
  <c r="I86" i="53"/>
  <c r="I176" i="70"/>
  <c r="I39" i="75"/>
  <c r="H277" i="50"/>
  <c r="I61" i="71"/>
  <c r="I60" i="59"/>
  <c r="I140" i="54"/>
  <c r="I150" i="50"/>
  <c r="I334" i="69"/>
  <c r="I57" i="75"/>
  <c r="I393" i="75"/>
  <c r="I291" i="70"/>
  <c r="I343" i="56"/>
  <c r="I370" i="71"/>
  <c r="I270" i="61"/>
  <c r="I151" i="51"/>
  <c r="I256" i="57"/>
  <c r="I76" i="69"/>
  <c r="I61" i="70"/>
  <c r="I115" i="56"/>
  <c r="I92" i="50"/>
  <c r="I365" i="53"/>
  <c r="I110" i="67"/>
  <c r="I324" i="64"/>
  <c r="I16" i="55"/>
  <c r="I194" i="70"/>
  <c r="I259" i="75"/>
  <c r="I234" i="61"/>
  <c r="I188" i="56"/>
  <c r="I232" i="61"/>
  <c r="I146" i="54"/>
  <c r="I265" i="69"/>
  <c r="I155" i="60"/>
  <c r="I149" i="71"/>
  <c r="I81" i="57"/>
  <c r="I386" i="64"/>
  <c r="I63" i="55"/>
  <c r="I372" i="60"/>
  <c r="I59" i="75"/>
  <c r="H49" i="71"/>
  <c r="I305" i="75"/>
  <c r="I246" i="66"/>
  <c r="I296" i="64"/>
  <c r="H302" i="71"/>
  <c r="H131" i="54"/>
  <c r="H174" i="71"/>
  <c r="I27" i="67"/>
  <c r="I171" i="56"/>
  <c r="I322" i="58"/>
  <c r="I50" i="64"/>
  <c r="I249" i="58"/>
  <c r="I237" i="76"/>
  <c r="H357" i="71"/>
  <c r="I170" i="75"/>
  <c r="I235" i="64"/>
  <c r="H71" i="53"/>
  <c r="H202" i="71"/>
  <c r="H151" i="51"/>
  <c r="I321" i="70"/>
  <c r="I393" i="66"/>
  <c r="I381" i="51"/>
  <c r="I384" i="58"/>
  <c r="I344" i="64"/>
  <c r="I5" i="76"/>
  <c r="H67" i="55"/>
  <c r="I357" i="70"/>
  <c r="I190" i="51"/>
  <c r="H356" i="50"/>
  <c r="I233" i="68"/>
  <c r="I403" i="50"/>
  <c r="I356" i="69"/>
  <c r="I128" i="66"/>
  <c r="I329" i="60"/>
  <c r="I27" i="65"/>
  <c r="I320" i="61"/>
  <c r="I74" i="50"/>
  <c r="H224" i="51"/>
  <c r="I378" i="51"/>
  <c r="I111" i="65"/>
  <c r="H51" i="54"/>
  <c r="H158" i="75"/>
  <c r="I338" i="55"/>
  <c r="I227" i="69"/>
  <c r="I243" i="69"/>
  <c r="I19" i="66"/>
  <c r="I106" i="22"/>
  <c r="I361" i="50"/>
  <c r="I262" i="64"/>
  <c r="F153" i="58"/>
  <c r="F382" i="68"/>
  <c r="C39" i="61"/>
  <c r="F257" i="68"/>
  <c r="F154" i="51"/>
  <c r="F231" i="59"/>
  <c r="F191" i="66"/>
  <c r="F97" i="70"/>
  <c r="C125" i="76"/>
  <c r="F275" i="51"/>
  <c r="C66" i="53"/>
  <c r="F109" i="51"/>
  <c r="F391" i="67"/>
  <c r="F29" i="61"/>
  <c r="C295" i="53"/>
  <c r="F234" i="76"/>
  <c r="F249" i="71"/>
  <c r="F239" i="71"/>
  <c r="F119" i="55"/>
  <c r="F82" i="57"/>
  <c r="F253" i="55"/>
  <c r="F325" i="58"/>
  <c r="G28" i="66"/>
  <c r="F301" i="60"/>
  <c r="F392" i="59"/>
  <c r="C91" i="50"/>
  <c r="C345" i="67"/>
  <c r="C371" i="59"/>
  <c r="F187" i="68"/>
  <c r="F403" i="71"/>
  <c r="F350" i="69"/>
  <c r="F271" i="66"/>
  <c r="F253" i="64"/>
  <c r="F151" i="53"/>
  <c r="F394" i="60"/>
  <c r="F185" i="65"/>
  <c r="F34" i="66"/>
  <c r="F211" i="71"/>
  <c r="F377" i="61"/>
  <c r="F28" i="50"/>
  <c r="F320" i="53"/>
  <c r="F223" i="64"/>
  <c r="F137" i="76"/>
  <c r="C209" i="69"/>
  <c r="F316" i="67"/>
  <c r="F299" i="53"/>
  <c r="F171" i="53"/>
  <c r="F254" i="51"/>
  <c r="F190" i="58"/>
  <c r="F125" i="60"/>
  <c r="E322" i="68"/>
  <c r="F159" i="68"/>
  <c r="C97" i="22"/>
  <c r="C10" i="22"/>
  <c r="F128" i="65"/>
  <c r="F188" i="58"/>
  <c r="C116" i="66"/>
  <c r="F223" i="76"/>
  <c r="C95" i="56"/>
  <c r="F235" i="66"/>
  <c r="F311" i="22"/>
  <c r="F96" i="75"/>
  <c r="F397" i="56"/>
  <c r="F250" i="66"/>
  <c r="F13" i="70"/>
  <c r="F343" i="67"/>
  <c r="F50" i="56"/>
  <c r="C210" i="76"/>
  <c r="F346" i="56"/>
  <c r="F96" i="68"/>
  <c r="E6" i="54"/>
  <c r="C94" i="71"/>
  <c r="F200" i="65"/>
  <c r="E73" i="69"/>
  <c r="F186" i="60"/>
  <c r="F36" i="69"/>
  <c r="F56" i="56"/>
  <c r="F344" i="54"/>
  <c r="F112" i="61"/>
  <c r="I379" i="58"/>
  <c r="I271" i="56"/>
  <c r="I103" i="54"/>
  <c r="I48" i="58"/>
  <c r="I200" i="58"/>
  <c r="H224" i="56"/>
  <c r="I54" i="64"/>
  <c r="I147" i="59"/>
  <c r="H307" i="50"/>
  <c r="I334" i="65"/>
  <c r="I362" i="56"/>
  <c r="I380" i="53"/>
  <c r="I142" i="75"/>
  <c r="I83" i="54"/>
  <c r="I131" i="58"/>
  <c r="I335" i="53"/>
  <c r="I57" i="54"/>
  <c r="I305" i="60"/>
  <c r="I13" i="55"/>
  <c r="I342" i="57"/>
  <c r="I40" i="69"/>
  <c r="I11" i="54"/>
  <c r="I314" i="66"/>
  <c r="I112" i="54"/>
  <c r="H263" i="75"/>
  <c r="I396" i="54"/>
  <c r="I243" i="56"/>
  <c r="I14" i="75"/>
  <c r="I131" i="61"/>
  <c r="I65" i="70"/>
  <c r="I129" i="50"/>
  <c r="I29" i="61"/>
  <c r="I70" i="64"/>
  <c r="I183" i="68"/>
  <c r="I389" i="71"/>
  <c r="I270" i="65"/>
  <c r="I297" i="50"/>
  <c r="I370" i="55"/>
  <c r="I391" i="57"/>
  <c r="I258" i="59"/>
  <c r="I39" i="71"/>
  <c r="I126" i="55"/>
  <c r="I111" i="66"/>
  <c r="H296" i="56"/>
  <c r="I135" i="55"/>
  <c r="I84" i="75"/>
  <c r="I283" i="51"/>
  <c r="I243" i="57"/>
  <c r="I150" i="66"/>
  <c r="H363" i="51"/>
  <c r="I402" i="61"/>
  <c r="H232" i="56"/>
  <c r="I252" i="68"/>
  <c r="I57" i="61"/>
  <c r="I388" i="58"/>
  <c r="I185" i="58"/>
  <c r="I208" i="50"/>
  <c r="I377" i="57"/>
  <c r="I97" i="68"/>
  <c r="H75" i="71"/>
  <c r="I336" i="70"/>
  <c r="H180" i="55"/>
  <c r="H300" i="55"/>
  <c r="I44" i="71"/>
  <c r="I355" i="66"/>
  <c r="I271" i="54"/>
  <c r="I86" i="75"/>
  <c r="I339" i="67"/>
  <c r="I393" i="55"/>
  <c r="H34" i="71"/>
  <c r="H157" i="75"/>
  <c r="I200" i="70"/>
  <c r="I83" i="64"/>
  <c r="I29" i="68"/>
  <c r="H98" i="53"/>
  <c r="I177" i="68"/>
  <c r="H344" i="54"/>
  <c r="I125" i="67"/>
  <c r="I97" i="71"/>
  <c r="I304" i="54"/>
  <c r="I342" i="50"/>
  <c r="I79" i="51"/>
  <c r="I68" i="67"/>
  <c r="H21" i="54"/>
  <c r="H138" i="71"/>
  <c r="I325" i="60"/>
  <c r="H383" i="54"/>
  <c r="I189" i="66"/>
  <c r="H375" i="50"/>
  <c r="I369" i="51"/>
  <c r="I174" i="76"/>
  <c r="C137" i="61"/>
  <c r="F195" i="67"/>
  <c r="C128" i="76"/>
  <c r="F326" i="75"/>
  <c r="F303" i="53"/>
  <c r="F109" i="57"/>
  <c r="C324" i="69"/>
  <c r="F307" i="54"/>
  <c r="C21" i="60"/>
  <c r="F363" i="67"/>
  <c r="F282" i="22"/>
  <c r="F371" i="53"/>
  <c r="C399" i="65"/>
  <c r="F146" i="56"/>
  <c r="F40" i="56"/>
  <c r="C355" i="55"/>
  <c r="F90" i="54"/>
  <c r="C389" i="69"/>
  <c r="F198" i="60"/>
  <c r="F384" i="69"/>
  <c r="F389" i="54"/>
  <c r="F93" i="58"/>
  <c r="F275" i="57"/>
  <c r="F11" i="68"/>
  <c r="C224" i="51"/>
  <c r="F381" i="61"/>
  <c r="F344" i="76"/>
  <c r="F121" i="67"/>
  <c r="F136" i="69"/>
  <c r="F327" i="67"/>
  <c r="F103" i="64"/>
  <c r="C11" i="70"/>
  <c r="F215" i="76"/>
  <c r="F151" i="55"/>
  <c r="F20" i="67"/>
  <c r="F259" i="51"/>
  <c r="C398" i="76"/>
  <c r="C186" i="57"/>
  <c r="F287" i="60"/>
  <c r="F277" i="76"/>
  <c r="F288" i="76"/>
  <c r="C17" i="54"/>
  <c r="C70" i="76"/>
  <c r="E349" i="57"/>
  <c r="F353" i="67"/>
  <c r="C99" i="70"/>
  <c r="F371" i="69"/>
  <c r="F352" i="61"/>
  <c r="F245" i="64"/>
  <c r="F115" i="57"/>
  <c r="F302" i="71"/>
  <c r="F136" i="67"/>
  <c r="C352" i="65"/>
  <c r="F27" i="58"/>
  <c r="F317" i="65"/>
  <c r="C120" i="68"/>
  <c r="F218" i="68"/>
  <c r="F37" i="64"/>
  <c r="F279" i="64"/>
  <c r="C88" i="57"/>
  <c r="F329" i="60"/>
  <c r="F192" i="55"/>
  <c r="F242" i="57"/>
  <c r="F73" i="59"/>
  <c r="F194" i="22"/>
  <c r="F223" i="75"/>
  <c r="F74" i="58"/>
  <c r="F76" i="67"/>
  <c r="F374" i="64"/>
  <c r="F70" i="22"/>
  <c r="F361" i="60"/>
  <c r="F305" i="66"/>
  <c r="F194" i="66"/>
  <c r="F113" i="57"/>
  <c r="F64" i="51"/>
  <c r="F137" i="59"/>
  <c r="F127" i="59"/>
  <c r="I67" i="53"/>
  <c r="I374" i="56"/>
  <c r="I70" i="53"/>
  <c r="I49" i="60"/>
  <c r="I186" i="55"/>
  <c r="I59" i="22"/>
  <c r="I331" i="67"/>
  <c r="I90" i="60"/>
  <c r="I176" i="50"/>
  <c r="I68" i="68"/>
  <c r="I372" i="75"/>
  <c r="I301" i="50"/>
  <c r="I141" i="59"/>
  <c r="I320" i="58"/>
  <c r="I23" i="58"/>
  <c r="I64" i="67"/>
  <c r="I245" i="57"/>
  <c r="I18" i="53"/>
  <c r="I71" i="54"/>
  <c r="H44" i="53"/>
  <c r="I93" i="51"/>
  <c r="I174" i="60"/>
  <c r="I183" i="64"/>
  <c r="I87" i="53"/>
  <c r="I382" i="70"/>
  <c r="I56" i="65"/>
  <c r="I99" i="69"/>
  <c r="I312" i="67"/>
  <c r="I266" i="60"/>
  <c r="I157" i="70"/>
  <c r="I358" i="75"/>
  <c r="H104" i="71"/>
  <c r="I46" i="76"/>
  <c r="I265" i="54"/>
  <c r="I387" i="60"/>
  <c r="I304" i="75"/>
  <c r="I34" i="71"/>
  <c r="I383" i="56"/>
  <c r="I102" i="56"/>
  <c r="I169" i="60"/>
  <c r="I122" i="60"/>
  <c r="I361" i="59"/>
  <c r="I41" i="61"/>
  <c r="I395" i="59"/>
  <c r="I208" i="60"/>
  <c r="I153" i="70"/>
  <c r="H389" i="51"/>
  <c r="I188" i="64"/>
  <c r="H146" i="75"/>
  <c r="H174" i="50"/>
  <c r="I268" i="54"/>
  <c r="I34" i="65"/>
  <c r="I173" i="58"/>
  <c r="I121" i="69"/>
  <c r="I166" i="75"/>
  <c r="I228" i="59"/>
  <c r="H249" i="71"/>
  <c r="I372" i="22"/>
  <c r="H64" i="75"/>
  <c r="I273" i="65"/>
  <c r="I315" i="76"/>
  <c r="H294" i="50"/>
  <c r="I187" i="75"/>
  <c r="I159" i="53"/>
  <c r="H294" i="71"/>
  <c r="I286" i="60"/>
  <c r="I341" i="64"/>
  <c r="I93" i="67"/>
  <c r="I306" i="68"/>
  <c r="H104" i="51"/>
  <c r="I359" i="59"/>
  <c r="I236" i="66"/>
  <c r="I275" i="70"/>
  <c r="I317" i="68"/>
  <c r="H159" i="71"/>
  <c r="H378" i="71"/>
  <c r="I209" i="53"/>
  <c r="I153" i="53"/>
  <c r="I195" i="71"/>
  <c r="I316" i="76"/>
  <c r="I185" i="53"/>
  <c r="I21" i="67"/>
  <c r="I154" i="70"/>
  <c r="H250" i="51"/>
  <c r="H193" i="50"/>
  <c r="I316" i="71"/>
  <c r="I130" i="54"/>
  <c r="I95" i="57"/>
  <c r="I46" i="69"/>
  <c r="F332" i="50"/>
  <c r="C37" i="61"/>
  <c r="F220" i="59"/>
  <c r="F279" i="75"/>
  <c r="F209" i="54"/>
  <c r="F312" i="60"/>
  <c r="F301" i="70"/>
  <c r="F181" i="64"/>
  <c r="F355" i="56"/>
  <c r="F320" i="59"/>
  <c r="F105" i="57"/>
  <c r="F139" i="71"/>
  <c r="F233" i="71"/>
  <c r="F121" i="59"/>
  <c r="F373" i="55"/>
  <c r="C120" i="76"/>
  <c r="F156" i="50"/>
  <c r="E332" i="70"/>
  <c r="F218" i="61"/>
  <c r="F220" i="75"/>
  <c r="F326" i="71"/>
  <c r="F186" i="56"/>
  <c r="F399" i="56"/>
  <c r="E390" i="56"/>
  <c r="F75" i="58"/>
  <c r="F58" i="61"/>
  <c r="F90" i="58"/>
  <c r="C202" i="55"/>
  <c r="F47" i="70"/>
  <c r="C210" i="61"/>
  <c r="F262" i="68"/>
  <c r="C175" i="59"/>
  <c r="F90" i="67"/>
  <c r="F355" i="51"/>
  <c r="F161" i="66"/>
  <c r="F253" i="67"/>
  <c r="C109" i="76"/>
  <c r="F317" i="50"/>
  <c r="F129" i="64"/>
  <c r="F342" i="76"/>
  <c r="F375" i="58"/>
  <c r="F108" i="58"/>
  <c r="F304" i="67"/>
  <c r="F90" i="50"/>
  <c r="F59" i="76"/>
  <c r="C96" i="55"/>
  <c r="F80" i="57"/>
  <c r="E385" i="55"/>
  <c r="F228" i="65"/>
  <c r="F160" i="58"/>
  <c r="F210" i="75"/>
  <c r="F23" i="60"/>
  <c r="F69" i="53"/>
  <c r="F298" i="54"/>
  <c r="F285" i="71"/>
  <c r="C258" i="54"/>
  <c r="F358" i="64"/>
  <c r="F15" i="61"/>
  <c r="F381" i="76"/>
  <c r="F391" i="76"/>
  <c r="C95" i="59"/>
  <c r="F268" i="60"/>
  <c r="C5" i="76"/>
  <c r="C358" i="76"/>
  <c r="C144" i="53"/>
  <c r="E18" i="69"/>
  <c r="C93" i="66"/>
  <c r="F402" i="64"/>
  <c r="F42" i="67"/>
  <c r="F186" i="55"/>
  <c r="F295" i="75"/>
  <c r="F194" i="59"/>
  <c r="F334" i="67"/>
  <c r="F56" i="55"/>
  <c r="F324" i="56"/>
  <c r="C367" i="69"/>
  <c r="F141" i="70"/>
  <c r="C236" i="70"/>
  <c r="F231" i="50"/>
  <c r="C157" i="68"/>
  <c r="I155" i="59"/>
  <c r="I296" i="55"/>
  <c r="I78" i="57"/>
  <c r="I26" i="75"/>
  <c r="I208" i="53"/>
  <c r="H385" i="51"/>
  <c r="I47" i="71"/>
  <c r="I369" i="55"/>
  <c r="I7" i="61"/>
  <c r="I144" i="60"/>
  <c r="I271" i="75"/>
  <c r="I202" i="54"/>
  <c r="I348" i="61"/>
  <c r="I51" i="71"/>
  <c r="I361" i="60"/>
  <c r="I88" i="53"/>
  <c r="I244" i="59"/>
  <c r="I177" i="56"/>
  <c r="I67" i="71"/>
  <c r="I116" i="75"/>
  <c r="I215" i="53"/>
  <c r="I301" i="58"/>
  <c r="I137" i="76"/>
  <c r="I381" i="59"/>
  <c r="I59" i="51"/>
  <c r="I77" i="71"/>
  <c r="I266" i="53"/>
  <c r="H170" i="71"/>
  <c r="I69" i="57"/>
  <c r="H124" i="55"/>
  <c r="I309" i="55"/>
  <c r="I45" i="75"/>
  <c r="H92" i="53"/>
  <c r="I231" i="59"/>
  <c r="I367" i="57"/>
  <c r="I179" i="68"/>
  <c r="I18" i="51"/>
  <c r="I223" i="56"/>
  <c r="I37" i="61"/>
  <c r="I112" i="75"/>
  <c r="I115" i="76"/>
  <c r="I31" i="50"/>
  <c r="I175" i="70"/>
  <c r="I331" i="57"/>
  <c r="I153" i="60"/>
  <c r="I326" i="75"/>
  <c r="I203" i="57"/>
  <c r="I26" i="76"/>
  <c r="H161" i="51"/>
  <c r="I354" i="70"/>
  <c r="H208" i="75"/>
  <c r="H113" i="50"/>
  <c r="I367" i="61"/>
  <c r="I56" i="70"/>
  <c r="I384" i="64"/>
  <c r="I158" i="54"/>
  <c r="I195" i="69"/>
  <c r="I162" i="56"/>
  <c r="I230" i="22"/>
  <c r="I389" i="76"/>
  <c r="I282" i="61"/>
  <c r="I369" i="58"/>
  <c r="I350" i="60"/>
  <c r="I136" i="69"/>
  <c r="H186" i="51"/>
  <c r="I204" i="61"/>
  <c r="I280" i="50"/>
  <c r="I297" i="66"/>
  <c r="I138" i="54"/>
  <c r="I320" i="22"/>
  <c r="H348" i="57"/>
  <c r="I383" i="67"/>
  <c r="I347" i="68"/>
  <c r="I63" i="61"/>
  <c r="I290" i="61"/>
  <c r="I61" i="64"/>
  <c r="H339" i="51"/>
  <c r="I284" i="67"/>
  <c r="I387" i="65"/>
  <c r="I301" i="71"/>
  <c r="I247" i="51"/>
  <c r="I18" i="55"/>
  <c r="H348" i="53"/>
  <c r="H9" i="50"/>
  <c r="I220" i="68"/>
  <c r="I329" i="61"/>
  <c r="H393" i="51"/>
  <c r="I355" i="64"/>
  <c r="I202" i="59"/>
  <c r="I139" i="75"/>
  <c r="F256" i="68"/>
  <c r="C88" i="66"/>
  <c r="F156" i="60"/>
  <c r="C33" i="70"/>
  <c r="F228" i="54"/>
  <c r="E371" i="54"/>
  <c r="C335" i="76"/>
  <c r="F181" i="60"/>
  <c r="F138" i="67"/>
  <c r="F129" i="68"/>
  <c r="F312" i="61"/>
  <c r="C278" i="50"/>
  <c r="F284" i="66"/>
  <c r="F257" i="76"/>
  <c r="F51" i="69"/>
  <c r="F302" i="70"/>
  <c r="F134" i="76"/>
  <c r="C23" i="50"/>
  <c r="C392" i="76"/>
  <c r="F109" i="64"/>
  <c r="F339" i="69"/>
  <c r="F193" i="55"/>
  <c r="C373" i="76"/>
  <c r="F62" i="22"/>
  <c r="F285" i="67"/>
  <c r="F12" i="67"/>
  <c r="F166" i="60"/>
  <c r="C227" i="71"/>
  <c r="C145" i="64"/>
  <c r="C212" i="53"/>
  <c r="F303" i="70"/>
  <c r="F255" i="67"/>
  <c r="F189" i="68"/>
  <c r="F208" i="69"/>
  <c r="F265" i="70"/>
  <c r="F203" i="67"/>
  <c r="F184" i="76"/>
  <c r="C194" i="76"/>
  <c r="C274" i="51"/>
  <c r="C135" i="58"/>
  <c r="F229" i="54"/>
  <c r="F73" i="22"/>
  <c r="F189" i="61"/>
  <c r="F12" i="57"/>
  <c r="C321" i="64"/>
  <c r="F160" i="53"/>
  <c r="F141" i="71"/>
  <c r="F331" i="56"/>
  <c r="E115" i="60"/>
  <c r="F51" i="68"/>
  <c r="F248" i="59"/>
  <c r="F267" i="61"/>
  <c r="F239" i="64"/>
  <c r="F226" i="60"/>
  <c r="F359" i="22"/>
  <c r="F210" i="50"/>
  <c r="C201" i="64"/>
  <c r="F97" i="68"/>
  <c r="F57" i="69"/>
  <c r="F176" i="65"/>
  <c r="F172" i="76"/>
  <c r="F146" i="69"/>
  <c r="F203" i="58"/>
  <c r="F386" i="57"/>
  <c r="F154" i="66"/>
  <c r="F39" i="67"/>
  <c r="F24" i="75"/>
  <c r="C232" i="67"/>
  <c r="C38" i="59"/>
  <c r="F133" i="70"/>
  <c r="F198" i="55"/>
  <c r="C148" i="65"/>
  <c r="F66" i="66"/>
  <c r="F387" i="71"/>
  <c r="F330" i="59"/>
  <c r="F107" i="53"/>
  <c r="F91" i="56"/>
  <c r="I341" i="71"/>
  <c r="I35" i="58"/>
  <c r="I341" i="54"/>
  <c r="I366" i="53"/>
  <c r="I80" i="50"/>
  <c r="I30" i="50"/>
  <c r="I222" i="56"/>
  <c r="I244" i="56"/>
  <c r="I133" i="58"/>
  <c r="I178" i="61"/>
  <c r="I87" i="75"/>
  <c r="I373" i="58"/>
  <c r="I39" i="64"/>
  <c r="I341" i="70"/>
  <c r="I394" i="64"/>
  <c r="I141" i="55"/>
  <c r="I107" i="58"/>
  <c r="I124" i="75"/>
  <c r="I246" i="76"/>
  <c r="I266" i="58"/>
  <c r="I201" i="66"/>
  <c r="H284" i="71"/>
  <c r="I16" i="59"/>
  <c r="I220" i="58"/>
  <c r="I205" i="70"/>
  <c r="I398" i="57"/>
  <c r="I214" i="71"/>
  <c r="I198" i="76"/>
  <c r="I319" i="56"/>
  <c r="H321" i="50"/>
  <c r="I110" i="53"/>
  <c r="I207" i="71"/>
  <c r="I178" i="22"/>
  <c r="I76" i="60"/>
  <c r="H126" i="75"/>
  <c r="I267" i="53"/>
  <c r="I343" i="53"/>
  <c r="I16" i="70"/>
  <c r="I188" i="60"/>
  <c r="I345" i="70"/>
  <c r="I42" i="70"/>
  <c r="I157" i="55"/>
  <c r="I147" i="61"/>
  <c r="H95" i="51"/>
  <c r="I251" i="58"/>
  <c r="I332" i="54"/>
  <c r="I114" i="61"/>
  <c r="I396" i="70"/>
  <c r="H145" i="50"/>
  <c r="I210" i="70"/>
  <c r="I173" i="64"/>
  <c r="I352" i="67"/>
  <c r="I94" i="67"/>
  <c r="I387" i="61"/>
  <c r="I42" i="71"/>
  <c r="I141" i="69"/>
  <c r="I333" i="68"/>
  <c r="I200" i="56"/>
  <c r="I146" i="69"/>
  <c r="I102" i="68"/>
  <c r="I62" i="76"/>
  <c r="I136" i="65"/>
  <c r="I12" i="68"/>
  <c r="I56" i="66"/>
  <c r="I162" i="54"/>
  <c r="I255" i="71"/>
  <c r="I17" i="54"/>
  <c r="H240" i="50"/>
  <c r="I274" i="54"/>
  <c r="H82" i="53"/>
  <c r="I376" i="67"/>
  <c r="I243" i="70"/>
  <c r="I279" i="67"/>
  <c r="I395" i="70"/>
  <c r="I240" i="55"/>
  <c r="I359" i="70"/>
  <c r="I381" i="67"/>
  <c r="I53" i="68"/>
  <c r="I366" i="61"/>
  <c r="I171" i="71"/>
  <c r="I160" i="61"/>
  <c r="I238" i="51"/>
  <c r="I14" i="67"/>
  <c r="I192" i="70"/>
  <c r="I258" i="66"/>
  <c r="H90" i="50"/>
  <c r="H228" i="50"/>
  <c r="I142" i="59"/>
  <c r="H30" i="75"/>
  <c r="I335" i="61"/>
  <c r="I24" i="75"/>
  <c r="C229" i="76"/>
  <c r="F113" i="70"/>
  <c r="F281" i="67"/>
  <c r="F105" i="58"/>
  <c r="F101" i="65"/>
  <c r="F30" i="54"/>
  <c r="F304" i="69"/>
  <c r="F13" i="57"/>
  <c r="F261" i="65"/>
  <c r="F182" i="65"/>
  <c r="C196" i="50"/>
  <c r="F381" i="50"/>
  <c r="F232" i="65"/>
  <c r="F221" i="53"/>
  <c r="F252" i="57"/>
  <c r="F118" i="53"/>
  <c r="F8" i="76"/>
  <c r="F223" i="60"/>
  <c r="F45" i="67"/>
  <c r="F169" i="59"/>
  <c r="F295" i="55"/>
  <c r="F376" i="60"/>
  <c r="C96" i="64"/>
  <c r="F25" i="57"/>
  <c r="F337" i="71"/>
  <c r="F309" i="69"/>
  <c r="F263" i="57"/>
  <c r="F203" i="54"/>
  <c r="F11" i="67"/>
  <c r="F46" i="68"/>
  <c r="E380" i="55"/>
  <c r="F95" i="54"/>
  <c r="F11" i="54"/>
  <c r="F286" i="22"/>
  <c r="C88" i="61"/>
  <c r="F319" i="68"/>
  <c r="F216" i="51"/>
  <c r="C336" i="56"/>
  <c r="F6" i="68"/>
  <c r="F297" i="50"/>
  <c r="F395" i="51"/>
  <c r="C325" i="65"/>
  <c r="F309" i="53"/>
  <c r="F43" i="60"/>
  <c r="F178" i="61"/>
  <c r="F374" i="51"/>
  <c r="F323" i="58"/>
  <c r="F79" i="67"/>
  <c r="C226" i="55"/>
  <c r="F273" i="56"/>
  <c r="F99" i="61"/>
  <c r="F73" i="60"/>
  <c r="F97" i="64"/>
  <c r="F183" i="71"/>
  <c r="E13" i="61"/>
  <c r="F168" i="67"/>
  <c r="E248" i="76"/>
  <c r="F251" i="50"/>
  <c r="F243" i="66"/>
  <c r="F225" i="69"/>
  <c r="F160" i="66"/>
  <c r="C92" i="64"/>
  <c r="F344" i="67"/>
  <c r="C387" i="60"/>
  <c r="F307" i="71"/>
  <c r="F18" i="69"/>
  <c r="F392" i="61"/>
  <c r="C10" i="59"/>
  <c r="F290" i="68"/>
  <c r="F296" i="60"/>
  <c r="F403" i="65"/>
  <c r="F45" i="76"/>
  <c r="F284" i="59"/>
  <c r="F76" i="58"/>
  <c r="C98" i="68"/>
  <c r="F38" i="71"/>
  <c r="F391" i="22"/>
  <c r="F332" i="65"/>
  <c r="F180" i="59"/>
  <c r="I40" i="60"/>
  <c r="I294" i="75"/>
  <c r="I39" i="57"/>
  <c r="I13" i="71"/>
  <c r="I104" i="59"/>
  <c r="I328" i="69"/>
  <c r="H99" i="50"/>
  <c r="I179" i="64"/>
  <c r="I94" i="69"/>
  <c r="I288" i="22"/>
  <c r="I168" i="65"/>
  <c r="I343" i="61"/>
  <c r="I335" i="59"/>
  <c r="H90" i="75"/>
  <c r="I348" i="54"/>
  <c r="I120" i="61"/>
  <c r="I321" i="61"/>
  <c r="I191" i="50"/>
  <c r="I225" i="76"/>
  <c r="I82" i="60"/>
  <c r="I254" i="51"/>
  <c r="I350" i="68"/>
  <c r="I123" i="55"/>
  <c r="I192" i="58"/>
  <c r="I206" i="69"/>
  <c r="I26" i="60"/>
  <c r="E99" i="68"/>
  <c r="I135" i="56"/>
  <c r="I314" i="70"/>
  <c r="I21" i="61"/>
  <c r="I207" i="57"/>
  <c r="I287" i="50"/>
  <c r="I62" i="53"/>
  <c r="H98" i="50"/>
  <c r="I83" i="61"/>
  <c r="I256" i="54"/>
  <c r="I381" i="76"/>
  <c r="I271" i="51"/>
  <c r="H274" i="75"/>
  <c r="I312" i="56"/>
  <c r="I269" i="57"/>
  <c r="I41" i="65"/>
  <c r="I209" i="75"/>
  <c r="I218" i="64"/>
  <c r="I246" i="71"/>
  <c r="I173" i="54"/>
  <c r="I27" i="70"/>
  <c r="I178" i="68"/>
  <c r="I161" i="22"/>
  <c r="I397" i="57"/>
  <c r="I178" i="65"/>
  <c r="I246" i="22"/>
  <c r="I138" i="70"/>
  <c r="I40" i="75"/>
  <c r="I345" i="53"/>
  <c r="I113" i="68"/>
  <c r="I270" i="59"/>
  <c r="I403" i="69"/>
  <c r="H366" i="53"/>
  <c r="I280" i="64"/>
  <c r="I175" i="55"/>
  <c r="I386" i="70"/>
  <c r="I179" i="66"/>
  <c r="I366" i="67"/>
  <c r="I28" i="55"/>
  <c r="I226" i="57"/>
  <c r="I116" i="55"/>
  <c r="I197" i="53"/>
  <c r="I277" i="67"/>
  <c r="H387" i="55"/>
  <c r="I161" i="55"/>
  <c r="I79" i="68"/>
  <c r="I265" i="70"/>
  <c r="H130" i="53"/>
  <c r="H342" i="71"/>
  <c r="H368" i="71"/>
  <c r="I209" i="66"/>
  <c r="H125" i="75"/>
  <c r="I33" i="61"/>
  <c r="I79" i="57"/>
  <c r="I18" i="50"/>
  <c r="I75" i="76"/>
  <c r="I49" i="70"/>
  <c r="I126" i="68"/>
  <c r="H390" i="51"/>
  <c r="I64" i="69"/>
  <c r="I162" i="66"/>
  <c r="I399" i="67"/>
  <c r="I137" i="55"/>
  <c r="I300" i="65"/>
  <c r="I321" i="67"/>
  <c r="I138" i="22"/>
  <c r="I391" i="65"/>
  <c r="H90" i="53"/>
  <c r="I51" i="64"/>
  <c r="I56" i="58"/>
  <c r="H13" i="71"/>
  <c r="I212" i="59"/>
  <c r="I26" i="71"/>
  <c r="I397" i="51"/>
  <c r="I163" i="60"/>
  <c r="I350" i="57"/>
  <c r="H119" i="75"/>
  <c r="H172" i="55"/>
  <c r="H255" i="54"/>
  <c r="I158" i="64"/>
  <c r="I115" i="70"/>
  <c r="H201" i="71"/>
  <c r="I353" i="65"/>
  <c r="I354" i="22"/>
  <c r="H222" i="50"/>
  <c r="H394" i="71"/>
  <c r="H18" i="71"/>
  <c r="I289" i="65"/>
  <c r="I78" i="76"/>
  <c r="H185" i="50"/>
  <c r="I264" i="71"/>
  <c r="I313" i="69"/>
  <c r="I324" i="60"/>
  <c r="I56" i="53"/>
  <c r="I152" i="75"/>
  <c r="H182" i="71"/>
  <c r="I278" i="66"/>
  <c r="I120" i="68"/>
  <c r="I204" i="22"/>
  <c r="H269" i="50"/>
  <c r="I55" i="66"/>
  <c r="I236" i="76"/>
  <c r="I125" i="76"/>
  <c r="H195" i="75"/>
  <c r="I36" i="76"/>
  <c r="I252" i="76"/>
  <c r="I298" i="66"/>
  <c r="I70" i="76"/>
  <c r="I311" i="69"/>
  <c r="I251" i="70"/>
  <c r="I189" i="76"/>
  <c r="H204" i="53"/>
  <c r="H297" i="51"/>
  <c r="I334" i="58"/>
  <c r="H379" i="71"/>
  <c r="I295" i="76"/>
  <c r="I43" i="51"/>
  <c r="I272" i="75"/>
  <c r="I203" i="75"/>
  <c r="I306" i="71"/>
  <c r="I367" i="65"/>
  <c r="I296" i="68"/>
  <c r="H24" i="58"/>
  <c r="I104" i="67"/>
  <c r="I271" i="66"/>
  <c r="I218" i="70"/>
  <c r="I348" i="67"/>
  <c r="I221" i="68"/>
  <c r="H307" i="71"/>
  <c r="I124" i="50"/>
  <c r="I36" i="66"/>
  <c r="I253" i="57"/>
  <c r="I403" i="60"/>
  <c r="I194" i="66"/>
  <c r="H170" i="50"/>
  <c r="I380" i="70"/>
  <c r="I251" i="76"/>
  <c r="I383" i="70"/>
  <c r="I176" i="55"/>
  <c r="I341" i="53"/>
  <c r="I203" i="59"/>
  <c r="I117" i="59"/>
  <c r="I172" i="59"/>
  <c r="I296" i="76"/>
  <c r="I184" i="55"/>
  <c r="I303" i="70"/>
  <c r="H196" i="51"/>
  <c r="I161" i="59"/>
  <c r="I300" i="76"/>
  <c r="I29" i="57"/>
  <c r="H139" i="75"/>
  <c r="I34" i="66"/>
  <c r="H43" i="55"/>
  <c r="I400" i="68"/>
  <c r="I114" i="71"/>
  <c r="I270" i="76"/>
  <c r="I314" i="64"/>
  <c r="I398" i="50"/>
  <c r="I8" i="55"/>
  <c r="I268" i="58"/>
  <c r="I381" i="50"/>
  <c r="I106" i="58"/>
  <c r="I332" i="59"/>
  <c r="I364" i="65"/>
  <c r="I29" i="70"/>
  <c r="I142" i="71"/>
  <c r="I379" i="69"/>
  <c r="H175" i="53"/>
  <c r="I100" i="76"/>
  <c r="I365" i="70"/>
  <c r="I294" i="55"/>
  <c r="I203" i="22"/>
  <c r="I261" i="76"/>
  <c r="I397" i="54"/>
  <c r="I201" i="65"/>
  <c r="I302" i="76"/>
  <c r="I326" i="59"/>
  <c r="I156" i="75"/>
  <c r="I398" i="59"/>
  <c r="I324" i="58"/>
  <c r="I230" i="50"/>
  <c r="H16" i="58"/>
  <c r="I392" i="67"/>
  <c r="H397" i="53"/>
  <c r="I140" i="58"/>
  <c r="I124" i="67"/>
  <c r="I94" i="61"/>
  <c r="E330" i="70"/>
  <c r="I60" i="75"/>
  <c r="I200" i="57"/>
  <c r="I361" i="57"/>
  <c r="I391" i="60"/>
  <c r="I319" i="75"/>
  <c r="H331" i="50"/>
  <c r="I210" i="56"/>
  <c r="I239" i="68"/>
  <c r="I104" i="58"/>
  <c r="H320" i="75"/>
  <c r="I365" i="55"/>
  <c r="I381" i="58"/>
  <c r="I373" i="65"/>
  <c r="I317" i="50"/>
  <c r="I401" i="58"/>
  <c r="I221" i="65"/>
  <c r="I73" i="59"/>
  <c r="I316" i="53"/>
  <c r="I99" i="55"/>
  <c r="I179" i="53"/>
  <c r="I354" i="61"/>
  <c r="I219" i="61"/>
  <c r="I123" i="76"/>
  <c r="E370" i="22"/>
  <c r="E29" i="69"/>
  <c r="I397" i="75"/>
  <c r="I297" i="71"/>
  <c r="E16" i="22"/>
  <c r="I276" i="71"/>
  <c r="I273" i="60"/>
  <c r="I156" i="71"/>
  <c r="I402" i="51"/>
  <c r="I307" i="53"/>
  <c r="I39" i="50"/>
  <c r="I359" i="50"/>
  <c r="I177" i="75"/>
  <c r="I336" i="64"/>
  <c r="H50" i="71"/>
  <c r="I175" i="68"/>
  <c r="H195" i="51"/>
  <c r="H55" i="75"/>
  <c r="I258" i="61"/>
  <c r="I383" i="66"/>
  <c r="I106" i="69"/>
  <c r="I310" i="71"/>
  <c r="I122" i="22"/>
  <c r="I36" i="67"/>
  <c r="I337" i="59"/>
  <c r="I236" i="61"/>
  <c r="I269" i="54"/>
  <c r="I11" i="53"/>
  <c r="I168" i="50"/>
  <c r="H380" i="50"/>
  <c r="I142" i="76"/>
  <c r="H176" i="51"/>
  <c r="I91" i="66"/>
  <c r="I149" i="57"/>
  <c r="I61" i="76"/>
  <c r="I83" i="65"/>
  <c r="I232" i="60"/>
  <c r="I70" i="68"/>
  <c r="I7" i="60"/>
  <c r="I195" i="68"/>
  <c r="H312" i="50"/>
  <c r="I76" i="68"/>
  <c r="I363" i="57"/>
  <c r="I99" i="67"/>
  <c r="I90" i="75"/>
  <c r="I375" i="66"/>
  <c r="I44" i="51"/>
  <c r="I369" i="54"/>
  <c r="I33" i="55"/>
  <c r="I353" i="66"/>
  <c r="H128" i="56"/>
  <c r="H359" i="53"/>
  <c r="H358" i="53"/>
  <c r="H299" i="71"/>
  <c r="I22" i="64"/>
  <c r="I223" i="66"/>
  <c r="H163" i="55"/>
  <c r="I252" i="50"/>
  <c r="H253" i="75"/>
  <c r="I307" i="68"/>
  <c r="I188" i="70"/>
  <c r="H62" i="53"/>
  <c r="H235" i="51"/>
  <c r="H323" i="53"/>
  <c r="I200" i="54"/>
  <c r="I116" i="69"/>
  <c r="I73" i="76"/>
  <c r="I322" i="67"/>
  <c r="H105" i="51"/>
  <c r="I194" i="59"/>
  <c r="I169" i="53"/>
  <c r="I265" i="75"/>
  <c r="I108" i="57"/>
  <c r="I108" i="55"/>
  <c r="I87" i="71"/>
  <c r="I55" i="60"/>
  <c r="I187" i="64"/>
  <c r="H104" i="56"/>
  <c r="I303" i="61"/>
  <c r="H222" i="51"/>
  <c r="I111" i="67"/>
  <c r="I25" i="69"/>
  <c r="I161" i="66"/>
  <c r="I270" i="60"/>
  <c r="I388" i="69"/>
  <c r="I147" i="68"/>
  <c r="I90" i="54"/>
  <c r="I190" i="61"/>
  <c r="I400" i="67"/>
  <c r="I61" i="75"/>
  <c r="I385" i="69"/>
  <c r="I226" i="56"/>
  <c r="I185" i="60"/>
  <c r="I374" i="65"/>
  <c r="I186" i="60"/>
  <c r="I349" i="50"/>
  <c r="I71" i="51"/>
  <c r="I282" i="65"/>
  <c r="I210" i="66"/>
  <c r="I193" i="75"/>
  <c r="H158" i="53"/>
  <c r="I362" i="68"/>
  <c r="I238" i="70"/>
  <c r="I272" i="70"/>
  <c r="H272" i="75"/>
  <c r="H391" i="50"/>
  <c r="I170" i="51"/>
  <c r="I82" i="67"/>
  <c r="I281" i="67"/>
  <c r="I378" i="64"/>
  <c r="I370" i="61"/>
  <c r="I274" i="57"/>
  <c r="I94" i="68"/>
  <c r="I166" i="64"/>
  <c r="I344" i="51"/>
  <c r="I41" i="57"/>
  <c r="I33" i="53"/>
  <c r="I359" i="64"/>
  <c r="H170" i="75"/>
  <c r="I403" i="75"/>
  <c r="I244" i="70"/>
  <c r="H144" i="50"/>
  <c r="I312" i="69"/>
  <c r="I360" i="66"/>
  <c r="H83" i="75"/>
  <c r="I293" i="64"/>
  <c r="I60" i="70"/>
  <c r="I55" i="64"/>
  <c r="H392" i="50"/>
  <c r="H35" i="55"/>
  <c r="I80" i="67"/>
  <c r="I313" i="60"/>
  <c r="I46" i="57"/>
  <c r="I31" i="56"/>
  <c r="I274" i="64"/>
  <c r="I218" i="56"/>
  <c r="I367" i="59"/>
  <c r="I297" i="22"/>
  <c r="I141" i="67"/>
  <c r="I16" i="53"/>
  <c r="I100" i="58"/>
  <c r="E290" i="64"/>
  <c r="E241" i="68"/>
  <c r="I108" i="51"/>
  <c r="I169" i="58"/>
  <c r="E130" i="64"/>
  <c r="I74" i="54"/>
  <c r="I391" i="50"/>
  <c r="I92" i="58"/>
  <c r="I335" i="58"/>
  <c r="I329" i="66"/>
  <c r="I379" i="56"/>
  <c r="I106" i="57"/>
  <c r="I40" i="58"/>
  <c r="I120" i="57"/>
  <c r="I291" i="51"/>
  <c r="I288" i="50"/>
  <c r="I400" i="57"/>
  <c r="I312" i="60"/>
  <c r="I225" i="56"/>
  <c r="I189" i="56"/>
  <c r="I347" i="57"/>
  <c r="I173" i="65"/>
  <c r="I61" i="65"/>
  <c r="I328" i="60"/>
  <c r="I280" i="70"/>
  <c r="E294" i="76"/>
  <c r="I111" i="75"/>
  <c r="E375" i="67"/>
  <c r="E112" i="22"/>
  <c r="E125" i="76"/>
  <c r="I217" i="75"/>
  <c r="I274" i="68"/>
  <c r="I296" i="59"/>
  <c r="I378" i="50"/>
  <c r="I358" i="50"/>
  <c r="I245" i="58"/>
  <c r="I322" i="59"/>
  <c r="I170" i="50"/>
  <c r="H331" i="75"/>
  <c r="I124" i="66"/>
  <c r="H268" i="53"/>
  <c r="I279" i="76"/>
  <c r="I232" i="51"/>
  <c r="H106" i="75"/>
  <c r="I343" i="70"/>
  <c r="H379" i="51"/>
  <c r="I112" i="67"/>
  <c r="H304" i="51"/>
  <c r="I60" i="50"/>
  <c r="I392" i="58"/>
  <c r="I71" i="75"/>
  <c r="I194" i="51"/>
  <c r="I8" i="64"/>
  <c r="I63" i="50"/>
  <c r="I333" i="65"/>
  <c r="H179" i="55"/>
  <c r="I66" i="65"/>
  <c r="I304" i="58"/>
  <c r="I65" i="69"/>
  <c r="I285" i="70"/>
  <c r="I344" i="70"/>
  <c r="H20" i="57"/>
  <c r="I69" i="70"/>
  <c r="I138" i="76"/>
  <c r="H148" i="51"/>
  <c r="I177" i="69"/>
  <c r="I328" i="58"/>
  <c r="I254" i="64"/>
  <c r="I249" i="55"/>
  <c r="I328" i="68"/>
  <c r="I351" i="75"/>
  <c r="I264" i="59"/>
  <c r="I27" i="56"/>
  <c r="I62" i="60"/>
  <c r="I363" i="66"/>
  <c r="I122" i="64"/>
  <c r="I134" i="60"/>
  <c r="H285" i="75"/>
  <c r="I374" i="22"/>
  <c r="I34" i="76"/>
  <c r="I289" i="70"/>
  <c r="I151" i="53"/>
  <c r="I382" i="67"/>
  <c r="I143" i="59"/>
  <c r="I127" i="61"/>
  <c r="I383" i="69"/>
  <c r="I360" i="68"/>
  <c r="I75" i="69"/>
  <c r="H219" i="51"/>
  <c r="H218" i="75"/>
  <c r="I355" i="22"/>
  <c r="I52" i="67"/>
  <c r="I112" i="76"/>
  <c r="H99" i="71"/>
  <c r="I249" i="53"/>
  <c r="I348" i="66"/>
  <c r="I358" i="58"/>
  <c r="I25" i="75"/>
  <c r="E69" i="70"/>
  <c r="I259" i="53"/>
  <c r="H102" i="50"/>
  <c r="H92" i="54"/>
  <c r="I33" i="70"/>
  <c r="I207" i="70"/>
  <c r="I31" i="76"/>
  <c r="H45" i="51"/>
  <c r="I378" i="22"/>
  <c r="I64" i="65"/>
  <c r="I394" i="66"/>
  <c r="H317" i="50"/>
  <c r="I240" i="50"/>
  <c r="I373" i="66"/>
  <c r="H251" i="55"/>
  <c r="I162" i="76"/>
  <c r="I305" i="22"/>
  <c r="I349" i="54"/>
  <c r="I60" i="53"/>
  <c r="I388" i="54"/>
  <c r="I58" i="66"/>
  <c r="I305" i="51"/>
  <c r="I178" i="55"/>
  <c r="I322" i="75"/>
  <c r="H359" i="50"/>
  <c r="H64" i="71"/>
  <c r="I390" i="64"/>
  <c r="I153" i="64"/>
  <c r="I241" i="66"/>
  <c r="I356" i="66"/>
  <c r="I128" i="61"/>
  <c r="I297" i="69"/>
  <c r="I128" i="70"/>
  <c r="I41" i="56"/>
  <c r="I108" i="22"/>
  <c r="I272" i="65"/>
  <c r="I359" i="61"/>
  <c r="I397" i="55"/>
  <c r="I54" i="70"/>
  <c r="I299" i="65"/>
  <c r="H279" i="53"/>
  <c r="I201" i="59"/>
  <c r="I394" i="75"/>
  <c r="I372" i="59"/>
  <c r="I110" i="50"/>
  <c r="I97" i="65"/>
  <c r="H263" i="50"/>
  <c r="I202" i="76"/>
  <c r="H203" i="55"/>
  <c r="I302" i="51"/>
  <c r="I399" i="70"/>
  <c r="H363" i="55"/>
  <c r="I316" i="59"/>
  <c r="I238" i="76"/>
  <c r="I254" i="68"/>
  <c r="I364" i="61"/>
  <c r="I185" i="56"/>
  <c r="H86" i="53"/>
  <c r="I219" i="58"/>
  <c r="I92" i="55"/>
  <c r="I144" i="55"/>
  <c r="I176" i="54"/>
  <c r="I158" i="75"/>
  <c r="I183" i="50"/>
  <c r="H303" i="51"/>
  <c r="I259" i="61"/>
  <c r="I85" i="69"/>
  <c r="I191" i="61"/>
  <c r="I288" i="71"/>
  <c r="I258" i="56"/>
  <c r="I109" i="61"/>
  <c r="I161" i="58"/>
  <c r="I229" i="71"/>
  <c r="E25" i="66"/>
  <c r="I396" i="71"/>
  <c r="I9" i="75"/>
  <c r="I8" i="65"/>
  <c r="H60" i="54"/>
  <c r="I222" i="58"/>
  <c r="I218" i="57"/>
  <c r="I264" i="65"/>
  <c r="I227" i="56"/>
  <c r="I234" i="54"/>
  <c r="I382" i="51"/>
  <c r="I46" i="56"/>
  <c r="I360" i="54"/>
  <c r="I157" i="53"/>
  <c r="I249" i="57"/>
  <c r="I69" i="60"/>
  <c r="H115" i="54"/>
  <c r="H107" i="54"/>
  <c r="H212" i="53"/>
  <c r="I236" i="55"/>
  <c r="I163" i="57"/>
  <c r="E86" i="22"/>
  <c r="E392" i="76"/>
  <c r="I288" i="57"/>
  <c r="I232" i="55"/>
  <c r="H75" i="75"/>
  <c r="I337" i="50"/>
  <c r="I144" i="57"/>
  <c r="I363" i="53"/>
  <c r="I70" i="56"/>
  <c r="I239" i="69"/>
  <c r="I136" i="60"/>
  <c r="I31" i="66"/>
  <c r="H247" i="51"/>
  <c r="I206" i="65"/>
  <c r="I233" i="66"/>
  <c r="I64" i="58"/>
  <c r="I232" i="67"/>
  <c r="I86" i="64"/>
  <c r="I77" i="66"/>
  <c r="H386" i="51"/>
  <c r="I81" i="76"/>
  <c r="I231" i="65"/>
  <c r="I32" i="22"/>
  <c r="I385" i="54"/>
  <c r="I205" i="51"/>
  <c r="I130" i="64"/>
  <c r="I306" i="50"/>
  <c r="I275" i="76"/>
  <c r="H120" i="53"/>
  <c r="I243" i="60"/>
  <c r="I84" i="64"/>
  <c r="I119" i="66"/>
  <c r="H270" i="75"/>
  <c r="H275" i="51"/>
  <c r="I159" i="66"/>
  <c r="I379" i="57"/>
  <c r="I188" i="69"/>
  <c r="I79" i="70"/>
  <c r="I224" i="68"/>
  <c r="I16" i="65"/>
  <c r="I273" i="56"/>
  <c r="I181" i="66"/>
  <c r="I60" i="68"/>
  <c r="I368" i="58"/>
  <c r="I8" i="53"/>
  <c r="I147" i="65"/>
  <c r="I63" i="59"/>
  <c r="I375" i="22"/>
  <c r="H307" i="55"/>
  <c r="I51" i="53"/>
  <c r="I322" i="50"/>
  <c r="I220" i="75"/>
  <c r="H178" i="75"/>
  <c r="I333" i="70"/>
  <c r="I152" i="22"/>
  <c r="H241" i="54"/>
  <c r="I81" i="54"/>
  <c r="H139" i="50"/>
  <c r="H115" i="75"/>
  <c r="H160" i="51"/>
  <c r="H37" i="51"/>
  <c r="H337" i="51"/>
  <c r="I265" i="66"/>
  <c r="H178" i="71"/>
  <c r="I141" i="60"/>
  <c r="I345" i="66"/>
  <c r="I304" i="65"/>
  <c r="I350" i="22"/>
  <c r="I168" i="55"/>
  <c r="I307" i="61"/>
  <c r="I273" i="58"/>
  <c r="I348" i="53"/>
  <c r="I240" i="59"/>
  <c r="I335" i="70"/>
  <c r="H311" i="71"/>
  <c r="H330" i="50"/>
  <c r="I83" i="57"/>
  <c r="I317" i="60"/>
  <c r="I145" i="76"/>
  <c r="I398" i="60"/>
  <c r="H374" i="50"/>
  <c r="I314" i="67"/>
  <c r="I145" i="60"/>
  <c r="I211" i="68"/>
  <c r="I135" i="70"/>
  <c r="I316" i="56"/>
  <c r="I119" i="50"/>
  <c r="I395" i="67"/>
  <c r="H334" i="51"/>
  <c r="I385" i="65"/>
  <c r="I63" i="71"/>
  <c r="I344" i="75"/>
  <c r="I309" i="50"/>
  <c r="I26" i="53"/>
  <c r="I172" i="61"/>
  <c r="I121" i="64"/>
  <c r="I190" i="76"/>
  <c r="I374" i="60"/>
  <c r="I243" i="66"/>
  <c r="I273" i="70"/>
  <c r="H286" i="71"/>
  <c r="I59" i="70"/>
  <c r="H156" i="51"/>
  <c r="H31" i="71"/>
  <c r="I238" i="64"/>
  <c r="I343" i="66"/>
  <c r="I181" i="65"/>
  <c r="I121" i="70"/>
  <c r="I98" i="70"/>
  <c r="I358" i="70"/>
  <c r="I322" i="60"/>
  <c r="I236" i="60"/>
  <c r="I258" i="54"/>
  <c r="I348" i="55"/>
  <c r="I322" i="51"/>
  <c r="I80" i="51"/>
  <c r="I164" i="76"/>
  <c r="I92" i="69"/>
  <c r="H8" i="51"/>
  <c r="H182" i="50"/>
  <c r="I395" i="64"/>
  <c r="H116" i="51"/>
  <c r="H365" i="75"/>
  <c r="I145" i="22"/>
  <c r="I118" i="76"/>
  <c r="I198" i="64"/>
  <c r="I146" i="76"/>
  <c r="I250" i="66"/>
  <c r="I291" i="71"/>
  <c r="I380" i="58"/>
  <c r="E348" i="76"/>
  <c r="I235" i="54"/>
  <c r="I335" i="54"/>
  <c r="I248" i="59"/>
  <c r="H355" i="51"/>
  <c r="H273" i="51"/>
  <c r="I337" i="65"/>
  <c r="I330" i="58"/>
  <c r="I158" i="56"/>
  <c r="E379" i="69"/>
  <c r="E171" i="76"/>
  <c r="I219" i="51"/>
  <c r="I284" i="53"/>
  <c r="I214" i="56"/>
  <c r="I337" i="54"/>
  <c r="I346" i="71"/>
  <c r="I65" i="57"/>
  <c r="I45" i="57"/>
  <c r="I72" i="54"/>
  <c r="I146" i="61"/>
  <c r="H291" i="71"/>
  <c r="I83" i="59"/>
  <c r="I72" i="55"/>
  <c r="I371" i="59"/>
  <c r="I159" i="55"/>
  <c r="I19" i="65"/>
  <c r="I125" i="60"/>
  <c r="I22" i="57"/>
  <c r="I326" i="69"/>
  <c r="H256" i="75"/>
  <c r="H21" i="50"/>
  <c r="I205" i="61"/>
  <c r="I131" i="67"/>
  <c r="E62" i="69"/>
  <c r="E324" i="69"/>
  <c r="I260" i="59"/>
  <c r="H87" i="54"/>
  <c r="E314" i="22"/>
  <c r="I392" i="51"/>
  <c r="I355" i="69"/>
  <c r="I179" i="58"/>
  <c r="I320" i="50"/>
  <c r="I91" i="55"/>
  <c r="I376" i="50"/>
  <c r="I339" i="61"/>
  <c r="I54" i="68"/>
  <c r="I368" i="76"/>
  <c r="I157" i="51"/>
  <c r="I255" i="61"/>
  <c r="I201" i="76"/>
  <c r="I50" i="53"/>
  <c r="I221" i="53"/>
  <c r="I249" i="75"/>
  <c r="I75" i="55"/>
  <c r="E254" i="69"/>
  <c r="H234" i="75"/>
  <c r="I340" i="22"/>
  <c r="H380" i="51"/>
  <c r="I104" i="60"/>
  <c r="I86" i="55"/>
  <c r="I35" i="75"/>
  <c r="I97" i="67"/>
  <c r="I147" i="53"/>
  <c r="I247" i="55"/>
  <c r="I322" i="64"/>
  <c r="I157" i="65"/>
  <c r="I265" i="59"/>
  <c r="I361" i="67"/>
  <c r="I255" i="68"/>
  <c r="H111" i="56"/>
  <c r="I359" i="55"/>
  <c r="I48" i="61"/>
  <c r="I158" i="66"/>
  <c r="H119" i="50"/>
  <c r="I95" i="22"/>
  <c r="I340" i="66"/>
  <c r="I154" i="51"/>
  <c r="I394" i="61"/>
  <c r="I186" i="66"/>
  <c r="H229" i="53"/>
  <c r="I145" i="61"/>
  <c r="I386" i="51"/>
  <c r="I121" i="66"/>
  <c r="I216" i="61"/>
  <c r="I230" i="51"/>
  <c r="I275" i="51"/>
  <c r="I255" i="76"/>
  <c r="H323" i="51"/>
  <c r="I114" i="50"/>
  <c r="H259" i="54"/>
  <c r="I399" i="75"/>
  <c r="H388" i="53"/>
  <c r="I353" i="69"/>
  <c r="I266" i="56"/>
  <c r="I174" i="50"/>
  <c r="I398" i="70"/>
  <c r="H300" i="71"/>
  <c r="I282" i="70"/>
  <c r="I337" i="71"/>
  <c r="I303" i="67"/>
  <c r="I370" i="69"/>
  <c r="H384" i="71"/>
  <c r="I248" i="61"/>
  <c r="H135" i="75"/>
  <c r="I179" i="71"/>
  <c r="I66" i="69"/>
  <c r="I15" i="61"/>
  <c r="I125" i="57"/>
  <c r="I131" i="65"/>
  <c r="I227" i="71"/>
  <c r="I269" i="50"/>
  <c r="I372" i="51"/>
  <c r="I184" i="22"/>
  <c r="I328" i="76"/>
  <c r="I92" i="64"/>
  <c r="H122" i="51"/>
  <c r="I54" i="22"/>
  <c r="I111" i="22"/>
  <c r="H258" i="71"/>
  <c r="I367" i="58"/>
  <c r="I89" i="69"/>
  <c r="I83" i="68"/>
  <c r="H241" i="51"/>
  <c r="I263" i="55"/>
  <c r="I161" i="60"/>
  <c r="I128" i="76"/>
  <c r="I220" i="70"/>
  <c r="I78" i="69"/>
  <c r="I372" i="68"/>
  <c r="E209" i="69"/>
  <c r="I362" i="54"/>
  <c r="I222" i="75"/>
  <c r="I217" i="71"/>
  <c r="I391" i="56"/>
  <c r="H17" i="53"/>
  <c r="H337" i="71"/>
  <c r="I36" i="22"/>
  <c r="I348" i="64"/>
  <c r="I87" i="58"/>
  <c r="H70" i="53"/>
  <c r="I297" i="61"/>
  <c r="I317" i="61"/>
  <c r="I117" i="76"/>
  <c r="H99" i="55"/>
  <c r="I289" i="76"/>
  <c r="I49" i="69"/>
  <c r="I50" i="22"/>
  <c r="H55" i="56"/>
  <c r="I342" i="60"/>
  <c r="I283" i="54"/>
  <c r="I79" i="67"/>
  <c r="I63" i="54"/>
  <c r="I53" i="75"/>
  <c r="I144" i="53"/>
  <c r="I336" i="50"/>
  <c r="I42" i="61"/>
  <c r="H70" i="50"/>
  <c r="I115" i="66"/>
  <c r="I13" i="22"/>
  <c r="I210" i="76"/>
  <c r="I154" i="61"/>
  <c r="I313" i="22"/>
  <c r="H191" i="71"/>
  <c r="I69" i="76"/>
  <c r="I36" i="70"/>
  <c r="H372" i="55"/>
  <c r="I33" i="22"/>
  <c r="I28" i="50"/>
  <c r="I257" i="71"/>
  <c r="I345" i="51"/>
  <c r="I261" i="60"/>
  <c r="I176" i="71"/>
  <c r="I265" i="56"/>
  <c r="I214" i="65"/>
  <c r="I352" i="64"/>
  <c r="I329" i="22"/>
  <c r="H347" i="53"/>
  <c r="I372" i="58"/>
  <c r="I134" i="53"/>
  <c r="E193" i="70"/>
  <c r="I243" i="75"/>
  <c r="I203" i="51"/>
  <c r="E388" i="69"/>
  <c r="I357" i="61"/>
  <c r="I88" i="50"/>
  <c r="I227" i="65"/>
  <c r="I237" i="60"/>
  <c r="I100" i="59"/>
  <c r="I315" i="56"/>
  <c r="I126" i="61"/>
  <c r="I35" i="50"/>
  <c r="I389" i="58"/>
  <c r="I267" i="54"/>
  <c r="I222" i="57"/>
  <c r="I227" i="60"/>
  <c r="I401" i="71"/>
  <c r="I220" i="59"/>
  <c r="I227" i="58"/>
  <c r="I254" i="76"/>
  <c r="I77" i="70"/>
  <c r="I69" i="66"/>
  <c r="I323" i="61"/>
  <c r="H189" i="51"/>
  <c r="E371" i="76"/>
  <c r="E145" i="22"/>
  <c r="E273" i="70"/>
  <c r="E388" i="67"/>
  <c r="I255" i="75"/>
  <c r="I241" i="57"/>
  <c r="I242" i="67"/>
  <c r="I315" i="57"/>
  <c r="I94" i="65"/>
  <c r="I323" i="51"/>
  <c r="I18" i="64"/>
  <c r="I180" i="64"/>
  <c r="I272" i="59"/>
  <c r="I70" i="71"/>
  <c r="I359" i="66"/>
  <c r="I372" i="67"/>
  <c r="I266" i="22"/>
  <c r="E154" i="66"/>
  <c r="I255" i="57"/>
  <c r="I192" i="60"/>
  <c r="H288" i="50"/>
  <c r="I138" i="66"/>
  <c r="H156" i="57"/>
  <c r="I114" i="76"/>
  <c r="I223" i="65"/>
  <c r="I27" i="60"/>
  <c r="H40" i="53"/>
  <c r="I296" i="66"/>
  <c r="I323" i="54"/>
  <c r="I284" i="55"/>
  <c r="I89" i="75"/>
  <c r="H111" i="50"/>
  <c r="I319" i="76"/>
  <c r="I380" i="69"/>
  <c r="I78" i="71"/>
  <c r="H281" i="71"/>
  <c r="I55" i="65"/>
  <c r="H341" i="53"/>
  <c r="I48" i="69"/>
  <c r="I24" i="22"/>
  <c r="I123" i="68"/>
  <c r="I155" i="22"/>
  <c r="H173" i="53"/>
  <c r="I175" i="58"/>
  <c r="I220" i="67"/>
  <c r="I388" i="76"/>
  <c r="I191" i="70"/>
  <c r="I357" i="65"/>
  <c r="I123" i="57"/>
  <c r="I30" i="75"/>
  <c r="I74" i="56"/>
  <c r="I399" i="53"/>
  <c r="H336" i="51"/>
  <c r="H95" i="71"/>
  <c r="I344" i="68"/>
  <c r="I263" i="76"/>
  <c r="I349" i="69"/>
  <c r="I326" i="68"/>
  <c r="H370" i="71"/>
  <c r="I303" i="66"/>
  <c r="I401" i="66"/>
  <c r="I7" i="76"/>
  <c r="I7" i="53"/>
  <c r="I41" i="64"/>
  <c r="I164" i="69"/>
  <c r="H27" i="71"/>
  <c r="H378" i="75"/>
  <c r="H333" i="51"/>
  <c r="I97" i="22"/>
  <c r="H397" i="71"/>
  <c r="I143" i="66"/>
  <c r="H111" i="71"/>
  <c r="I368" i="55"/>
  <c r="I291" i="58"/>
  <c r="I93" i="59"/>
  <c r="I144" i="58"/>
  <c r="I166" i="59"/>
  <c r="H69" i="51"/>
  <c r="I144" i="70"/>
  <c r="I134" i="76"/>
  <c r="I337" i="66"/>
  <c r="I186" i="65"/>
  <c r="H231" i="56"/>
  <c r="I365" i="66"/>
  <c r="I95" i="67"/>
  <c r="I282" i="53"/>
  <c r="I55" i="68"/>
  <c r="I41" i="53"/>
  <c r="H211" i="50"/>
  <c r="I322" i="68"/>
  <c r="H56" i="71"/>
  <c r="I93" i="66"/>
  <c r="I256" i="76"/>
  <c r="H230" i="53"/>
  <c r="I217" i="55"/>
  <c r="I63" i="66"/>
  <c r="I70" i="75"/>
  <c r="I151" i="58"/>
  <c r="I361" i="51"/>
  <c r="I371" i="68"/>
  <c r="I16" i="67"/>
  <c r="I319" i="70"/>
  <c r="I229" i="61"/>
  <c r="H250" i="54"/>
  <c r="I250" i="76"/>
  <c r="I152" i="51"/>
  <c r="I206" i="66"/>
  <c r="I48" i="66"/>
  <c r="I185" i="54"/>
  <c r="I358" i="59"/>
  <c r="I48" i="50"/>
  <c r="I37" i="70"/>
  <c r="H206" i="51"/>
  <c r="I15" i="67"/>
  <c r="I359" i="54"/>
  <c r="I393" i="71"/>
  <c r="I190" i="58"/>
  <c r="E320" i="70"/>
  <c r="I205" i="71"/>
  <c r="H120" i="50"/>
  <c r="I392" i="70"/>
  <c r="H24" i="75"/>
  <c r="I338" i="65"/>
  <c r="H369" i="71"/>
  <c r="H144" i="53"/>
  <c r="I207" i="54"/>
  <c r="I44" i="75"/>
  <c r="I91" i="68"/>
  <c r="I362" i="57"/>
  <c r="I344" i="59"/>
  <c r="I382" i="71"/>
  <c r="I377" i="60"/>
  <c r="I112" i="61"/>
  <c r="I211" i="59"/>
  <c r="I248" i="65"/>
  <c r="I358" i="56"/>
  <c r="I282" i="51"/>
  <c r="I240" i="70"/>
  <c r="I338" i="70"/>
  <c r="I398" i="69"/>
  <c r="H360" i="56"/>
  <c r="I352" i="50"/>
  <c r="E129" i="70"/>
  <c r="I43" i="57"/>
  <c r="I119" i="75"/>
  <c r="I178" i="58"/>
  <c r="I354" i="75"/>
  <c r="I110" i="55"/>
  <c r="I376" i="51"/>
  <c r="I42" i="75"/>
  <c r="I377" i="70"/>
  <c r="I352" i="61"/>
  <c r="I99" i="22"/>
  <c r="I45" i="59"/>
  <c r="H224" i="53"/>
  <c r="I71" i="66"/>
  <c r="I294" i="51"/>
  <c r="I185" i="75"/>
  <c r="I272" i="53"/>
  <c r="I139" i="53"/>
  <c r="I84" i="54"/>
  <c r="I195" i="59"/>
  <c r="H286" i="50"/>
  <c r="I168" i="76"/>
  <c r="I314" i="61"/>
  <c r="H110" i="51"/>
  <c r="I156" i="64"/>
  <c r="E209" i="22"/>
  <c r="I211" i="51"/>
  <c r="E249" i="22"/>
  <c r="E107" i="66"/>
  <c r="I65" i="53"/>
  <c r="I385" i="51"/>
  <c r="H267" i="75"/>
  <c r="I193" i="71"/>
  <c r="I44" i="53"/>
  <c r="I339" i="59"/>
  <c r="I280" i="53"/>
  <c r="I133" i="56"/>
  <c r="I30" i="64"/>
  <c r="I72" i="71"/>
  <c r="H128" i="51"/>
  <c r="H371" i="55"/>
  <c r="I119" i="55"/>
  <c r="I65" i="59"/>
  <c r="I269" i="55"/>
  <c r="I397" i="71"/>
  <c r="I41" i="51"/>
  <c r="I301" i="56"/>
  <c r="I123" i="59"/>
  <c r="I141" i="57"/>
  <c r="H246" i="50"/>
  <c r="I47" i="67"/>
  <c r="I18" i="69"/>
  <c r="H178" i="51"/>
  <c r="I222" i="64"/>
  <c r="H210" i="50"/>
  <c r="I329" i="57"/>
  <c r="I331" i="60"/>
  <c r="I385" i="56"/>
  <c r="I391" i="59"/>
  <c r="I248" i="55"/>
  <c r="I20" i="69"/>
  <c r="I194" i="68"/>
  <c r="I210" i="65"/>
  <c r="I17" i="64"/>
  <c r="H147" i="50"/>
  <c r="H81" i="54"/>
  <c r="I301" i="65"/>
  <c r="I155" i="61"/>
  <c r="H242" i="53"/>
  <c r="I374" i="55"/>
  <c r="I38" i="67"/>
  <c r="I391" i="70"/>
  <c r="H250" i="50"/>
  <c r="H386" i="50"/>
  <c r="H24" i="53"/>
  <c r="H23" i="56"/>
  <c r="I342" i="58"/>
  <c r="I180" i="55"/>
  <c r="I192" i="59"/>
  <c r="I61" i="60"/>
  <c r="H60" i="71"/>
  <c r="I109" i="69"/>
  <c r="I137" i="64"/>
  <c r="I380" i="68"/>
  <c r="I287" i="67"/>
  <c r="H13" i="51"/>
  <c r="H390" i="75"/>
  <c r="I96" i="68"/>
  <c r="I185" i="50"/>
  <c r="H284" i="50"/>
  <c r="H251" i="54"/>
  <c r="I382" i="69"/>
  <c r="I293" i="68"/>
  <c r="I254" i="56"/>
  <c r="H176" i="54"/>
  <c r="I168" i="22"/>
  <c r="H35" i="50"/>
  <c r="H11" i="71"/>
  <c r="H377" i="51"/>
  <c r="I63" i="68"/>
  <c r="I402" i="66"/>
  <c r="I201" i="22"/>
  <c r="I83" i="56"/>
  <c r="I350" i="53"/>
  <c r="I244" i="51"/>
  <c r="I22" i="50"/>
  <c r="I183" i="55"/>
  <c r="I183" i="76"/>
  <c r="H176" i="71"/>
  <c r="H346" i="50"/>
  <c r="I390" i="61"/>
  <c r="H349" i="51"/>
  <c r="H17" i="51"/>
  <c r="I121" i="67"/>
  <c r="I40" i="50"/>
  <c r="I131" i="75"/>
  <c r="H249" i="50"/>
  <c r="H337" i="50"/>
  <c r="I192" i="55"/>
  <c r="H83" i="51"/>
  <c r="I65" i="60"/>
  <c r="I389" i="22"/>
  <c r="I14" i="50"/>
  <c r="I354" i="60"/>
  <c r="I392" i="53"/>
  <c r="I395" i="71"/>
  <c r="I397" i="59"/>
  <c r="I304" i="22"/>
  <c r="H29" i="75"/>
  <c r="I137" i="70"/>
  <c r="H170" i="51"/>
  <c r="I76" i="22"/>
  <c r="I218" i="69"/>
  <c r="I105" i="69"/>
  <c r="H120" i="71"/>
  <c r="I7" i="50"/>
  <c r="I200" i="76"/>
  <c r="I205" i="65"/>
  <c r="I40" i="70"/>
  <c r="H343" i="53"/>
  <c r="I391" i="76"/>
  <c r="I12" i="60"/>
  <c r="H139" i="71"/>
  <c r="I225" i="54"/>
  <c r="I320" i="57"/>
  <c r="E167" i="22"/>
  <c r="I389" i="56"/>
  <c r="I171" i="55"/>
  <c r="I126" i="67"/>
  <c r="I370" i="22"/>
  <c r="I163" i="68"/>
  <c r="H43" i="51"/>
  <c r="H179" i="75"/>
  <c r="I30" i="69"/>
  <c r="I242" i="75"/>
  <c r="I194" i="65"/>
  <c r="H331" i="51"/>
  <c r="I214" i="22"/>
  <c r="I216" i="22"/>
  <c r="I193" i="69"/>
  <c r="I46" i="54"/>
  <c r="I155" i="56"/>
  <c r="I205" i="53"/>
  <c r="I189" i="50"/>
  <c r="I166" i="50"/>
  <c r="I364" i="53"/>
  <c r="I295" i="53"/>
  <c r="I230" i="54"/>
  <c r="I90" i="70"/>
  <c r="I166" i="67"/>
  <c r="I179" i="57"/>
  <c r="I172" i="54"/>
  <c r="I174" i="55"/>
  <c r="I23" i="54"/>
  <c r="I252" i="55"/>
  <c r="I294" i="56"/>
  <c r="I34" i="51"/>
  <c r="I108" i="75"/>
  <c r="I310" i="51"/>
  <c r="H184" i="50"/>
  <c r="I320" i="65"/>
  <c r="I71" i="59"/>
  <c r="H358" i="50"/>
  <c r="I83" i="55"/>
  <c r="I17" i="60"/>
  <c r="I138" i="58"/>
  <c r="I117" i="61"/>
  <c r="I221" i="54"/>
  <c r="I140" i="60"/>
  <c r="I16" i="56"/>
  <c r="I29" i="71"/>
  <c r="H323" i="50"/>
  <c r="H308" i="51"/>
  <c r="I39" i="65"/>
  <c r="I271" i="22"/>
  <c r="E70" i="22"/>
  <c r="I368" i="51"/>
  <c r="E246" i="53"/>
  <c r="E319" i="69"/>
  <c r="I373" i="54"/>
  <c r="I181" i="75"/>
  <c r="H145" i="53"/>
  <c r="I353" i="71"/>
  <c r="I212" i="55"/>
  <c r="I348" i="59"/>
  <c r="I316" i="50"/>
  <c r="I153" i="59"/>
  <c r="I258" i="51"/>
  <c r="I227" i="76"/>
  <c r="I141" i="56"/>
  <c r="I243" i="61"/>
  <c r="E340" i="70"/>
  <c r="I238" i="59"/>
  <c r="I161" i="50"/>
  <c r="I291" i="61"/>
  <c r="I51" i="59"/>
  <c r="I34" i="61"/>
  <c r="I224" i="60"/>
  <c r="I253" i="71"/>
  <c r="I213" i="53"/>
  <c r="I266" i="65"/>
  <c r="I173" i="69"/>
  <c r="I372" i="70"/>
  <c r="H339" i="75"/>
  <c r="H141" i="50"/>
  <c r="I302" i="61"/>
  <c r="I168" i="53"/>
  <c r="I170" i="22"/>
  <c r="I388" i="55"/>
  <c r="I373" i="60"/>
  <c r="I348" i="57"/>
  <c r="I259" i="76"/>
  <c r="H88" i="58"/>
  <c r="I130" i="22"/>
  <c r="I245" i="64"/>
  <c r="I155" i="50"/>
  <c r="I23" i="70"/>
  <c r="H264" i="53"/>
  <c r="I386" i="61"/>
  <c r="H46" i="53"/>
  <c r="H72" i="58"/>
  <c r="I264" i="68"/>
  <c r="I365" i="61"/>
  <c r="I390" i="76"/>
  <c r="I121" i="68"/>
  <c r="I357" i="51"/>
  <c r="I17" i="76"/>
  <c r="I81" i="70"/>
  <c r="I41" i="75"/>
  <c r="I241" i="50"/>
  <c r="I90" i="51"/>
  <c r="I194" i="22"/>
  <c r="I86" i="70"/>
  <c r="H348" i="50"/>
  <c r="I380" i="76"/>
  <c r="I28" i="58"/>
  <c r="I226" i="22"/>
  <c r="H32" i="53"/>
  <c r="I83" i="75"/>
  <c r="I51" i="70"/>
  <c r="I266" i="54"/>
  <c r="H265" i="51"/>
  <c r="H244" i="55"/>
  <c r="I74" i="67"/>
  <c r="H177" i="71"/>
  <c r="H291" i="53"/>
  <c r="I126" i="60"/>
  <c r="I80" i="68"/>
  <c r="H187" i="71"/>
  <c r="I111" i="57"/>
  <c r="I164" i="65"/>
  <c r="I296" i="53"/>
  <c r="H160" i="56"/>
  <c r="I160" i="75"/>
  <c r="I150" i="51"/>
  <c r="I326" i="65"/>
  <c r="I50" i="58"/>
  <c r="I12" i="51"/>
  <c r="I278" i="64"/>
  <c r="I295" i="68"/>
  <c r="I87" i="68"/>
  <c r="I339" i="22"/>
  <c r="I387" i="76"/>
  <c r="H96" i="56"/>
  <c r="H139" i="51"/>
  <c r="I50" i="65"/>
  <c r="H194" i="71"/>
  <c r="I7" i="54"/>
  <c r="I347" i="70"/>
  <c r="I118" i="70"/>
  <c r="H98" i="51"/>
  <c r="I376" i="70"/>
  <c r="I290" i="65"/>
  <c r="I223" i="70"/>
  <c r="H303" i="71"/>
  <c r="I129" i="59"/>
  <c r="I69" i="53"/>
  <c r="I274" i="60"/>
  <c r="I250" i="58"/>
  <c r="H37" i="50"/>
  <c r="I403" i="76"/>
  <c r="I289" i="68"/>
  <c r="H287" i="75"/>
  <c r="I176" i="61"/>
  <c r="H97" i="51"/>
  <c r="H300" i="51"/>
  <c r="I176" i="76"/>
  <c r="H261" i="54"/>
  <c r="I249" i="64"/>
  <c r="I348" i="75"/>
  <c r="I43" i="64"/>
  <c r="I290" i="68"/>
  <c r="H127" i="51"/>
  <c r="I360" i="76"/>
  <c r="I134" i="56"/>
  <c r="I179" i="51"/>
  <c r="I142" i="54"/>
  <c r="I330" i="53"/>
  <c r="I189" i="71"/>
  <c r="I336" i="59"/>
  <c r="I252" i="71"/>
  <c r="I32" i="65"/>
  <c r="I403" i="22"/>
  <c r="I204" i="59"/>
  <c r="I22" i="76"/>
  <c r="I175" i="69"/>
  <c r="I26" i="67"/>
  <c r="H187" i="50"/>
  <c r="H167" i="56"/>
  <c r="I269" i="69"/>
  <c r="I301" i="76"/>
  <c r="I115" i="53"/>
  <c r="I394" i="51"/>
  <c r="I351" i="58"/>
  <c r="I154" i="71"/>
  <c r="I337" i="61"/>
  <c r="I159" i="61"/>
  <c r="I395" i="65"/>
  <c r="I255" i="65"/>
  <c r="I259" i="65"/>
  <c r="I316" i="66"/>
  <c r="I144" i="65"/>
  <c r="H39" i="51"/>
  <c r="I269" i="56"/>
  <c r="I316" i="57"/>
  <c r="I237" i="55"/>
  <c r="I248" i="56"/>
  <c r="I80" i="59"/>
  <c r="I126" i="50"/>
  <c r="I332" i="51"/>
  <c r="I389" i="67"/>
  <c r="I110" i="69"/>
  <c r="I145" i="75"/>
  <c r="I320" i="55"/>
  <c r="I135" i="51"/>
  <c r="I359" i="56"/>
  <c r="I346" i="53"/>
  <c r="I198" i="56"/>
  <c r="I18" i="75"/>
  <c r="I44" i="55"/>
  <c r="I15" i="55"/>
  <c r="I33" i="60"/>
  <c r="I338" i="51"/>
  <c r="I258" i="68"/>
  <c r="I359" i="60"/>
  <c r="I202" i="22"/>
  <c r="I363" i="68"/>
  <c r="E93" i="70"/>
  <c r="E262" i="76"/>
  <c r="G166" i="69"/>
  <c r="E106" i="76"/>
  <c r="E284" i="76"/>
  <c r="E114" i="75"/>
  <c r="I205" i="69"/>
  <c r="H126" i="53"/>
  <c r="I124" i="57"/>
  <c r="I329" i="71"/>
  <c r="I104" i="50"/>
  <c r="I265" i="60"/>
  <c r="I64" i="56"/>
  <c r="I346" i="60"/>
  <c r="I273" i="76"/>
  <c r="I257" i="76"/>
  <c r="I353" i="76"/>
  <c r="I385" i="60"/>
  <c r="I356" i="50"/>
  <c r="I145" i="53"/>
  <c r="E25" i="69"/>
  <c r="I139" i="71"/>
  <c r="I159" i="60"/>
  <c r="I96" i="54"/>
  <c r="I388" i="61"/>
  <c r="I95" i="53"/>
  <c r="I179" i="55"/>
  <c r="H127" i="75"/>
  <c r="I154" i="64"/>
  <c r="H352" i="50"/>
  <c r="I110" i="56"/>
  <c r="I266" i="75"/>
  <c r="I111" i="68"/>
  <c r="I282" i="64"/>
  <c r="I267" i="60"/>
  <c r="I73" i="61"/>
  <c r="I122" i="50"/>
  <c r="I233" i="55"/>
  <c r="I339" i="54"/>
  <c r="H65" i="51"/>
  <c r="H75" i="50"/>
  <c r="H60" i="51"/>
  <c r="I398" i="22"/>
  <c r="E238" i="61"/>
  <c r="E266" i="64"/>
  <c r="E41" i="70"/>
  <c r="I99" i="50"/>
  <c r="I194" i="50"/>
  <c r="I258" i="58"/>
  <c r="I217" i="60"/>
  <c r="I343" i="59"/>
  <c r="I394" i="59"/>
  <c r="I49" i="51"/>
  <c r="H350" i="75"/>
  <c r="H401" i="71"/>
  <c r="I219" i="68"/>
  <c r="I40" i="53"/>
  <c r="E90" i="70"/>
  <c r="I125" i="54"/>
  <c r="I261" i="53"/>
  <c r="I95" i="54"/>
  <c r="I231" i="51"/>
  <c r="I226" i="58"/>
  <c r="I176" i="56"/>
  <c r="I223" i="59"/>
  <c r="I238" i="67"/>
  <c r="I291" i="56"/>
  <c r="I163" i="65"/>
  <c r="I354" i="64"/>
  <c r="I239" i="61"/>
  <c r="H173" i="50"/>
  <c r="I271" i="58"/>
  <c r="I135" i="50"/>
  <c r="I388" i="57"/>
  <c r="I58" i="59"/>
  <c r="I128" i="55"/>
  <c r="I224" i="75"/>
  <c r="I74" i="57"/>
  <c r="I33" i="51"/>
  <c r="H384" i="54"/>
  <c r="I241" i="61"/>
  <c r="I15" i="68"/>
  <c r="H271" i="75"/>
  <c r="I263" i="54"/>
  <c r="E289" i="69"/>
  <c r="E349" i="68"/>
  <c r="I152" i="61"/>
  <c r="E271" i="65"/>
  <c r="I202" i="71"/>
  <c r="E246" i="70"/>
  <c r="I191" i="51"/>
  <c r="I332" i="71"/>
  <c r="I205" i="57"/>
  <c r="E44" i="70"/>
  <c r="I316" i="58"/>
  <c r="I242" i="60"/>
  <c r="I208" i="75"/>
  <c r="I135" i="64"/>
  <c r="I25" i="51"/>
  <c r="I358" i="61"/>
  <c r="I59" i="60"/>
  <c r="I275" i="59"/>
  <c r="I23" i="61"/>
  <c r="I81" i="71"/>
  <c r="I372" i="65"/>
  <c r="I379" i="71"/>
  <c r="I190" i="60"/>
  <c r="I115" i="50"/>
  <c r="I113" i="75"/>
  <c r="I275" i="75"/>
  <c r="I384" i="55"/>
  <c r="I281" i="60"/>
  <c r="H112" i="50"/>
  <c r="I143" i="70"/>
  <c r="I231" i="67"/>
  <c r="I93" i="69"/>
  <c r="I146" i="68"/>
  <c r="I126" i="58"/>
  <c r="I340" i="53"/>
  <c r="I203" i="53"/>
  <c r="I203" i="55"/>
  <c r="I88" i="65"/>
  <c r="I112" i="56"/>
  <c r="I243" i="64"/>
  <c r="I79" i="75"/>
  <c r="I156" i="60"/>
  <c r="I280" i="55"/>
  <c r="I28" i="56"/>
  <c r="H161" i="71"/>
  <c r="I211" i="57"/>
  <c r="I112" i="69"/>
  <c r="I200" i="65"/>
  <c r="I33" i="59"/>
  <c r="I81" i="59"/>
  <c r="E388" i="22"/>
  <c r="I94" i="56"/>
  <c r="E319" i="76"/>
  <c r="E174" i="76"/>
  <c r="I168" i="59"/>
  <c r="I235" i="71"/>
  <c r="I206" i="54"/>
  <c r="E150" i="65"/>
  <c r="I191" i="66"/>
  <c r="I232" i="58"/>
  <c r="I168" i="69"/>
  <c r="I247" i="50"/>
  <c r="I38" i="58"/>
  <c r="I140" i="56"/>
  <c r="I397" i="50"/>
  <c r="I139" i="58"/>
  <c r="I206" i="55"/>
  <c r="I177" i="54"/>
  <c r="I344" i="53"/>
  <c r="I98" i="51"/>
  <c r="I70" i="61"/>
  <c r="I211" i="54"/>
  <c r="I72" i="50"/>
  <c r="I234" i="56"/>
  <c r="I290" i="22"/>
  <c r="I11" i="68"/>
  <c r="H270" i="51"/>
  <c r="I171" i="60"/>
  <c r="I369" i="71"/>
  <c r="I376" i="53"/>
  <c r="I74" i="53"/>
  <c r="I382" i="57"/>
  <c r="I216" i="65"/>
  <c r="I22" i="51"/>
  <c r="I385" i="57"/>
  <c r="H389" i="50"/>
  <c r="H215" i="50"/>
  <c r="H235" i="55"/>
  <c r="I187" i="50"/>
  <c r="I201" i="50"/>
  <c r="I75" i="59"/>
  <c r="I190" i="55"/>
  <c r="I216" i="54"/>
  <c r="E206" i="69"/>
  <c r="I371" i="65"/>
  <c r="I159" i="59"/>
  <c r="I115" i="61"/>
  <c r="I299" i="60"/>
  <c r="I347" i="55"/>
  <c r="I381" i="54"/>
  <c r="I125" i="56"/>
  <c r="H241" i="50"/>
  <c r="H127" i="53"/>
  <c r="I388" i="51"/>
  <c r="I95" i="65"/>
  <c r="I254" i="60"/>
  <c r="I189" i="58"/>
  <c r="I299" i="51"/>
  <c r="I398" i="65"/>
  <c r="I92" i="67"/>
  <c r="I19" i="71"/>
  <c r="I167" i="64"/>
  <c r="I45" i="54"/>
  <c r="I13" i="51"/>
  <c r="I202" i="70"/>
  <c r="I233" i="67"/>
  <c r="I330" i="70"/>
  <c r="I333" i="76"/>
  <c r="I169" i="70"/>
  <c r="I398" i="53"/>
  <c r="E178" i="64"/>
  <c r="I110" i="59"/>
  <c r="I312" i="53"/>
  <c r="I380" i="55"/>
  <c r="I389" i="59"/>
  <c r="I91" i="58"/>
  <c r="I385" i="50"/>
  <c r="I65" i="51"/>
  <c r="I188" i="51"/>
  <c r="I200" i="68"/>
  <c r="I70" i="65"/>
  <c r="I320" i="67"/>
  <c r="I150" i="65"/>
  <c r="I99" i="53"/>
  <c r="I351" i="60"/>
  <c r="I222" i="67"/>
  <c r="I122" i="59"/>
  <c r="I327" i="57"/>
  <c r="I335" i="51"/>
  <c r="I361" i="54"/>
  <c r="I56" i="61"/>
  <c r="I350" i="75"/>
  <c r="H127" i="50"/>
  <c r="I388" i="22"/>
  <c r="I29" i="69"/>
  <c r="I306" i="66"/>
  <c r="G36" i="57"/>
  <c r="E88" i="59"/>
  <c r="I388" i="59"/>
  <c r="E206" i="70"/>
  <c r="E15" i="22"/>
  <c r="E275" i="64"/>
  <c r="I270" i="56"/>
  <c r="E364" i="70"/>
  <c r="I243" i="50"/>
  <c r="E359" i="22"/>
  <c r="I224" i="59"/>
  <c r="I254" i="54"/>
  <c r="E320" i="68"/>
  <c r="I141" i="75"/>
  <c r="I94" i="60"/>
  <c r="I164" i="58"/>
  <c r="I304" i="60"/>
  <c r="I218" i="75"/>
  <c r="I76" i="61"/>
  <c r="I211" i="70"/>
  <c r="I342" i="65"/>
  <c r="I31" i="57"/>
  <c r="I106" i="71"/>
  <c r="I161" i="69"/>
  <c r="I400" i="56"/>
  <c r="I38" i="75"/>
  <c r="I97" i="53"/>
  <c r="I334" i="75"/>
  <c r="I113" i="51"/>
  <c r="I327" i="60"/>
  <c r="I392" i="55"/>
  <c r="I370" i="58"/>
  <c r="H311" i="75"/>
  <c r="I87" i="64"/>
  <c r="I80" i="66"/>
  <c r="I216" i="67"/>
  <c r="E120" i="68"/>
  <c r="E334" i="56"/>
  <c r="I315" i="55"/>
  <c r="I387" i="56"/>
  <c r="E320" i="22"/>
  <c r="E272" i="66"/>
  <c r="E115" i="70"/>
  <c r="E351" i="65"/>
  <c r="I63" i="56"/>
  <c r="I15" i="53"/>
  <c r="I296" i="50"/>
  <c r="I154" i="75"/>
  <c r="I343" i="55"/>
  <c r="I40" i="56"/>
  <c r="I242" i="51"/>
  <c r="I368" i="59"/>
  <c r="I59" i="61"/>
  <c r="I32" i="75"/>
  <c r="H198" i="71"/>
  <c r="I350" i="54"/>
  <c r="I345" i="59"/>
  <c r="I372" i="71"/>
  <c r="I384" i="51"/>
  <c r="I47" i="60"/>
  <c r="I46" i="55"/>
  <c r="I18" i="59"/>
  <c r="I195" i="53"/>
  <c r="I131" i="57"/>
  <c r="I137" i="57"/>
  <c r="I66" i="55"/>
  <c r="I327" i="71"/>
  <c r="H87" i="51"/>
  <c r="I393" i="56"/>
  <c r="I354" i="65"/>
  <c r="I42" i="69"/>
  <c r="H96" i="75"/>
  <c r="I51" i="55"/>
  <c r="E199" i="70"/>
  <c r="I273" i="61"/>
  <c r="I119" i="71"/>
  <c r="I122" i="71"/>
  <c r="I344" i="57"/>
  <c r="I103" i="64"/>
  <c r="I298" i="60"/>
  <c r="I154" i="56"/>
  <c r="I377" i="67"/>
  <c r="I381" i="66"/>
  <c r="H314" i="50"/>
  <c r="E182" i="53"/>
  <c r="E395" i="68"/>
  <c r="E28" i="76"/>
  <c r="E292" i="65"/>
  <c r="E192" i="69"/>
  <c r="I100" i="75"/>
  <c r="E103" i="59"/>
  <c r="E14" i="22"/>
  <c r="E40" i="22"/>
  <c r="I334" i="51"/>
  <c r="E40" i="69"/>
  <c r="E77" i="67"/>
  <c r="E263" i="68"/>
  <c r="I234" i="75"/>
  <c r="I238" i="61"/>
  <c r="I211" i="55"/>
  <c r="I191" i="53"/>
  <c r="I78" i="50"/>
  <c r="H172" i="71"/>
  <c r="I68" i="53"/>
  <c r="I85" i="64"/>
  <c r="I340" i="55"/>
  <c r="I361" i="22"/>
  <c r="I300" i="51"/>
  <c r="I49" i="57"/>
  <c r="I223" i="58"/>
  <c r="I399" i="51"/>
  <c r="I26" i="64"/>
  <c r="I143" i="64"/>
  <c r="I323" i="57"/>
  <c r="I248" i="51"/>
  <c r="I283" i="59"/>
  <c r="H263" i="54"/>
  <c r="I328" i="71"/>
  <c r="I134" i="69"/>
  <c r="I259" i="64"/>
  <c r="E335" i="70"/>
  <c r="E93" i="76"/>
  <c r="E96" i="76"/>
  <c r="E378" i="70"/>
  <c r="E194" i="64"/>
  <c r="I401" i="56"/>
  <c r="I168" i="56"/>
  <c r="E35" i="64"/>
  <c r="I358" i="51"/>
  <c r="I185" i="51"/>
  <c r="I384" i="59"/>
  <c r="H196" i="71"/>
  <c r="I26" i="55"/>
  <c r="I142" i="53"/>
  <c r="I204" i="57"/>
  <c r="I202" i="50"/>
  <c r="I138" i="71"/>
  <c r="I323" i="58"/>
  <c r="I235" i="60"/>
  <c r="I260" i="51"/>
  <c r="I364" i="56"/>
  <c r="I135" i="58"/>
  <c r="I94" i="64"/>
  <c r="H32" i="56"/>
  <c r="I127" i="22"/>
  <c r="H275" i="75"/>
  <c r="I82" i="51"/>
  <c r="E63" i="69"/>
  <c r="I75" i="54"/>
  <c r="I38" i="70"/>
  <c r="I375" i="54"/>
  <c r="I387" i="54"/>
  <c r="I368" i="54"/>
  <c r="I284" i="54"/>
  <c r="H94" i="50"/>
  <c r="I49" i="55"/>
  <c r="H90" i="51"/>
  <c r="I62" i="51"/>
  <c r="E80" i="76"/>
  <c r="I12" i="71"/>
  <c r="I254" i="53"/>
  <c r="I326" i="55"/>
  <c r="I373" i="64"/>
  <c r="I80" i="57"/>
  <c r="E118" i="67"/>
  <c r="E64" i="76"/>
  <c r="I44" i="50"/>
  <c r="I130" i="70"/>
  <c r="I195" i="64"/>
  <c r="H156" i="50"/>
  <c r="I186" i="61"/>
  <c r="I170" i="54"/>
  <c r="I306" i="60"/>
  <c r="I325" i="53"/>
  <c r="I105" i="54"/>
  <c r="I157" i="60"/>
  <c r="I211" i="65"/>
  <c r="I115" i="54"/>
  <c r="I12" i="75"/>
  <c r="I307" i="75"/>
  <c r="I86" i="65"/>
  <c r="I386" i="66"/>
  <c r="I360" i="53"/>
  <c r="I89" i="65"/>
  <c r="E380" i="22"/>
  <c r="E247" i="67"/>
  <c r="E147" i="66"/>
  <c r="E191" i="67"/>
  <c r="E97" i="69"/>
  <c r="I243" i="65"/>
  <c r="I51" i="60"/>
  <c r="I127" i="57"/>
  <c r="I402" i="50"/>
  <c r="I120" i="53"/>
  <c r="I403" i="61"/>
  <c r="I146" i="56"/>
  <c r="I58" i="56"/>
  <c r="I207" i="75"/>
  <c r="I160" i="60"/>
  <c r="H339" i="71"/>
  <c r="H369" i="50"/>
  <c r="I78" i="61"/>
  <c r="H239" i="51"/>
  <c r="I224" i="50"/>
  <c r="I152" i="57"/>
  <c r="I345" i="60"/>
  <c r="I151" i="75"/>
  <c r="I203" i="71"/>
  <c r="I24" i="53"/>
  <c r="I19" i="57"/>
  <c r="I345" i="54"/>
  <c r="I179" i="75"/>
  <c r="H126" i="71"/>
  <c r="H387" i="53"/>
  <c r="I401" i="70"/>
  <c r="I64" i="68"/>
  <c r="H355" i="75"/>
  <c r="I382" i="58"/>
  <c r="I145" i="54"/>
  <c r="I352" i="59"/>
  <c r="I234" i="51"/>
  <c r="I72" i="58"/>
  <c r="I391" i="51"/>
  <c r="I210" i="71"/>
  <c r="I77" i="53"/>
  <c r="I265" i="50"/>
  <c r="I16" i="76"/>
  <c r="I335" i="67"/>
  <c r="I30" i="66"/>
  <c r="I338" i="69"/>
  <c r="I227" i="55"/>
  <c r="I211" i="50"/>
  <c r="I258" i="64"/>
  <c r="I145" i="51"/>
  <c r="I177" i="57"/>
  <c r="I97" i="60"/>
  <c r="I367" i="50"/>
  <c r="I18" i="56"/>
  <c r="E27" i="76"/>
  <c r="I124" i="58"/>
  <c r="I251" i="50"/>
  <c r="I120" i="60"/>
  <c r="I186" i="51"/>
  <c r="I64" i="55"/>
  <c r="I31" i="71"/>
  <c r="I315" i="22"/>
  <c r="I359" i="58"/>
  <c r="I267" i="59"/>
  <c r="I140" i="64"/>
  <c r="I346" i="51"/>
  <c r="I110" i="57"/>
  <c r="I246" i="57"/>
  <c r="I383" i="55"/>
  <c r="I107" i="51"/>
  <c r="I291" i="55"/>
  <c r="I109" i="54"/>
  <c r="I364" i="22"/>
  <c r="H140" i="71"/>
  <c r="I284" i="70"/>
  <c r="I366" i="75"/>
  <c r="I130" i="59"/>
  <c r="I123" i="51"/>
  <c r="I398" i="54"/>
  <c r="I158" i="51"/>
  <c r="E362" i="68"/>
  <c r="I80" i="61"/>
  <c r="I35" i="61"/>
  <c r="I353" i="54"/>
  <c r="I343" i="57"/>
  <c r="I174" i="69"/>
  <c r="I102" i="54"/>
  <c r="I64" i="60"/>
  <c r="I267" i="65"/>
  <c r="I381" i="75"/>
  <c r="I384" i="75"/>
  <c r="E185" i="22"/>
  <c r="I173" i="75"/>
  <c r="I196" i="60"/>
  <c r="I387" i="71"/>
  <c r="I53" i="64"/>
  <c r="I298" i="58"/>
  <c r="I136" i="58"/>
  <c r="I159" i="75"/>
  <c r="I348" i="58"/>
  <c r="I318" i="51"/>
  <c r="I352" i="60"/>
  <c r="I177" i="51"/>
  <c r="I12" i="59"/>
  <c r="I152" i="64"/>
  <c r="I38" i="56"/>
  <c r="I289" i="75"/>
  <c r="I238" i="60"/>
  <c r="I100" i="56"/>
  <c r="I236" i="75"/>
  <c r="I80" i="55"/>
  <c r="I27" i="75"/>
  <c r="I283" i="57"/>
  <c r="I11" i="58"/>
  <c r="I200" i="69"/>
  <c r="I140" i="50"/>
  <c r="I28" i="57"/>
  <c r="I161" i="75"/>
  <c r="I63" i="75"/>
  <c r="I317" i="53"/>
  <c r="I284" i="71"/>
  <c r="I105" i="51"/>
  <c r="I126" i="75"/>
  <c r="I238" i="71"/>
  <c r="I79" i="59"/>
  <c r="I90" i="64"/>
  <c r="I151" i="71"/>
  <c r="I297" i="68"/>
  <c r="I336" i="60"/>
  <c r="I210" i="53"/>
  <c r="I168" i="60"/>
  <c r="I75" i="61"/>
  <c r="I172" i="71"/>
  <c r="I205" i="75"/>
  <c r="I338" i="75"/>
  <c r="I318" i="56"/>
  <c r="I55" i="71"/>
  <c r="I278" i="50"/>
  <c r="I198" i="68"/>
  <c r="I369" i="22"/>
  <c r="I38" i="69"/>
  <c r="I251" i="56"/>
  <c r="I375" i="67"/>
  <c r="I37" i="59"/>
  <c r="E71" i="65"/>
  <c r="E307" i="66"/>
  <c r="E79" i="70"/>
  <c r="I272" i="54"/>
  <c r="E145" i="69"/>
  <c r="E256" i="66"/>
  <c r="I305" i="71"/>
  <c r="I240" i="53"/>
  <c r="I383" i="58"/>
  <c r="I163" i="50"/>
  <c r="I20" i="56"/>
  <c r="I400" i="54"/>
  <c r="I22" i="58"/>
  <c r="I158" i="60"/>
  <c r="I94" i="51"/>
  <c r="I349" i="53"/>
  <c r="I184" i="64"/>
  <c r="I114" i="75"/>
  <c r="H18" i="75"/>
  <c r="I150" i="75"/>
  <c r="I86" i="54"/>
  <c r="I189" i="75"/>
  <c r="H264" i="51"/>
  <c r="I387" i="58"/>
  <c r="I13" i="61"/>
  <c r="I400" i="55"/>
  <c r="I177" i="53"/>
  <c r="I353" i="53"/>
  <c r="I399" i="50"/>
  <c r="I375" i="56"/>
  <c r="I194" i="64"/>
  <c r="I105" i="65"/>
  <c r="I182" i="58"/>
  <c r="H334" i="71"/>
  <c r="I200" i="67"/>
  <c r="H338" i="71"/>
  <c r="I308" i="50"/>
  <c r="I286" i="65"/>
  <c r="I74" i="55"/>
  <c r="E317" i="67"/>
  <c r="E208" i="22"/>
  <c r="I208" i="71"/>
  <c r="E60" i="76"/>
  <c r="E98" i="69"/>
  <c r="E78" i="70"/>
  <c r="I150" i="57"/>
  <c r="E311" i="22"/>
  <c r="I50" i="55"/>
  <c r="I402" i="75"/>
  <c r="I100" i="71"/>
  <c r="I43" i="58"/>
  <c r="I396" i="55"/>
  <c r="I274" i="75"/>
  <c r="I259" i="51"/>
  <c r="I44" i="56"/>
  <c r="I121" i="58"/>
  <c r="I125" i="59"/>
  <c r="I398" i="75"/>
  <c r="I226" i="71"/>
  <c r="I87" i="22"/>
  <c r="I103" i="71"/>
  <c r="I118" i="51"/>
  <c r="I73" i="75"/>
  <c r="I286" i="50"/>
  <c r="I342" i="75"/>
  <c r="I203" i="65"/>
  <c r="I76" i="75"/>
  <c r="H188" i="71"/>
  <c r="I291" i="50"/>
  <c r="I194" i="69"/>
  <c r="H51" i="53"/>
  <c r="H359" i="71"/>
  <c r="I354" i="50"/>
  <c r="I335" i="56"/>
  <c r="I261" i="50"/>
  <c r="I45" i="53"/>
  <c r="I317" i="75"/>
  <c r="I336" i="57"/>
  <c r="I121" i="56"/>
  <c r="I54" i="53"/>
  <c r="I350" i="67"/>
  <c r="H230" i="50"/>
  <c r="I362" i="65"/>
  <c r="I170" i="66"/>
  <c r="E352" i="76"/>
  <c r="I110" i="75"/>
  <c r="E236" i="76"/>
  <c r="E203" i="69"/>
  <c r="E167" i="76"/>
  <c r="E64" i="69"/>
  <c r="E380" i="76"/>
  <c r="E255" i="61"/>
  <c r="E102" i="76"/>
  <c r="E111" i="67"/>
  <c r="I280" i="60"/>
  <c r="I138" i="57"/>
  <c r="I274" i="56"/>
  <c r="I195" i="50"/>
  <c r="I306" i="56"/>
  <c r="I125" i="61"/>
  <c r="I166" i="60"/>
  <c r="I52" i="51"/>
  <c r="I143" i="75"/>
  <c r="I335" i="50"/>
  <c r="I227" i="64"/>
  <c r="I352" i="58"/>
  <c r="I66" i="56"/>
  <c r="I333" i="58"/>
  <c r="I52" i="53"/>
  <c r="I282" i="59"/>
  <c r="I173" i="56"/>
  <c r="I325" i="50"/>
  <c r="I263" i="50"/>
  <c r="I91" i="54"/>
  <c r="I252" i="58"/>
  <c r="I164" i="22"/>
  <c r="I172" i="67"/>
  <c r="H355" i="55"/>
  <c r="I162" i="68"/>
  <c r="I292" i="67"/>
  <c r="E181" i="67"/>
  <c r="I131" i="56"/>
  <c r="E226" i="68"/>
  <c r="E83" i="68"/>
  <c r="E86" i="60"/>
  <c r="E141" i="67"/>
  <c r="I178" i="64"/>
  <c r="E218" i="64"/>
  <c r="I95" i="55"/>
  <c r="I79" i="60"/>
  <c r="I258" i="57"/>
  <c r="I72" i="65"/>
  <c r="I228" i="55"/>
  <c r="I68" i="60"/>
  <c r="I323" i="65"/>
  <c r="I204" i="66"/>
  <c r="I390" i="59"/>
  <c r="I10" i="56"/>
  <c r="I401" i="50"/>
  <c r="I95" i="59"/>
  <c r="I281" i="54"/>
  <c r="I79" i="65"/>
  <c r="I374" i="76"/>
  <c r="I111" i="58"/>
  <c r="I359" i="67"/>
  <c r="I143" i="67"/>
  <c r="H192" i="75"/>
  <c r="I25" i="54"/>
  <c r="E35" i="22"/>
  <c r="I206" i="56"/>
  <c r="I328" i="56"/>
  <c r="H177" i="50"/>
  <c r="I314" i="56"/>
  <c r="I273" i="59"/>
  <c r="I380" i="59"/>
  <c r="I50" i="60"/>
  <c r="I402" i="71"/>
  <c r="I300" i="56"/>
  <c r="I178" i="66"/>
  <c r="I391" i="61"/>
  <c r="E234" i="22"/>
  <c r="E379" i="70"/>
  <c r="I99" i="54"/>
  <c r="I199" i="54"/>
  <c r="I255" i="64"/>
  <c r="I110" i="60"/>
  <c r="I292" i="59"/>
  <c r="I188" i="55"/>
  <c r="I317" i="57"/>
  <c r="I319" i="22"/>
  <c r="H158" i="51"/>
  <c r="I328" i="55"/>
  <c r="I167" i="59"/>
  <c r="I202" i="53"/>
  <c r="I286" i="53"/>
  <c r="I83" i="71"/>
  <c r="I171" i="51"/>
  <c r="I244" i="75"/>
  <c r="I17" i="71"/>
  <c r="I322" i="55"/>
  <c r="I329" i="55"/>
  <c r="I369" i="57"/>
  <c r="I163" i="51"/>
  <c r="I320" i="64"/>
  <c r="I366" i="54"/>
  <c r="H36" i="50"/>
  <c r="E89" i="22"/>
  <c r="I112" i="64"/>
  <c r="E362" i="22"/>
  <c r="E197" i="70"/>
  <c r="E31" i="67"/>
  <c r="I176" i="64"/>
  <c r="I216" i="51"/>
  <c r="I50" i="51"/>
  <c r="I147" i="56"/>
  <c r="I221" i="60"/>
  <c r="I42" i="50"/>
  <c r="I253" i="59"/>
  <c r="I26" i="57"/>
  <c r="I281" i="53"/>
  <c r="I170" i="59"/>
  <c r="I70" i="57"/>
  <c r="I287" i="59"/>
  <c r="I342" i="69"/>
  <c r="I158" i="50"/>
  <c r="I24" i="58"/>
  <c r="H242" i="50"/>
  <c r="I310" i="53"/>
  <c r="I399" i="64"/>
  <c r="I329" i="58"/>
  <c r="I273" i="57"/>
  <c r="I109" i="75"/>
  <c r="I166" i="57"/>
  <c r="I62" i="61"/>
  <c r="I89" i="53"/>
  <c r="H18" i="51"/>
  <c r="H66" i="50"/>
  <c r="I228" i="76"/>
  <c r="I144" i="76"/>
  <c r="I205" i="76"/>
  <c r="E394" i="70"/>
  <c r="E269" i="76"/>
  <c r="E198" i="67"/>
  <c r="I163" i="54"/>
  <c r="I283" i="56"/>
  <c r="I47" i="66"/>
  <c r="I293" i="53"/>
  <c r="I329" i="56"/>
  <c r="I304" i="66"/>
  <c r="I174" i="70"/>
  <c r="I58" i="54"/>
  <c r="I82" i="54"/>
  <c r="I73" i="50"/>
  <c r="I270" i="64"/>
  <c r="I50" i="71"/>
  <c r="I402" i="60"/>
  <c r="I217" i="59"/>
  <c r="I87" i="50"/>
  <c r="I105" i="50"/>
  <c r="E50" i="70"/>
  <c r="I393" i="53"/>
  <c r="I242" i="57"/>
  <c r="I299" i="71"/>
  <c r="I11" i="51"/>
  <c r="I156" i="57"/>
  <c r="I251" i="53"/>
  <c r="I286" i="56"/>
  <c r="H372" i="71"/>
  <c r="I356" i="59"/>
  <c r="I267" i="71"/>
  <c r="H364" i="51"/>
  <c r="I118" i="61"/>
  <c r="I34" i="59"/>
  <c r="I350" i="59"/>
  <c r="I87" i="51"/>
  <c r="I185" i="61"/>
  <c r="I289" i="71"/>
  <c r="I358" i="65"/>
  <c r="I274" i="58"/>
  <c r="I17" i="50"/>
  <c r="I334" i="71"/>
  <c r="I104" i="64"/>
  <c r="I172" i="70"/>
  <c r="I22" i="22"/>
  <c r="H313" i="50"/>
  <c r="E341" i="76"/>
  <c r="E30" i="70"/>
  <c r="E172" i="76"/>
  <c r="I192" i="57"/>
  <c r="I141" i="54"/>
  <c r="I65" i="75"/>
  <c r="I183" i="75"/>
  <c r="I264" i="53"/>
  <c r="I244" i="68"/>
  <c r="I108" i="71"/>
  <c r="I375" i="69"/>
  <c r="I134" i="59"/>
  <c r="I29" i="54"/>
  <c r="I72" i="61"/>
  <c r="I298" i="75"/>
  <c r="E252" i="68"/>
  <c r="E301" i="69"/>
  <c r="I158" i="71"/>
  <c r="E7" i="65"/>
  <c r="I209" i="55"/>
  <c r="I143" i="55"/>
  <c r="I161" i="51"/>
  <c r="I156" i="51"/>
  <c r="I347" i="66"/>
  <c r="I211" i="67"/>
  <c r="I142" i="50"/>
  <c r="I251" i="61"/>
  <c r="I231" i="66"/>
  <c r="I138" i="51"/>
  <c r="I287" i="53"/>
  <c r="I120" i="55"/>
  <c r="I397" i="65"/>
  <c r="I82" i="58"/>
  <c r="I19" i="59"/>
  <c r="I304" i="71"/>
  <c r="I57" i="50"/>
  <c r="I386" i="53"/>
  <c r="I135" i="66"/>
  <c r="H89" i="71"/>
  <c r="I220" i="65"/>
  <c r="H73" i="50"/>
  <c r="E211" i="70"/>
  <c r="I136" i="75"/>
  <c r="I85" i="53"/>
  <c r="I139" i="50"/>
  <c r="I154" i="50"/>
  <c r="I106" i="51"/>
  <c r="I160" i="54"/>
  <c r="I285" i="71"/>
  <c r="I289" i="50"/>
  <c r="I225" i="60"/>
  <c r="I267" i="58"/>
  <c r="I289" i="59"/>
  <c r="I162" i="64"/>
  <c r="I272" i="60"/>
  <c r="I232" i="69"/>
  <c r="I156" i="58"/>
  <c r="I349" i="58"/>
  <c r="I311" i="50"/>
  <c r="I398" i="64"/>
  <c r="I108" i="61"/>
  <c r="I340" i="61"/>
  <c r="I331" i="50"/>
  <c r="I67" i="65"/>
  <c r="I136" i="68"/>
  <c r="H89" i="51"/>
  <c r="I28" i="75"/>
  <c r="I282" i="76"/>
  <c r="H376" i="51"/>
  <c r="E137" i="22"/>
  <c r="C309" i="64"/>
  <c r="E372" i="70"/>
  <c r="E366" i="76"/>
  <c r="E47" i="67"/>
  <c r="E71" i="67"/>
  <c r="I394" i="71"/>
  <c r="E345" i="68"/>
  <c r="I227" i="61"/>
  <c r="I24" i="59"/>
  <c r="I80" i="75"/>
  <c r="I395" i="61"/>
  <c r="I40" i="55"/>
  <c r="I90" i="71"/>
  <c r="I29" i="60"/>
  <c r="I382" i="59"/>
  <c r="I102" i="59"/>
  <c r="I97" i="75"/>
  <c r="I334" i="53"/>
  <c r="I364" i="57"/>
  <c r="I68" i="61"/>
  <c r="I34" i="67"/>
  <c r="I350" i="61"/>
  <c r="I298" i="68"/>
  <c r="I282" i="60"/>
  <c r="I266" i="59"/>
  <c r="I59" i="66"/>
  <c r="I250" i="51"/>
  <c r="I107" i="56"/>
  <c r="I132" i="53"/>
  <c r="I170" i="61"/>
  <c r="I111" i="59"/>
  <c r="I401" i="59"/>
  <c r="I69" i="75"/>
  <c r="H335" i="51"/>
  <c r="H329" i="50"/>
  <c r="E38" i="58"/>
  <c r="E334" i="65"/>
  <c r="I24" i="55"/>
  <c r="E402" i="55"/>
  <c r="E74" i="76"/>
  <c r="E323" i="64"/>
  <c r="E390" i="76"/>
  <c r="I71" i="71"/>
  <c r="E280" i="68"/>
  <c r="I18" i="54"/>
  <c r="I62" i="50"/>
  <c r="I201" i="53"/>
  <c r="I20" i="50"/>
  <c r="I220" i="50"/>
  <c r="I329" i="50"/>
  <c r="I356" i="51"/>
  <c r="I107" i="75"/>
  <c r="I271" i="57"/>
  <c r="I331" i="64"/>
  <c r="I39" i="61"/>
  <c r="I326" i="56"/>
  <c r="I121" i="50"/>
  <c r="I245" i="76"/>
  <c r="I287" i="71"/>
  <c r="I170" i="57"/>
  <c r="I77" i="60"/>
  <c r="I8" i="59"/>
  <c r="I118" i="53"/>
  <c r="I329" i="75"/>
  <c r="I320" i="51"/>
  <c r="I336" i="53"/>
  <c r="I330" i="68"/>
  <c r="H115" i="50"/>
  <c r="H168" i="51"/>
  <c r="H362" i="71"/>
  <c r="I249" i="76"/>
  <c r="E34" i="69"/>
  <c r="I257" i="61"/>
  <c r="I80" i="64"/>
  <c r="I277" i="53"/>
  <c r="I360" i="58"/>
  <c r="I333" i="54"/>
  <c r="I149" i="53"/>
  <c r="I402" i="67"/>
  <c r="I216" i="59"/>
  <c r="H8" i="75"/>
  <c r="I395" i="60"/>
  <c r="H31" i="50"/>
  <c r="E240" i="22"/>
  <c r="I52" i="66"/>
  <c r="E310" i="66"/>
  <c r="E398" i="50"/>
  <c r="E26" i="69"/>
  <c r="G330" i="66"/>
  <c r="E327" i="67"/>
  <c r="E59" i="64"/>
  <c r="I183" i="53"/>
  <c r="I91" i="71"/>
  <c r="I356" i="58"/>
  <c r="I313" i="71"/>
  <c r="I402" i="56"/>
  <c r="I74" i="59"/>
  <c r="I14" i="54"/>
  <c r="I99" i="58"/>
  <c r="I212" i="53"/>
  <c r="I83" i="50"/>
  <c r="I227" i="54"/>
  <c r="I350" i="56"/>
  <c r="I294" i="71"/>
  <c r="H44" i="54"/>
  <c r="I376" i="75"/>
  <c r="I222" i="68"/>
  <c r="I47" i="58"/>
  <c r="I146" i="64"/>
  <c r="I34" i="64"/>
  <c r="E324" i="68"/>
  <c r="I304" i="50"/>
  <c r="I127" i="75"/>
  <c r="I33" i="50"/>
  <c r="I272" i="57"/>
  <c r="H287" i="50"/>
  <c r="I216" i="57"/>
  <c r="H196" i="53"/>
  <c r="H109" i="75"/>
  <c r="I240" i="71"/>
  <c r="H276" i="50"/>
  <c r="I369" i="50"/>
  <c r="I183" i="60"/>
  <c r="I260" i="75"/>
  <c r="I79" i="56"/>
  <c r="I8" i="54"/>
  <c r="I233" i="50"/>
  <c r="I239" i="51"/>
  <c r="I30" i="59"/>
  <c r="I188" i="50"/>
  <c r="I202" i="55"/>
  <c r="I371" i="60"/>
  <c r="I157" i="68"/>
  <c r="H276" i="71"/>
  <c r="E90" i="71"/>
  <c r="I23" i="50"/>
  <c r="E326" i="22"/>
  <c r="I368" i="64"/>
  <c r="I222" i="51"/>
  <c r="I235" i="51"/>
  <c r="I270" i="58"/>
  <c r="I134" i="58"/>
  <c r="I80" i="58"/>
  <c r="I74" i="60"/>
  <c r="I287" i="76"/>
  <c r="I227" i="67"/>
  <c r="I170" i="67"/>
  <c r="I61" i="68"/>
  <c r="I319" i="59"/>
  <c r="I228" i="58"/>
  <c r="I255" i="53"/>
  <c r="I130" i="51"/>
  <c r="I274" i="71"/>
  <c r="I61" i="57"/>
  <c r="I77" i="59"/>
  <c r="I295" i="50"/>
  <c r="I146" i="58"/>
  <c r="I60" i="57"/>
  <c r="I138" i="69"/>
  <c r="H76" i="71"/>
  <c r="I32" i="58"/>
  <c r="H144" i="58"/>
  <c r="I314" i="54"/>
  <c r="I331" i="58"/>
  <c r="I147" i="57"/>
  <c r="I366" i="71"/>
  <c r="I218" i="54"/>
  <c r="I31" i="59"/>
  <c r="I174" i="51"/>
  <c r="I213" i="75"/>
  <c r="I171" i="66"/>
  <c r="I250" i="69"/>
  <c r="I45" i="68"/>
  <c r="I235" i="70"/>
  <c r="E291" i="22"/>
  <c r="E381" i="61"/>
  <c r="E206" i="22"/>
  <c r="E335" i="61"/>
  <c r="E40" i="70"/>
  <c r="I97" i="54"/>
  <c r="I222" i="60"/>
  <c r="E176" i="69"/>
  <c r="I38" i="65"/>
  <c r="I276" i="75"/>
  <c r="I376" i="59"/>
  <c r="I384" i="56"/>
  <c r="I120" i="56"/>
  <c r="I128" i="58"/>
  <c r="I180" i="59"/>
  <c r="I262" i="71"/>
  <c r="I193" i="70"/>
  <c r="I102" i="22"/>
  <c r="I127" i="55"/>
  <c r="I41" i="54"/>
  <c r="I240" i="61"/>
  <c r="I124" i="59"/>
  <c r="I203" i="64"/>
  <c r="I314" i="75"/>
  <c r="I318" i="55"/>
  <c r="I14" i="57"/>
  <c r="I136" i="53"/>
  <c r="I390" i="75"/>
  <c r="I96" i="59"/>
  <c r="H148" i="57"/>
  <c r="H400" i="75"/>
  <c r="I334" i="68"/>
  <c r="H257" i="50"/>
  <c r="I247" i="56"/>
  <c r="I37" i="53"/>
  <c r="E347" i="22"/>
  <c r="I284" i="50"/>
  <c r="I369" i="56"/>
  <c r="I365" i="71"/>
  <c r="I386" i="54"/>
  <c r="I188" i="57"/>
  <c r="I356" i="55"/>
  <c r="I15" i="75"/>
  <c r="H183" i="75"/>
  <c r="I33" i="67"/>
  <c r="E50" i="22"/>
  <c r="H77" i="71"/>
  <c r="I287" i="57"/>
  <c r="I257" i="56"/>
  <c r="I367" i="54"/>
  <c r="E214" i="70"/>
  <c r="I255" i="51"/>
  <c r="E402" i="76"/>
  <c r="E208" i="66"/>
  <c r="I79" i="64"/>
  <c r="I318" i="50"/>
  <c r="I175" i="66"/>
  <c r="I67" i="51"/>
  <c r="I75" i="57"/>
  <c r="I226" i="61"/>
  <c r="I269" i="60"/>
  <c r="I228" i="75"/>
  <c r="I118" i="67"/>
  <c r="I157" i="57"/>
  <c r="I40" i="64"/>
  <c r="I124" i="71"/>
  <c r="I113" i="60"/>
  <c r="I160" i="50"/>
  <c r="I360" i="65"/>
  <c r="I322" i="57"/>
  <c r="I9" i="55"/>
  <c r="I235" i="69"/>
  <c r="H87" i="56"/>
  <c r="H290" i="51"/>
  <c r="I8" i="71"/>
  <c r="I37" i="50"/>
  <c r="I383" i="64"/>
  <c r="I162" i="71"/>
  <c r="I386" i="56"/>
  <c r="E356" i="76"/>
  <c r="I358" i="55"/>
  <c r="I372" i="64"/>
  <c r="I25" i="59"/>
  <c r="I305" i="61"/>
  <c r="I82" i="76"/>
  <c r="I89" i="60"/>
  <c r="I333" i="59"/>
  <c r="I143" i="56"/>
  <c r="E75" i="70"/>
  <c r="I171" i="57"/>
  <c r="I229" i="75"/>
  <c r="I28" i="51"/>
  <c r="I88" i="54"/>
  <c r="I24" i="65"/>
  <c r="I99" i="71"/>
  <c r="I368" i="57"/>
  <c r="I45" i="60"/>
  <c r="I374" i="53"/>
  <c r="I230" i="56"/>
  <c r="I320" i="54"/>
  <c r="I316" i="75"/>
  <c r="H105" i="53"/>
  <c r="I352" i="75"/>
  <c r="I211" i="75"/>
  <c r="I70" i="59"/>
  <c r="I242" i="61"/>
  <c r="I402" i="55"/>
  <c r="I205" i="59"/>
  <c r="I42" i="51"/>
  <c r="I138" i="67"/>
  <c r="I67" i="59"/>
  <c r="I114" i="58"/>
  <c r="I64" i="70"/>
  <c r="I402" i="68"/>
  <c r="I223" i="69"/>
  <c r="I263" i="56"/>
  <c r="I289" i="53"/>
  <c r="E271" i="69"/>
  <c r="I241" i="71"/>
  <c r="I306" i="57"/>
  <c r="I90" i="50"/>
  <c r="I149" i="75"/>
  <c r="I256" i="53"/>
  <c r="I355" i="55"/>
  <c r="I88" i="22"/>
  <c r="I186" i="70"/>
  <c r="I19" i="68"/>
  <c r="I162" i="22"/>
  <c r="I235" i="55"/>
  <c r="H30" i="53"/>
  <c r="I139" i="59"/>
  <c r="I105" i="59"/>
  <c r="I11" i="60"/>
  <c r="I140" i="65"/>
  <c r="I131" i="71"/>
  <c r="I168" i="58"/>
  <c r="I187" i="71"/>
  <c r="I30" i="58"/>
  <c r="I139" i="57"/>
  <c r="I282" i="67"/>
  <c r="I25" i="70"/>
  <c r="I96" i="58"/>
  <c r="I244" i="22"/>
  <c r="E101" i="66"/>
  <c r="E42" i="66"/>
  <c r="E97" i="64"/>
  <c r="E258" i="76"/>
  <c r="I204" i="53"/>
  <c r="E336" i="70"/>
  <c r="I256" i="75"/>
  <c r="I332" i="53"/>
  <c r="E125" i="22"/>
  <c r="I55" i="75"/>
  <c r="E110" i="76"/>
  <c r="E179" i="64"/>
  <c r="I264" i="75"/>
  <c r="I161" i="54"/>
  <c r="I403" i="57"/>
  <c r="E197" i="76"/>
  <c r="I327" i="58"/>
  <c r="E42" i="69"/>
  <c r="I365" i="60"/>
  <c r="H64" i="50"/>
  <c r="I308" i="53"/>
  <c r="I173" i="55"/>
  <c r="I238" i="68"/>
  <c r="I212" i="61"/>
  <c r="I216" i="64"/>
  <c r="I392" i="71"/>
  <c r="I98" i="75"/>
  <c r="I174" i="54"/>
  <c r="I159" i="64"/>
  <c r="I385" i="61"/>
  <c r="I400" i="51"/>
  <c r="I46" i="61"/>
  <c r="I355" i="60"/>
  <c r="I344" i="60"/>
  <c r="H223" i="71"/>
  <c r="I272" i="50"/>
  <c r="I200" i="66"/>
  <c r="E166" i="69"/>
  <c r="E226" i="59"/>
  <c r="E342" i="61"/>
  <c r="E165" i="65"/>
  <c r="E147" i="64"/>
  <c r="I43" i="59"/>
  <c r="E252" i="70"/>
  <c r="I109" i="51"/>
  <c r="I246" i="59"/>
  <c r="I296" i="65"/>
  <c r="I107" i="60"/>
  <c r="E254" i="65"/>
  <c r="I178" i="60"/>
  <c r="I220" i="57"/>
  <c r="I382" i="55"/>
  <c r="I172" i="50"/>
  <c r="I96" i="61"/>
  <c r="I286" i="66"/>
  <c r="I396" i="51"/>
  <c r="H236" i="55"/>
  <c r="I269" i="75"/>
  <c r="I369" i="53"/>
  <c r="I79" i="66"/>
  <c r="I355" i="57"/>
  <c r="I303" i="53"/>
  <c r="I399" i="61"/>
  <c r="I396" i="60"/>
  <c r="I59" i="58"/>
  <c r="I107" i="61"/>
  <c r="I332" i="55"/>
  <c r="I253" i="68"/>
  <c r="H205" i="53"/>
  <c r="I278" i="67"/>
  <c r="I129" i="70"/>
  <c r="E356" i="70"/>
  <c r="I220" i="56"/>
  <c r="I245" i="71"/>
  <c r="I373" i="50"/>
  <c r="I356" i="75"/>
  <c r="I256" i="59"/>
  <c r="I390" i="54"/>
  <c r="I93" i="57"/>
  <c r="I235" i="65"/>
  <c r="I136" i="50"/>
  <c r="I270" i="67"/>
  <c r="I392" i="68"/>
  <c r="H296" i="50"/>
  <c r="E309" i="67"/>
  <c r="H327" i="54"/>
  <c r="C22" i="66"/>
  <c r="I366" i="58"/>
  <c r="I309" i="75"/>
  <c r="E244" i="76"/>
  <c r="E359" i="70"/>
  <c r="E396" i="68"/>
  <c r="I41" i="59"/>
  <c r="I120" i="50"/>
  <c r="I357" i="58"/>
  <c r="E68" i="69"/>
  <c r="E272" i="22"/>
  <c r="I70" i="54"/>
  <c r="I349" i="57"/>
  <c r="I338" i="58"/>
  <c r="I71" i="64"/>
  <c r="I331" i="65"/>
  <c r="I255" i="60"/>
  <c r="I256" i="68"/>
  <c r="I187" i="56"/>
  <c r="I26" i="58"/>
  <c r="I302" i="57"/>
  <c r="H345" i="71"/>
  <c r="I331" i="71"/>
  <c r="I155" i="57"/>
  <c r="I382" i="56"/>
  <c r="I227" i="50"/>
  <c r="I38" i="57"/>
  <c r="I288" i="53"/>
  <c r="I246" i="51"/>
  <c r="I207" i="58"/>
  <c r="I371" i="51"/>
  <c r="I175" i="57"/>
  <c r="I376" i="66"/>
  <c r="I304" i="51"/>
  <c r="E20" i="66"/>
  <c r="E5" i="66"/>
  <c r="E191" i="22"/>
  <c r="E351" i="61"/>
  <c r="I248" i="53"/>
  <c r="I250" i="50"/>
  <c r="I215" i="58"/>
  <c r="I89" i="71"/>
  <c r="H352" i="56"/>
  <c r="I268" i="75"/>
  <c r="I147" i="66"/>
  <c r="I355" i="50"/>
  <c r="I238" i="54"/>
  <c r="I107" i="65"/>
  <c r="I34" i="54"/>
  <c r="I214" i="53"/>
  <c r="E346" i="68"/>
  <c r="I96" i="75"/>
  <c r="I232" i="56"/>
  <c r="I193" i="59"/>
  <c r="I39" i="55"/>
  <c r="I146" i="60"/>
  <c r="I103" i="70"/>
  <c r="I89" i="57"/>
  <c r="I311" i="70"/>
  <c r="I42" i="55"/>
  <c r="E136" i="76"/>
  <c r="E348" i="69"/>
  <c r="E201" i="66"/>
  <c r="I61" i="58"/>
  <c r="I323" i="53"/>
  <c r="I231" i="64"/>
  <c r="I285" i="54"/>
  <c r="I373" i="71"/>
  <c r="I275" i="55"/>
  <c r="I401" i="53"/>
  <c r="H179" i="54"/>
  <c r="H271" i="54"/>
  <c r="I401" i="69"/>
  <c r="I387" i="64"/>
  <c r="I128" i="50"/>
  <c r="I367" i="51"/>
  <c r="I365" i="57"/>
  <c r="I257" i="55"/>
  <c r="I288" i="75"/>
  <c r="I202" i="61"/>
  <c r="I216" i="60"/>
  <c r="I262" i="66"/>
  <c r="I241" i="53"/>
  <c r="I370" i="75"/>
  <c r="I110" i="64"/>
  <c r="I161" i="71"/>
  <c r="I317" i="76"/>
  <c r="H146" i="51"/>
  <c r="I295" i="75"/>
  <c r="I175" i="64"/>
  <c r="I350" i="55"/>
  <c r="I305" i="54"/>
  <c r="I384" i="60"/>
  <c r="I158" i="55"/>
  <c r="I127" i="54"/>
  <c r="I209" i="76"/>
  <c r="H136" i="58"/>
  <c r="I375" i="61"/>
  <c r="H332" i="71"/>
  <c r="H342" i="51"/>
  <c r="E112" i="70"/>
  <c r="E149" i="61"/>
  <c r="E267" i="66"/>
  <c r="E183" i="69"/>
  <c r="E324" i="22"/>
  <c r="I157" i="59"/>
  <c r="I353" i="58"/>
  <c r="I134" i="71"/>
  <c r="I144" i="61"/>
  <c r="E192" i="70"/>
  <c r="I105" i="58"/>
  <c r="I9" i="71"/>
  <c r="E168" i="69"/>
  <c r="I125" i="75"/>
  <c r="I352" i="54"/>
  <c r="H317" i="71"/>
  <c r="I54" i="56"/>
  <c r="H234" i="71"/>
  <c r="I94" i="54"/>
  <c r="I32" i="76"/>
  <c r="I296" i="58"/>
  <c r="I216" i="50"/>
  <c r="I290" i="51"/>
  <c r="I249" i="50"/>
  <c r="I339" i="65"/>
  <c r="I29" i="51"/>
  <c r="I375" i="55"/>
  <c r="I250" i="56"/>
  <c r="I139" i="60"/>
  <c r="H235" i="54"/>
  <c r="I259" i="58"/>
  <c r="I179" i="76"/>
  <c r="I246" i="69"/>
  <c r="I196" i="75"/>
  <c r="E187" i="70"/>
  <c r="E288" i="76"/>
  <c r="I104" i="56"/>
  <c r="I304" i="59"/>
  <c r="I247" i="71"/>
  <c r="I266" i="50"/>
  <c r="I51" i="50"/>
  <c r="I348" i="22"/>
  <c r="H269" i="53"/>
  <c r="I103" i="55"/>
  <c r="I284" i="58"/>
  <c r="I392" i="50"/>
  <c r="H45" i="53"/>
  <c r="I122" i="54"/>
  <c r="I167" i="75"/>
  <c r="I382" i="50"/>
  <c r="I126" i="57"/>
  <c r="I34" i="75"/>
  <c r="I48" i="71"/>
  <c r="I51" i="57"/>
  <c r="E325" i="76"/>
  <c r="I68" i="64"/>
  <c r="I43" i="55"/>
  <c r="E327" i="65"/>
  <c r="I104" i="55"/>
  <c r="I224" i="61"/>
  <c r="H373" i="51"/>
  <c r="I141" i="70"/>
  <c r="H103" i="50"/>
  <c r="I37" i="65"/>
  <c r="I42" i="54"/>
  <c r="I137" i="50"/>
  <c r="I257" i="51"/>
  <c r="I253" i="60"/>
  <c r="I58" i="51"/>
  <c r="I394" i="55"/>
  <c r="I127" i="56"/>
  <c r="I222" i="53"/>
  <c r="I375" i="51"/>
  <c r="I95" i="66"/>
  <c r="I402" i="54"/>
  <c r="I234" i="22"/>
  <c r="I199" i="55"/>
  <c r="E44" i="76"/>
  <c r="I275" i="50"/>
  <c r="I330" i="54"/>
  <c r="I321" i="54"/>
  <c r="I343" i="64"/>
  <c r="I121" i="60"/>
  <c r="I240" i="51"/>
  <c r="I342" i="51"/>
  <c r="I397" i="70"/>
  <c r="I384" i="68"/>
  <c r="I109" i="56"/>
  <c r="I196" i="59"/>
  <c r="I393" i="76"/>
  <c r="I123" i="50"/>
  <c r="I137" i="58"/>
  <c r="I163" i="71"/>
  <c r="I187" i="65"/>
  <c r="E342" i="60"/>
  <c r="I106" i="64"/>
  <c r="I10" i="55"/>
  <c r="I43" i="75"/>
  <c r="I99" i="75"/>
  <c r="I188" i="59"/>
  <c r="I315" i="58"/>
  <c r="I81" i="69"/>
  <c r="I30" i="55"/>
  <c r="I338" i="60"/>
  <c r="I368" i="70"/>
  <c r="I138" i="59"/>
  <c r="I45" i="64"/>
  <c r="I403" i="56"/>
  <c r="I387" i="59"/>
  <c r="I60" i="66"/>
  <c r="I236" i="51"/>
  <c r="I297" i="53"/>
  <c r="I114" i="57"/>
  <c r="I267" i="55"/>
  <c r="I71" i="56"/>
  <c r="I98" i="64"/>
  <c r="I225" i="66"/>
  <c r="I335" i="69"/>
  <c r="I22" i="65"/>
  <c r="E91" i="68"/>
  <c r="I290" i="57"/>
  <c r="I310" i="54"/>
  <c r="I226" i="55"/>
  <c r="E73" i="22"/>
  <c r="I342" i="55"/>
  <c r="I237" i="57"/>
  <c r="I211" i="53"/>
  <c r="H106" i="71"/>
  <c r="I35" i="65"/>
  <c r="H113" i="71"/>
  <c r="I394" i="70"/>
  <c r="I367" i="55"/>
  <c r="I51" i="56"/>
  <c r="I378" i="53"/>
  <c r="I333" i="57"/>
  <c r="I129" i="61"/>
  <c r="I372" i="53"/>
  <c r="I22" i="55"/>
  <c r="I190" i="59"/>
  <c r="I200" i="50"/>
  <c r="I144" i="59"/>
  <c r="I84" i="58"/>
  <c r="I241" i="54"/>
  <c r="H355" i="53"/>
  <c r="H286" i="51"/>
  <c r="H180" i="54"/>
  <c r="E306" i="70"/>
  <c r="E186" i="70"/>
  <c r="I66" i="57"/>
  <c r="E384" i="70"/>
  <c r="E196" i="22"/>
  <c r="I218" i="55"/>
  <c r="I277" i="69"/>
  <c r="E202" i="64"/>
  <c r="I184" i="51"/>
  <c r="I14" i="56"/>
  <c r="I257" i="59"/>
  <c r="E243" i="69"/>
  <c r="E362" i="66"/>
  <c r="I56" i="56"/>
  <c r="I302" i="71"/>
  <c r="I360" i="56"/>
  <c r="I198" i="54"/>
  <c r="I110" i="51"/>
  <c r="I170" i="69"/>
  <c r="I393" i="58"/>
  <c r="I357" i="59"/>
  <c r="I257" i="58"/>
  <c r="I344" i="22"/>
  <c r="I165" i="54"/>
  <c r="I99" i="76"/>
  <c r="I60" i="56"/>
  <c r="I25" i="60"/>
  <c r="I223" i="61"/>
  <c r="I193" i="58"/>
  <c r="I340" i="59"/>
  <c r="I40" i="51"/>
  <c r="I145" i="58"/>
  <c r="I335" i="57"/>
  <c r="I159" i="67"/>
  <c r="I19" i="76"/>
  <c r="I314" i="68"/>
  <c r="I268" i="61"/>
  <c r="E182" i="22"/>
  <c r="I217" i="50"/>
  <c r="E171" i="68"/>
  <c r="E390" i="65"/>
  <c r="E155" i="76"/>
  <c r="E21" i="76"/>
  <c r="E65" i="68"/>
  <c r="I299" i="57"/>
  <c r="E282" i="66"/>
  <c r="I276" i="50"/>
  <c r="I125" i="53"/>
  <c r="I109" i="55"/>
  <c r="I109" i="50"/>
  <c r="I38" i="61"/>
  <c r="I138" i="75"/>
  <c r="I300" i="54"/>
  <c r="I355" i="53"/>
  <c r="H135" i="51"/>
  <c r="H31" i="53"/>
  <c r="H140" i="53"/>
  <c r="I94" i="75"/>
  <c r="I107" i="76"/>
  <c r="I184" i="65"/>
  <c r="I172" i="53"/>
  <c r="I258" i="50"/>
  <c r="I354" i="59"/>
  <c r="I57" i="51"/>
  <c r="I171" i="50"/>
  <c r="I8" i="56"/>
  <c r="I121" i="51"/>
  <c r="I249" i="60"/>
  <c r="I293" i="58"/>
  <c r="I44" i="22"/>
  <c r="H11" i="53"/>
  <c r="H353" i="51"/>
  <c r="I381" i="53"/>
  <c r="I300" i="58"/>
  <c r="I53" i="51"/>
  <c r="I160" i="57"/>
  <c r="I296" i="75"/>
  <c r="I181" i="50"/>
  <c r="I78" i="75"/>
  <c r="I333" i="56"/>
  <c r="I82" i="53"/>
  <c r="I392" i="60"/>
  <c r="I366" i="56"/>
  <c r="H86" i="71"/>
  <c r="E293" i="71"/>
  <c r="E351" i="69"/>
  <c r="E13" i="22"/>
  <c r="E365" i="70"/>
  <c r="E379" i="66"/>
  <c r="E222" i="70"/>
  <c r="E235" i="69"/>
  <c r="I83" i="58"/>
  <c r="E311" i="69"/>
  <c r="I178" i="50"/>
  <c r="I186" i="54"/>
  <c r="I361" i="75"/>
  <c r="I329" i="51"/>
  <c r="E282" i="22"/>
  <c r="I395" i="51"/>
  <c r="I63" i="51"/>
  <c r="I85" i="59"/>
  <c r="I238" i="58"/>
  <c r="I17" i="53"/>
  <c r="I277" i="51"/>
  <c r="H223" i="51"/>
  <c r="I381" i="22"/>
  <c r="I223" i="60"/>
  <c r="I279" i="64"/>
  <c r="I266" i="55"/>
  <c r="I145" i="71"/>
  <c r="I319" i="55"/>
  <c r="I189" i="59"/>
  <c r="I140" i="55"/>
  <c r="I307" i="56"/>
  <c r="I135" i="61"/>
  <c r="I123" i="61"/>
  <c r="I174" i="58"/>
  <c r="I67" i="68"/>
  <c r="I209" i="59"/>
  <c r="H323" i="75"/>
  <c r="I16" i="66"/>
  <c r="E217" i="76"/>
  <c r="E237" i="22"/>
  <c r="I170" i="56"/>
  <c r="E353" i="22"/>
  <c r="E230" i="70"/>
  <c r="E362" i="69"/>
  <c r="E46" i="76"/>
  <c r="I237" i="51"/>
  <c r="I156" i="53"/>
  <c r="E354" i="59"/>
  <c r="E66" i="51"/>
  <c r="E86" i="67"/>
  <c r="I33" i="75"/>
  <c r="I164" i="64"/>
  <c r="I194" i="53"/>
  <c r="I12" i="56"/>
  <c r="H120" i="75"/>
  <c r="I219" i="59"/>
  <c r="H71" i="71"/>
  <c r="I269" i="70"/>
  <c r="I190" i="56"/>
  <c r="I9" i="59"/>
  <c r="I109" i="57"/>
  <c r="I358" i="54"/>
  <c r="I114" i="59"/>
  <c r="I375" i="50"/>
  <c r="I172" i="51"/>
  <c r="I335" i="71"/>
  <c r="H344" i="50"/>
  <c r="I299" i="69"/>
  <c r="H66" i="53"/>
  <c r="I140" i="53"/>
  <c r="E388" i="68"/>
  <c r="I92" i="75"/>
  <c r="E169" i="70"/>
  <c r="I243" i="68"/>
  <c r="I270" i="75"/>
  <c r="I323" i="50"/>
  <c r="I251" i="57"/>
  <c r="I299" i="55"/>
  <c r="I86" i="50"/>
  <c r="E55" i="67"/>
  <c r="I396" i="22"/>
  <c r="H276" i="53"/>
  <c r="H56" i="53"/>
  <c r="I266" i="66"/>
  <c r="I174" i="57"/>
  <c r="I362" i="60"/>
  <c r="I336" i="58"/>
  <c r="I393" i="50"/>
  <c r="I322" i="53"/>
  <c r="I74" i="61"/>
  <c r="I229" i="53"/>
  <c r="I87" i="67"/>
  <c r="I211" i="64"/>
  <c r="I330" i="50"/>
  <c r="I191" i="22"/>
  <c r="I172" i="56"/>
  <c r="I290" i="64"/>
  <c r="I384" i="61"/>
  <c r="I231" i="57"/>
  <c r="I399" i="56"/>
  <c r="I144" i="50"/>
  <c r="I89" i="67"/>
  <c r="I246" i="65"/>
  <c r="I357" i="75"/>
  <c r="I268" i="56"/>
  <c r="I352" i="51"/>
  <c r="I253" i="53"/>
  <c r="I148" i="65"/>
  <c r="I319" i="61"/>
  <c r="H254" i="50"/>
  <c r="E59" i="68"/>
  <c r="E129" i="22"/>
  <c r="I175" i="56"/>
  <c r="E361" i="70"/>
  <c r="I133" i="54"/>
  <c r="E270" i="50"/>
  <c r="E325" i="70"/>
  <c r="I76" i="50"/>
  <c r="E144" i="76"/>
  <c r="E168" i="22"/>
  <c r="I302" i="50"/>
  <c r="I239" i="50"/>
  <c r="E275" i="22"/>
  <c r="I283" i="58"/>
  <c r="I59" i="57"/>
  <c r="I339" i="60"/>
  <c r="I265" i="57"/>
  <c r="I333" i="61"/>
  <c r="I271" i="65"/>
  <c r="I225" i="53"/>
  <c r="I106" i="50"/>
  <c r="I110" i="54"/>
  <c r="I221" i="51"/>
  <c r="I289" i="56"/>
  <c r="I14" i="53"/>
  <c r="I385" i="59"/>
  <c r="I327" i="56"/>
  <c r="I147" i="51"/>
  <c r="I252" i="61"/>
  <c r="H243" i="55"/>
  <c r="I279" i="50"/>
  <c r="I49" i="59"/>
  <c r="I31" i="69"/>
  <c r="I28" i="53"/>
  <c r="I294" i="53"/>
  <c r="I330" i="57"/>
  <c r="I163" i="58"/>
  <c r="I393" i="54"/>
  <c r="I269" i="58"/>
  <c r="I317" i="71"/>
  <c r="I237" i="66"/>
  <c r="H331" i="53"/>
  <c r="I21" i="51"/>
  <c r="I401" i="55"/>
  <c r="I378" i="56"/>
  <c r="I90" i="58"/>
  <c r="I126" i="53"/>
  <c r="I232" i="64"/>
  <c r="I10" i="66"/>
  <c r="I219" i="56"/>
  <c r="I23" i="59"/>
  <c r="I244" i="54"/>
  <c r="I84" i="53"/>
  <c r="I96" i="55"/>
  <c r="I77" i="51"/>
  <c r="I42" i="56"/>
  <c r="I96" i="71"/>
  <c r="I400" i="58"/>
  <c r="I263" i="60"/>
  <c r="I376" i="64"/>
  <c r="I26" i="59"/>
  <c r="I323" i="64"/>
  <c r="I85" i="51"/>
  <c r="I21" i="64"/>
  <c r="I280" i="56"/>
  <c r="I176" i="60"/>
  <c r="I202" i="58"/>
  <c r="I181" i="61"/>
  <c r="I302" i="60"/>
  <c r="I403" i="65"/>
  <c r="I123" i="54"/>
  <c r="I258" i="60"/>
  <c r="I403" i="71"/>
  <c r="I47" i="57"/>
  <c r="I367" i="64"/>
  <c r="I110" i="70"/>
  <c r="I339" i="53"/>
  <c r="I337" i="51"/>
  <c r="I233" i="54"/>
  <c r="I373" i="51"/>
  <c r="I40" i="57"/>
  <c r="I248" i="64"/>
  <c r="I39" i="54"/>
  <c r="E51" i="68"/>
  <c r="I108" i="58"/>
  <c r="I154" i="67"/>
  <c r="I94" i="53"/>
  <c r="I33" i="71"/>
  <c r="I259" i="57"/>
  <c r="I338" i="53"/>
  <c r="I219" i="70"/>
  <c r="E61" i="67"/>
  <c r="I223" i="55"/>
  <c r="E257" i="22"/>
  <c r="I313" i="57"/>
  <c r="E227" i="68"/>
  <c r="I232" i="54"/>
  <c r="I112" i="71"/>
  <c r="I284" i="75"/>
  <c r="E188" i="69"/>
  <c r="I28" i="71"/>
  <c r="I244" i="76"/>
  <c r="H82" i="50"/>
  <c r="I202" i="51"/>
  <c r="I225" i="68"/>
  <c r="I56" i="69"/>
  <c r="I351" i="53"/>
  <c r="I82" i="59"/>
  <c r="I190" i="65"/>
  <c r="I249" i="59"/>
  <c r="I262" i="55"/>
  <c r="I189" i="60"/>
  <c r="I62" i="75"/>
  <c r="I120" i="54"/>
  <c r="I91" i="51"/>
  <c r="I61" i="53"/>
  <c r="I247" i="61"/>
  <c r="H57" i="53"/>
  <c r="I128" i="22"/>
  <c r="I280" i="54"/>
  <c r="I66" i="61"/>
  <c r="E364" i="76"/>
  <c r="I306" i="53"/>
  <c r="I252" i="54"/>
  <c r="I175" i="59"/>
  <c r="I19" i="56"/>
  <c r="I84" i="50"/>
  <c r="I296" i="67"/>
  <c r="I160" i="55"/>
  <c r="I239" i="53"/>
  <c r="H207" i="53"/>
  <c r="H210" i="75"/>
  <c r="I269" i="53"/>
  <c r="I313" i="54"/>
  <c r="I21" i="71"/>
  <c r="I154" i="53"/>
  <c r="I91" i="57"/>
  <c r="I231" i="56"/>
  <c r="I226" i="65"/>
  <c r="I334" i="61"/>
  <c r="I319" i="54"/>
  <c r="I72" i="64"/>
  <c r="I41" i="69"/>
  <c r="I208" i="58"/>
  <c r="H88" i="51"/>
  <c r="I255" i="69"/>
  <c r="H103" i="75"/>
  <c r="G101" i="66"/>
  <c r="E33" i="70"/>
  <c r="E16" i="76"/>
  <c r="I265" i="51"/>
  <c r="E66" i="69"/>
  <c r="E160" i="22"/>
  <c r="I282" i="55"/>
  <c r="H264" i="57"/>
  <c r="E240" i="70"/>
  <c r="E174" i="58"/>
  <c r="I287" i="55"/>
  <c r="E31" i="65"/>
  <c r="E142" i="70"/>
  <c r="I256" i="58"/>
  <c r="I24" i="60"/>
  <c r="I355" i="71"/>
  <c r="I61" i="51"/>
  <c r="I377" i="56"/>
  <c r="I351" i="66"/>
  <c r="I204" i="60"/>
  <c r="I96" i="66"/>
  <c r="H58" i="53"/>
  <c r="I275" i="61"/>
  <c r="I50" i="66"/>
  <c r="I155" i="54"/>
  <c r="I107" i="55"/>
  <c r="I243" i="58"/>
  <c r="I36" i="71"/>
  <c r="I399" i="57"/>
  <c r="I78" i="54"/>
  <c r="I62" i="65"/>
  <c r="I173" i="59"/>
  <c r="I48" i="57"/>
  <c r="I77" i="67"/>
  <c r="I272" i="67"/>
  <c r="I51" i="66"/>
  <c r="E106" i="68"/>
  <c r="I148" i="51"/>
  <c r="E235" i="22"/>
  <c r="E5" i="76"/>
  <c r="E374" i="68"/>
  <c r="E125" i="67"/>
  <c r="I209" i="50"/>
  <c r="I19" i="58"/>
  <c r="I285" i="50"/>
  <c r="I289" i="60"/>
  <c r="E336" i="22"/>
  <c r="I115" i="65"/>
  <c r="E347" i="68"/>
  <c r="I213" i="58"/>
  <c r="I106" i="66"/>
  <c r="I67" i="57"/>
  <c r="I306" i="64"/>
  <c r="I348" i="71"/>
  <c r="I35" i="56"/>
  <c r="I313" i="75"/>
  <c r="I158" i="61"/>
  <c r="I225" i="57"/>
  <c r="I45" i="58"/>
  <c r="I386" i="65"/>
  <c r="I184" i="54"/>
  <c r="I386" i="75"/>
  <c r="I159" i="57"/>
  <c r="I23" i="56"/>
  <c r="I305" i="56"/>
  <c r="I235" i="57"/>
  <c r="I115" i="71"/>
  <c r="I369" i="59"/>
  <c r="H156" i="53"/>
  <c r="I220" i="64"/>
  <c r="I355" i="54"/>
  <c r="H29" i="53"/>
  <c r="I303" i="75"/>
  <c r="I363" i="71"/>
  <c r="E99" i="69"/>
  <c r="I340" i="58"/>
  <c r="I323" i="75"/>
  <c r="I342" i="61"/>
  <c r="I173" i="53"/>
  <c r="I231" i="50"/>
  <c r="I126" i="51"/>
  <c r="I339" i="68"/>
  <c r="I236" i="69"/>
  <c r="I154" i="60"/>
  <c r="E276" i="68"/>
  <c r="E219" i="68"/>
  <c r="E212" i="69"/>
  <c r="I207" i="55"/>
  <c r="I99" i="61"/>
  <c r="I130" i="71"/>
  <c r="E348" i="22"/>
  <c r="E159" i="67"/>
  <c r="E249" i="76"/>
  <c r="I29" i="56"/>
  <c r="I364" i="58"/>
  <c r="I268" i="71"/>
  <c r="I23" i="55"/>
  <c r="E73" i="76"/>
  <c r="I400" i="75"/>
  <c r="I35" i="53"/>
  <c r="I364" i="54"/>
  <c r="I242" i="54"/>
  <c r="I72" i="59"/>
  <c r="I387" i="51"/>
  <c r="I281" i="68"/>
  <c r="I119" i="61"/>
  <c r="I269" i="71"/>
  <c r="I107" i="68"/>
  <c r="I311" i="64"/>
  <c r="H123" i="54"/>
  <c r="I338" i="64"/>
  <c r="I68" i="75"/>
  <c r="I339" i="71"/>
  <c r="I32" i="61"/>
  <c r="I371" i="55"/>
  <c r="I214" i="59"/>
  <c r="I315" i="71"/>
  <c r="I172" i="57"/>
  <c r="E397" i="76"/>
  <c r="H259" i="75"/>
  <c r="H95" i="50"/>
  <c r="I7" i="51"/>
  <c r="I133" i="71"/>
  <c r="I75" i="75"/>
  <c r="I171" i="64"/>
  <c r="I327" i="55"/>
  <c r="I368" i="75"/>
  <c r="I336" i="56"/>
  <c r="I76" i="58"/>
  <c r="I120" i="58"/>
  <c r="I326" i="71"/>
  <c r="I261" i="54"/>
  <c r="I281" i="56"/>
  <c r="I264" i="56"/>
  <c r="I126" i="76"/>
  <c r="H107" i="71"/>
  <c r="E226" i="64"/>
  <c r="E334" i="50"/>
  <c r="E363" i="66"/>
  <c r="E384" i="66"/>
  <c r="I22" i="60"/>
  <c r="I105" i="57"/>
  <c r="I120" i="51"/>
  <c r="I122" i="56"/>
  <c r="I294" i="59"/>
  <c r="I295" i="55"/>
  <c r="I402" i="65"/>
  <c r="H40" i="71"/>
  <c r="I369" i="64"/>
  <c r="H375" i="71"/>
  <c r="I381" i="68"/>
  <c r="I377" i="55"/>
  <c r="E384" i="68"/>
  <c r="I338" i="71"/>
  <c r="I255" i="58"/>
  <c r="I210" i="50"/>
  <c r="I378" i="57"/>
  <c r="I12" i="55"/>
  <c r="I377" i="58"/>
  <c r="I181" i="60"/>
  <c r="I330" i="64"/>
  <c r="I287" i="75"/>
  <c r="I336" i="67"/>
  <c r="I262" i="60"/>
  <c r="I15" i="58"/>
  <c r="I259" i="71"/>
  <c r="I34" i="57"/>
  <c r="I186" i="57"/>
  <c r="I12" i="54"/>
  <c r="I88" i="57"/>
  <c r="I380" i="50"/>
  <c r="I241" i="55"/>
  <c r="I193" i="56"/>
  <c r="H200" i="53"/>
  <c r="I59" i="69"/>
  <c r="H59" i="55"/>
  <c r="E305" i="68"/>
  <c r="E271" i="22"/>
  <c r="I379" i="55"/>
  <c r="E34" i="64"/>
  <c r="E239" i="22"/>
  <c r="E7" i="71"/>
  <c r="E350" i="61"/>
  <c r="E402" i="64"/>
  <c r="I403" i="51"/>
  <c r="I20" i="53"/>
  <c r="I348" i="50"/>
  <c r="I344" i="54"/>
  <c r="I337" i="58"/>
  <c r="I216" i="55"/>
  <c r="I238" i="56"/>
  <c r="I144" i="54"/>
  <c r="I271" i="60"/>
  <c r="I73" i="55"/>
  <c r="H226" i="75"/>
  <c r="I142" i="57"/>
  <c r="I205" i="56"/>
  <c r="H67" i="75"/>
  <c r="I401" i="57"/>
  <c r="I207" i="51"/>
  <c r="I282" i="56"/>
  <c r="I198" i="53"/>
  <c r="I108" i="53"/>
  <c r="I288" i="61"/>
  <c r="I167" i="50"/>
  <c r="I279" i="53"/>
  <c r="I96" i="22"/>
  <c r="I86" i="60"/>
  <c r="I134" i="65"/>
  <c r="H205" i="50"/>
  <c r="I204" i="56"/>
  <c r="I221" i="57"/>
  <c r="E59" i="76"/>
  <c r="I379" i="75"/>
  <c r="I27" i="71"/>
  <c r="I205" i="58"/>
  <c r="I8" i="50"/>
  <c r="I315" i="75"/>
  <c r="H248" i="75"/>
  <c r="I239" i="58"/>
  <c r="I298" i="76"/>
  <c r="I330" i="51"/>
  <c r="I358" i="69"/>
  <c r="I395" i="53"/>
  <c r="E238" i="67"/>
  <c r="I25" i="71"/>
  <c r="I309" i="53"/>
  <c r="E252" i="69"/>
  <c r="I161" i="57"/>
  <c r="E327" i="61"/>
  <c r="E147" i="69"/>
  <c r="I125" i="51"/>
  <c r="I81" i="53"/>
  <c r="I256" i="61"/>
  <c r="I207" i="53"/>
  <c r="E389" i="22"/>
  <c r="I350" i="51"/>
  <c r="I147" i="54"/>
  <c r="H227" i="55"/>
  <c r="I136" i="59"/>
  <c r="H384" i="75"/>
  <c r="H257" i="71"/>
  <c r="I314" i="50"/>
  <c r="I352" i="55"/>
  <c r="I315" i="61"/>
  <c r="I396" i="58"/>
  <c r="I359" i="71"/>
  <c r="I93" i="60"/>
  <c r="I77" i="75"/>
  <c r="I206" i="51"/>
  <c r="I171" i="58"/>
  <c r="I45" i="55"/>
  <c r="H393" i="50"/>
  <c r="I350" i="58"/>
  <c r="I301" i="66"/>
  <c r="I364" i="60"/>
  <c r="I334" i="57"/>
  <c r="I92" i="60"/>
  <c r="I100" i="64"/>
  <c r="I302" i="53"/>
  <c r="I385" i="58"/>
  <c r="I318" i="54"/>
  <c r="I38" i="54"/>
  <c r="I294" i="50"/>
  <c r="I78" i="22"/>
  <c r="I24" i="70"/>
  <c r="I16" i="51"/>
  <c r="I167" i="56"/>
  <c r="I87" i="57"/>
  <c r="I337" i="55"/>
  <c r="E122" i="70"/>
  <c r="I120" i="64"/>
  <c r="E338" i="64"/>
  <c r="E259" i="66"/>
  <c r="I136" i="56"/>
  <c r="I168" i="71"/>
  <c r="I130" i="61"/>
  <c r="I113" i="61"/>
  <c r="I179" i="54"/>
  <c r="I75" i="53"/>
  <c r="I15" i="65"/>
  <c r="I151" i="76"/>
  <c r="H298" i="50"/>
  <c r="I222" i="55"/>
  <c r="I212" i="64"/>
  <c r="I187" i="51"/>
  <c r="I80" i="56"/>
  <c r="I259" i="60"/>
  <c r="I46" i="58"/>
  <c r="I250" i="60"/>
  <c r="I266" i="64"/>
  <c r="I349" i="51"/>
  <c r="I36" i="50"/>
  <c r="I150" i="56"/>
  <c r="I11" i="50"/>
  <c r="I58" i="65"/>
  <c r="I98" i="22"/>
  <c r="I177" i="65"/>
  <c r="I311" i="60"/>
  <c r="I332" i="50"/>
  <c r="I82" i="75"/>
  <c r="I23" i="64"/>
  <c r="I208" i="51"/>
  <c r="I229" i="58"/>
  <c r="I192" i="56"/>
  <c r="I33" i="54"/>
  <c r="I111" i="54"/>
  <c r="I11" i="22"/>
  <c r="I176" i="66"/>
  <c r="I137" i="61"/>
  <c r="I56" i="60"/>
  <c r="H304" i="71"/>
  <c r="I319" i="71"/>
  <c r="I192" i="68"/>
  <c r="I390" i="65"/>
  <c r="I97" i="55"/>
  <c r="I321" i="59"/>
  <c r="I347" i="60"/>
  <c r="I217" i="61"/>
  <c r="I333" i="55"/>
  <c r="I41" i="50"/>
  <c r="H236" i="51"/>
  <c r="I99" i="60"/>
  <c r="I102" i="66"/>
  <c r="I306" i="22"/>
  <c r="I245" i="54"/>
  <c r="I361" i="71"/>
  <c r="E170" i="76"/>
  <c r="E223" i="67"/>
  <c r="E139" i="69"/>
  <c r="E265" i="66"/>
  <c r="I246" i="50"/>
  <c r="I99" i="57"/>
  <c r="E266" i="76"/>
  <c r="I362" i="59"/>
  <c r="I151" i="50"/>
  <c r="I76" i="71"/>
  <c r="I247" i="58"/>
  <c r="E79" i="69"/>
  <c r="I301" i="55"/>
  <c r="I286" i="58"/>
  <c r="I143" i="58"/>
  <c r="I268" i="57"/>
  <c r="I318" i="61"/>
  <c r="I139" i="51"/>
  <c r="H61" i="71"/>
  <c r="I135" i="71"/>
  <c r="H57" i="54"/>
  <c r="I302" i="69"/>
  <c r="I368" i="71"/>
  <c r="I13" i="57"/>
  <c r="I15" i="51"/>
  <c r="I397" i="58"/>
  <c r="I206" i="58"/>
  <c r="I22" i="71"/>
  <c r="I73" i="71"/>
  <c r="I235" i="50"/>
  <c r="I279" i="60"/>
  <c r="H316" i="71"/>
  <c r="I233" i="69"/>
  <c r="I92" i="70"/>
  <c r="I344" i="50"/>
  <c r="E150" i="58"/>
  <c r="E119" i="69"/>
  <c r="E138" i="70"/>
  <c r="E387" i="64"/>
  <c r="I169" i="71"/>
  <c r="G230" i="69"/>
  <c r="E241" i="64"/>
  <c r="I331" i="56"/>
  <c r="I158" i="59"/>
  <c r="E253" i="68"/>
  <c r="I262" i="51"/>
  <c r="E232" i="70"/>
  <c r="E127" i="67"/>
  <c r="I250" i="53"/>
  <c r="E354" i="68"/>
  <c r="I377" i="75"/>
  <c r="I181" i="53"/>
  <c r="I54" i="57"/>
  <c r="I378" i="58"/>
  <c r="I308" i="51"/>
  <c r="H350" i="53"/>
  <c r="I273" i="75"/>
  <c r="I188" i="71"/>
  <c r="I206" i="68"/>
  <c r="I88" i="56"/>
  <c r="I19" i="51"/>
  <c r="I201" i="75"/>
  <c r="I129" i="51"/>
  <c r="I60" i="58"/>
  <c r="I345" i="67"/>
  <c r="I228" i="50"/>
  <c r="I24" i="50"/>
  <c r="I240" i="76"/>
  <c r="I102" i="64"/>
  <c r="I393" i="64"/>
  <c r="H48" i="50"/>
  <c r="I184" i="53"/>
  <c r="E339" i="68"/>
  <c r="I256" i="71"/>
  <c r="I220" i="55"/>
  <c r="I94" i="57"/>
  <c r="I84" i="55"/>
  <c r="I217" i="58"/>
  <c r="I216" i="75"/>
  <c r="I312" i="65"/>
  <c r="I51" i="75"/>
  <c r="H236" i="50"/>
  <c r="I323" i="69"/>
  <c r="I101" i="58"/>
  <c r="I119" i="69"/>
  <c r="I158" i="53"/>
  <c r="E175" i="67"/>
  <c r="E256" i="70"/>
  <c r="E311" i="65"/>
  <c r="I57" i="55"/>
  <c r="E206" i="76"/>
  <c r="I272" i="71"/>
  <c r="I119" i="58"/>
  <c r="I354" i="51"/>
  <c r="E328" i="70"/>
  <c r="I329" i="53"/>
  <c r="I129" i="55"/>
  <c r="I243" i="54"/>
  <c r="I54" i="75"/>
  <c r="I157" i="54"/>
  <c r="I155" i="58"/>
  <c r="I54" i="51"/>
  <c r="H317" i="51"/>
  <c r="I346" i="58"/>
  <c r="I390" i="50"/>
  <c r="H376" i="75"/>
  <c r="I372" i="57"/>
  <c r="I383" i="68"/>
  <c r="I66" i="59"/>
  <c r="I238" i="50"/>
  <c r="I242" i="58"/>
  <c r="I370" i="51"/>
  <c r="I154" i="57"/>
  <c r="I243" i="59"/>
  <c r="I130" i="68"/>
  <c r="I284" i="56"/>
  <c r="I312" i="75"/>
  <c r="I87" i="56"/>
  <c r="I396" i="56"/>
  <c r="I300" i="61"/>
  <c r="I264" i="60"/>
  <c r="I260" i="53"/>
  <c r="I17" i="58"/>
  <c r="I75" i="71"/>
  <c r="I32" i="57"/>
  <c r="I161" i="53"/>
  <c r="I221" i="61"/>
  <c r="I95" i="56"/>
  <c r="H63" i="75"/>
  <c r="I42" i="65"/>
  <c r="I255" i="66"/>
  <c r="I362" i="70"/>
  <c r="E304" i="70"/>
  <c r="E156" i="65"/>
  <c r="I224" i="56"/>
  <c r="I35" i="57"/>
  <c r="I55" i="76"/>
  <c r="I58" i="60"/>
  <c r="I138" i="60"/>
  <c r="I125" i="50"/>
  <c r="I278" i="59"/>
  <c r="I27" i="58"/>
  <c r="H16" i="51"/>
  <c r="I289" i="54"/>
  <c r="H171" i="54"/>
  <c r="I351" i="67"/>
  <c r="I63" i="53"/>
  <c r="I386" i="57"/>
  <c r="I206" i="50"/>
  <c r="E344" i="76"/>
  <c r="I337" i="56"/>
  <c r="I249" i="71"/>
  <c r="I47" i="50"/>
  <c r="I194" i="58"/>
  <c r="I125" i="64"/>
  <c r="I316" i="51"/>
  <c r="I140" i="69"/>
  <c r="I313" i="53"/>
  <c r="I314" i="71"/>
  <c r="I10" i="75"/>
  <c r="I60" i="61"/>
  <c r="I388" i="53"/>
  <c r="I104" i="69"/>
  <c r="I42" i="66"/>
  <c r="I182" i="55"/>
  <c r="I98" i="71"/>
  <c r="I52" i="50"/>
  <c r="I322" i="66"/>
  <c r="H166" i="53"/>
  <c r="I264" i="51"/>
  <c r="I329" i="65"/>
  <c r="E283" i="64"/>
  <c r="E171" i="69"/>
  <c r="E342" i="65"/>
  <c r="E13" i="70"/>
  <c r="E387" i="70"/>
  <c r="I59" i="53"/>
  <c r="I298" i="54"/>
  <c r="I342" i="54"/>
  <c r="I64" i="53"/>
  <c r="E218" i="69"/>
  <c r="I177" i="55"/>
  <c r="I244" i="58"/>
  <c r="I288" i="58"/>
  <c r="I67" i="54"/>
  <c r="I401" i="51"/>
  <c r="I366" i="76"/>
  <c r="I112" i="58"/>
  <c r="I175" i="60"/>
  <c r="I39" i="59"/>
  <c r="I56" i="67"/>
  <c r="I12" i="58"/>
  <c r="I254" i="59"/>
  <c r="I19" i="55"/>
  <c r="I113" i="55"/>
  <c r="I113" i="50"/>
  <c r="I62" i="56"/>
  <c r="I38" i="55"/>
  <c r="I61" i="50"/>
  <c r="I390" i="58"/>
  <c r="I343" i="67"/>
  <c r="I94" i="58"/>
  <c r="I124" i="55"/>
  <c r="H319" i="75"/>
  <c r="I135" i="54"/>
  <c r="E7" i="75"/>
  <c r="I189" i="54"/>
  <c r="I384" i="57"/>
  <c r="I14" i="71"/>
  <c r="I130" i="55"/>
  <c r="I292" i="71"/>
  <c r="I142" i="58"/>
  <c r="I401" i="54"/>
  <c r="I233" i="64"/>
  <c r="I323" i="71"/>
  <c r="I218" i="76"/>
  <c r="I397" i="60"/>
  <c r="I137" i="54"/>
  <c r="I371" i="57"/>
  <c r="I94" i="50"/>
  <c r="I18" i="58"/>
  <c r="E281" i="68"/>
  <c r="E27" i="68"/>
  <c r="I263" i="57"/>
  <c r="I115" i="60"/>
  <c r="I288" i="59"/>
  <c r="I295" i="64"/>
  <c r="I139" i="55"/>
  <c r="I265" i="55"/>
  <c r="I39" i="51"/>
  <c r="E87" i="22"/>
  <c r="I347" i="65"/>
  <c r="I156" i="22"/>
  <c r="H52" i="71"/>
  <c r="I351" i="54"/>
  <c r="I183" i="59"/>
  <c r="I108" i="65"/>
  <c r="I275" i="57"/>
  <c r="I12" i="57"/>
  <c r="I117" i="53"/>
  <c r="I62" i="71"/>
  <c r="I139" i="61"/>
  <c r="I345" i="71"/>
  <c r="I351" i="56"/>
  <c r="I250" i="57"/>
  <c r="I289" i="61"/>
  <c r="I302" i="58"/>
  <c r="I199" i="68"/>
  <c r="I281" i="70"/>
  <c r="I311" i="71"/>
  <c r="I329" i="54"/>
  <c r="I157" i="75"/>
  <c r="I242" i="59"/>
  <c r="I390" i="55"/>
  <c r="I90" i="56"/>
  <c r="I93" i="54"/>
  <c r="I89" i="51"/>
  <c r="I264" i="54"/>
  <c r="I31" i="55"/>
  <c r="H292" i="51"/>
  <c r="I198" i="65"/>
  <c r="I273" i="71"/>
  <c r="H223" i="56"/>
  <c r="I321" i="75"/>
  <c r="I43" i="53"/>
  <c r="E128" i="66"/>
  <c r="I153" i="58"/>
  <c r="I360" i="60"/>
  <c r="I245" i="51"/>
  <c r="I174" i="56"/>
  <c r="I392" i="75"/>
  <c r="I45" i="50"/>
  <c r="I311" i="51"/>
  <c r="I111" i="50"/>
  <c r="I291" i="65"/>
  <c r="I380" i="54"/>
  <c r="H253" i="71"/>
  <c r="I374" i="67"/>
  <c r="I341" i="75"/>
  <c r="I371" i="67"/>
  <c r="I278" i="75"/>
  <c r="I98" i="53"/>
  <c r="I156" i="59"/>
  <c r="I60" i="51"/>
  <c r="I156" i="61"/>
  <c r="I259" i="55"/>
  <c r="I392" i="59"/>
  <c r="E63" i="70"/>
  <c r="I110" i="68"/>
  <c r="H312" i="54"/>
  <c r="H39" i="56"/>
  <c r="I195" i="66"/>
  <c r="I353" i="59"/>
  <c r="I325" i="58"/>
  <c r="I81" i="58"/>
  <c r="I55" i="56"/>
  <c r="I353" i="56"/>
  <c r="I160" i="58"/>
  <c r="I403" i="58"/>
  <c r="I13" i="59"/>
  <c r="I176" i="57"/>
  <c r="I330" i="59"/>
  <c r="I73" i="60"/>
  <c r="I82" i="50"/>
  <c r="I389" i="60"/>
  <c r="I32" i="51"/>
  <c r="I29" i="55"/>
  <c r="I28" i="54"/>
  <c r="I220" i="54"/>
  <c r="I378" i="75"/>
  <c r="E186" i="69"/>
  <c r="I138" i="64"/>
  <c r="I232" i="75"/>
  <c r="I398" i="61"/>
  <c r="I48" i="55"/>
  <c r="H114" i="71"/>
  <c r="I376" i="71"/>
  <c r="I230" i="59"/>
  <c r="I322" i="70"/>
  <c r="I229" i="66"/>
  <c r="E77" i="22"/>
  <c r="E270" i="68"/>
  <c r="E319" i="70"/>
  <c r="E97" i="22"/>
  <c r="I221" i="50"/>
  <c r="E334" i="22"/>
  <c r="E391" i="22"/>
  <c r="I387" i="57"/>
  <c r="I336" i="55"/>
  <c r="I118" i="57"/>
  <c r="I130" i="57"/>
  <c r="I191" i="58"/>
  <c r="I27" i="50"/>
  <c r="I176" i="58"/>
  <c r="I110" i="61"/>
  <c r="I355" i="58"/>
  <c r="I130" i="53"/>
  <c r="I354" i="71"/>
  <c r="I365" i="76"/>
  <c r="I360" i="57"/>
  <c r="I153" i="65"/>
  <c r="I291" i="69"/>
  <c r="I365" i="50"/>
  <c r="I64" i="71"/>
  <c r="I390" i="53"/>
  <c r="I112" i="57"/>
  <c r="I236" i="57"/>
  <c r="I207" i="59"/>
  <c r="I114" i="60"/>
  <c r="I24" i="64"/>
  <c r="I377" i="59"/>
  <c r="I267" i="69"/>
  <c r="I160" i="76"/>
  <c r="H252" i="50"/>
  <c r="E392" i="70"/>
  <c r="E281" i="22"/>
  <c r="E50" i="64"/>
  <c r="E35" i="69"/>
  <c r="E331" i="68"/>
  <c r="E361" i="68"/>
  <c r="E147" i="70"/>
  <c r="E346" i="71"/>
  <c r="I98" i="60"/>
  <c r="I328" i="75"/>
  <c r="E344" i="68"/>
  <c r="E236" i="70"/>
  <c r="I145" i="56"/>
  <c r="I246" i="55"/>
  <c r="I166" i="65"/>
  <c r="I98" i="54"/>
  <c r="I183" i="54"/>
  <c r="I275" i="56"/>
  <c r="I376" i="58"/>
  <c r="I147" i="71"/>
  <c r="H327" i="51"/>
  <c r="I200" i="71"/>
  <c r="I318" i="71"/>
  <c r="I286" i="71"/>
  <c r="I192" i="53"/>
  <c r="I69" i="51"/>
  <c r="I136" i="51"/>
  <c r="I9" i="61"/>
  <c r="I198" i="60"/>
  <c r="I315" i="53"/>
  <c r="I152" i="55"/>
  <c r="I396" i="75"/>
  <c r="H56" i="75"/>
  <c r="I346" i="64"/>
  <c r="H115" i="51"/>
  <c r="I385" i="67"/>
  <c r="I214" i="51"/>
  <c r="E24" i="76"/>
  <c r="I51" i="58"/>
  <c r="I152" i="53"/>
  <c r="I327" i="51"/>
  <c r="I335" i="60"/>
  <c r="I269" i="51"/>
  <c r="I176" i="75"/>
  <c r="I365" i="65"/>
  <c r="I273" i="69"/>
  <c r="I289" i="67"/>
  <c r="H282" i="71"/>
  <c r="E276" i="54"/>
  <c r="E187" i="68"/>
  <c r="E195" i="76"/>
  <c r="I356" i="54"/>
  <c r="E374" i="22"/>
  <c r="I172" i="75"/>
  <c r="E328" i="68"/>
  <c r="E42" i="64"/>
  <c r="E7" i="55"/>
  <c r="E130" i="76"/>
  <c r="E26" i="68"/>
  <c r="I23" i="71"/>
  <c r="E187" i="66"/>
  <c r="E286" i="70"/>
  <c r="I274" i="59"/>
  <c r="I108" i="54"/>
  <c r="I283" i="53"/>
  <c r="I63" i="64"/>
  <c r="I10" i="58"/>
  <c r="I202" i="64"/>
  <c r="I181" i="76"/>
  <c r="I379" i="53"/>
  <c r="I46" i="50"/>
  <c r="I50" i="56"/>
  <c r="I88" i="58"/>
  <c r="I250" i="54"/>
  <c r="I233" i="61"/>
  <c r="I9" i="64"/>
  <c r="I387" i="75"/>
  <c r="I14" i="59"/>
  <c r="I46" i="64"/>
  <c r="I33" i="57"/>
  <c r="I370" i="60"/>
  <c r="I224" i="22"/>
  <c r="I305" i="50"/>
  <c r="I163" i="70"/>
  <c r="I261" i="66"/>
  <c r="I275" i="71"/>
  <c r="E244" i="68"/>
  <c r="I13" i="60"/>
  <c r="E239" i="76"/>
  <c r="I161" i="61"/>
  <c r="I291" i="54"/>
  <c r="E156" i="76"/>
  <c r="E286" i="54"/>
  <c r="I189" i="57"/>
  <c r="E145" i="70"/>
  <c r="I285" i="75"/>
  <c r="I212" i="71"/>
  <c r="I30" i="68"/>
  <c r="H305" i="50"/>
  <c r="E17" i="76"/>
  <c r="E70" i="65"/>
  <c r="E66" i="76"/>
  <c r="E395" i="64"/>
  <c r="E354" i="69"/>
  <c r="I31" i="75"/>
  <c r="E154" i="68"/>
  <c r="E333" i="67"/>
  <c r="I114" i="51"/>
  <c r="I114" i="55"/>
  <c r="I357" i="55"/>
  <c r="I10" i="71"/>
  <c r="I346" i="56"/>
  <c r="I81" i="75"/>
  <c r="I191" i="54"/>
  <c r="I14" i="61"/>
  <c r="H183" i="54"/>
  <c r="I166" i="53"/>
  <c r="I273" i="64"/>
  <c r="I73" i="57"/>
  <c r="I43" i="56"/>
  <c r="I357" i="54"/>
  <c r="I241" i="60"/>
  <c r="I383" i="54"/>
  <c r="I21" i="53"/>
  <c r="I169" i="51"/>
  <c r="I394" i="54"/>
  <c r="H82" i="51"/>
  <c r="I198" i="61"/>
  <c r="I119" i="68"/>
  <c r="I128" i="65"/>
  <c r="I50" i="57"/>
  <c r="I52" i="65"/>
  <c r="I387" i="53"/>
  <c r="I279" i="58"/>
  <c r="I387" i="50"/>
  <c r="H200" i="75"/>
  <c r="I288" i="65"/>
  <c r="H137" i="53"/>
  <c r="I141" i="64"/>
  <c r="I93" i="50"/>
  <c r="F310" i="58"/>
  <c r="E235" i="68"/>
  <c r="E122" i="57"/>
  <c r="I115" i="55"/>
  <c r="I326" i="53"/>
  <c r="E36" i="76"/>
  <c r="E369" i="69"/>
  <c r="E321" i="76"/>
  <c r="I191" i="57"/>
  <c r="E47" i="70"/>
  <c r="E143" i="65"/>
  <c r="E290" i="68"/>
  <c r="I36" i="59"/>
  <c r="I297" i="75"/>
  <c r="E153" i="70"/>
  <c r="I118" i="60"/>
  <c r="I10" i="59"/>
  <c r="I283" i="66"/>
  <c r="I278" i="65"/>
  <c r="I401" i="75"/>
  <c r="I121" i="55"/>
  <c r="I144" i="51"/>
  <c r="I96" i="50"/>
  <c r="I210" i="60"/>
  <c r="I382" i="65"/>
  <c r="I167" i="71"/>
  <c r="I388" i="75"/>
  <c r="I313" i="55"/>
  <c r="I294" i="60"/>
  <c r="I14" i="58"/>
  <c r="I238" i="55"/>
  <c r="I316" i="64"/>
  <c r="I131" i="69"/>
  <c r="I268" i="65"/>
  <c r="H235" i="53"/>
  <c r="E49" i="22"/>
  <c r="E382" i="53"/>
  <c r="E316" i="68"/>
  <c r="E369" i="64"/>
  <c r="E105" i="70"/>
  <c r="E366" i="67"/>
  <c r="E55" i="69"/>
  <c r="E308" i="69"/>
  <c r="I306" i="59"/>
  <c r="I291" i="60"/>
  <c r="I187" i="57"/>
  <c r="I319" i="50"/>
  <c r="I215" i="61"/>
  <c r="I223" i="50"/>
  <c r="I27" i="55"/>
  <c r="I47" i="59"/>
  <c r="I278" i="55"/>
  <c r="H91" i="51"/>
  <c r="I72" i="68"/>
  <c r="I127" i="50"/>
  <c r="I239" i="57"/>
  <c r="I287" i="60"/>
  <c r="H46" i="50"/>
  <c r="I218" i="59"/>
  <c r="I333" i="60"/>
  <c r="I50" i="75"/>
  <c r="I147" i="75"/>
  <c r="I208" i="56"/>
  <c r="I399" i="58"/>
  <c r="I113" i="53"/>
  <c r="I19" i="53"/>
  <c r="H262" i="51"/>
  <c r="H283" i="71"/>
  <c r="I128" i="71"/>
  <c r="H238" i="53"/>
  <c r="H17" i="50"/>
  <c r="E74" i="70"/>
  <c r="I306" i="69"/>
  <c r="E106" i="69"/>
  <c r="I337" i="53"/>
  <c r="I370" i="64"/>
  <c r="I233" i="58"/>
  <c r="I360" i="59"/>
  <c r="I97" i="58"/>
  <c r="I96" i="57"/>
  <c r="I163" i="56"/>
  <c r="I287" i="65"/>
  <c r="H399" i="53"/>
  <c r="I332" i="58"/>
  <c r="I377" i="53"/>
  <c r="I137" i="75"/>
  <c r="I12" i="61"/>
  <c r="I165" i="58"/>
  <c r="I124" i="51"/>
  <c r="I91" i="61"/>
  <c r="I275" i="65"/>
  <c r="I307" i="55"/>
  <c r="I143" i="51"/>
  <c r="I121" i="53"/>
  <c r="I62" i="59"/>
  <c r="I352" i="53"/>
  <c r="I268" i="60"/>
  <c r="H187" i="51"/>
  <c r="H364" i="50"/>
  <c r="H240" i="56"/>
  <c r="H19" i="75"/>
  <c r="H275" i="55"/>
  <c r="I285" i="68"/>
  <c r="H396" i="55"/>
  <c r="I168" i="66"/>
  <c r="I319" i="65"/>
  <c r="H106" i="51"/>
  <c r="I30" i="76"/>
  <c r="H221" i="71"/>
  <c r="I124" i="64"/>
  <c r="H34" i="50"/>
  <c r="I313" i="76"/>
  <c r="H355" i="50"/>
  <c r="I20" i="76"/>
  <c r="I202" i="66"/>
  <c r="H8" i="50"/>
  <c r="H224" i="75"/>
  <c r="I60" i="64"/>
  <c r="H67" i="50"/>
  <c r="I272" i="22"/>
  <c r="H72" i="71"/>
  <c r="I113" i="65"/>
  <c r="I346" i="69"/>
  <c r="I121" i="65"/>
  <c r="I66" i="70"/>
  <c r="I9" i="70"/>
  <c r="I366" i="50"/>
  <c r="I299" i="67"/>
  <c r="H328" i="54"/>
  <c r="H45" i="50"/>
  <c r="H312" i="71"/>
  <c r="H211" i="55"/>
  <c r="H286" i="53"/>
  <c r="H156" i="54"/>
  <c r="I80" i="69"/>
  <c r="I241" i="68"/>
  <c r="I103" i="53"/>
  <c r="H216" i="75"/>
  <c r="H162" i="50"/>
  <c r="I162" i="69"/>
  <c r="I283" i="64"/>
  <c r="I165" i="76"/>
  <c r="H313" i="51"/>
  <c r="H278" i="64"/>
  <c r="H224" i="50"/>
  <c r="I171" i="67"/>
  <c r="I375" i="64"/>
  <c r="H338" i="68"/>
  <c r="H300" i="53"/>
  <c r="H254" i="53"/>
  <c r="H52" i="50"/>
  <c r="I189" i="67"/>
  <c r="I41" i="67"/>
  <c r="H89" i="53"/>
  <c r="H80" i="56"/>
  <c r="H43" i="60"/>
  <c r="I140" i="70"/>
  <c r="I91" i="67"/>
  <c r="I201" i="56"/>
  <c r="I209" i="51"/>
  <c r="E273" i="76"/>
  <c r="E178" i="70"/>
  <c r="I363" i="58"/>
  <c r="I30" i="61"/>
  <c r="E66" i="68"/>
  <c r="I190" i="75"/>
  <c r="I224" i="71"/>
  <c r="I280" i="59"/>
  <c r="I329" i="69"/>
  <c r="I352" i="57"/>
  <c r="I115" i="68"/>
  <c r="I313" i="56"/>
  <c r="I43" i="69"/>
  <c r="I185" i="55"/>
  <c r="I333" i="71"/>
  <c r="I252" i="51"/>
  <c r="I267" i="50"/>
  <c r="I354" i="53"/>
  <c r="I16" i="54"/>
  <c r="I364" i="51"/>
  <c r="H49" i="53"/>
  <c r="I15" i="56"/>
  <c r="I332" i="22"/>
  <c r="I273" i="66"/>
  <c r="I15" i="76"/>
  <c r="I87" i="66"/>
  <c r="H389" i="75"/>
  <c r="I188" i="66"/>
  <c r="I191" i="76"/>
  <c r="H85" i="51"/>
  <c r="H242" i="75"/>
  <c r="I283" i="70"/>
  <c r="H93" i="53"/>
  <c r="I353" i="64"/>
  <c r="H381" i="50"/>
  <c r="I334" i="76"/>
  <c r="I401" i="22"/>
  <c r="H174" i="53"/>
  <c r="I108" i="64"/>
  <c r="I173" i="70"/>
  <c r="H81" i="71"/>
  <c r="I70" i="70"/>
  <c r="I209" i="70"/>
  <c r="I330" i="67"/>
  <c r="I10" i="70"/>
  <c r="H135" i="54"/>
  <c r="I378" i="69"/>
  <c r="I216" i="76"/>
  <c r="H103" i="71"/>
  <c r="I81" i="65"/>
  <c r="H237" i="53"/>
  <c r="I397" i="66"/>
  <c r="H95" i="56"/>
  <c r="H110" i="75"/>
  <c r="I38" i="64"/>
  <c r="H372" i="51"/>
  <c r="H266" i="50"/>
  <c r="H236" i="71"/>
  <c r="I10" i="65"/>
  <c r="I325" i="70"/>
  <c r="I85" i="68"/>
  <c r="I146" i="70"/>
  <c r="H282" i="75"/>
  <c r="H182" i="53"/>
  <c r="I10" i="64"/>
  <c r="H45" i="75"/>
  <c r="H61" i="53"/>
  <c r="H76" i="68"/>
  <c r="I390" i="70"/>
  <c r="I87" i="61"/>
  <c r="H84" i="53"/>
  <c r="I267" i="66"/>
  <c r="H49" i="66"/>
  <c r="I229" i="67"/>
  <c r="I166" i="70"/>
  <c r="I388" i="70"/>
  <c r="I5" i="65"/>
  <c r="I285" i="55"/>
  <c r="I243" i="51"/>
  <c r="I203" i="56"/>
  <c r="E333" i="70"/>
  <c r="I402" i="64"/>
  <c r="I246" i="75"/>
  <c r="I25" i="56"/>
  <c r="I239" i="54"/>
  <c r="I218" i="60"/>
  <c r="H377" i="71"/>
  <c r="I79" i="55"/>
  <c r="I110" i="22"/>
  <c r="I373" i="57"/>
  <c r="I248" i="60"/>
  <c r="I112" i="70"/>
  <c r="I330" i="60"/>
  <c r="I199" i="60"/>
  <c r="I150" i="71"/>
  <c r="I128" i="51"/>
  <c r="I156" i="50"/>
  <c r="I115" i="51"/>
  <c r="I112" i="59"/>
  <c r="I252" i="69"/>
  <c r="H123" i="55"/>
  <c r="I371" i="69"/>
  <c r="I307" i="69"/>
  <c r="H329" i="51"/>
  <c r="I141" i="65"/>
  <c r="I192" i="67"/>
  <c r="I174" i="67"/>
  <c r="I345" i="76"/>
  <c r="H13" i="75"/>
  <c r="I241" i="65"/>
  <c r="I179" i="70"/>
  <c r="H359" i="75"/>
  <c r="I193" i="67"/>
  <c r="I137" i="69"/>
  <c r="I152" i="70"/>
  <c r="I327" i="61"/>
  <c r="I86" i="76"/>
  <c r="H332" i="53"/>
  <c r="H173" i="71"/>
  <c r="I396" i="69"/>
  <c r="I338" i="54"/>
  <c r="H329" i="71"/>
  <c r="I165" i="70"/>
  <c r="H65" i="50"/>
  <c r="H79" i="51"/>
  <c r="H72" i="56"/>
  <c r="I7" i="55"/>
  <c r="I299" i="68"/>
  <c r="I400" i="22"/>
  <c r="I146" i="51"/>
  <c r="H111" i="51"/>
  <c r="H200" i="50"/>
  <c r="E95" i="22"/>
  <c r="E166" i="61"/>
  <c r="E354" i="64"/>
  <c r="I242" i="56"/>
  <c r="I88" i="51"/>
  <c r="I143" i="54"/>
  <c r="E73" i="70"/>
  <c r="I8" i="60"/>
  <c r="I131" i="53"/>
  <c r="I184" i="60"/>
  <c r="I66" i="53"/>
  <c r="I242" i="53"/>
  <c r="E198" i="76"/>
  <c r="I179" i="56"/>
  <c r="H312" i="75"/>
  <c r="I127" i="51"/>
  <c r="H80" i="51"/>
  <c r="H375" i="75"/>
  <c r="I320" i="56"/>
  <c r="I188" i="53"/>
  <c r="I209" i="71"/>
  <c r="I349" i="55"/>
  <c r="I270" i="57"/>
  <c r="I68" i="57"/>
  <c r="I42" i="59"/>
  <c r="I394" i="60"/>
  <c r="I305" i="59"/>
  <c r="I352" i="22"/>
  <c r="H127" i="71"/>
  <c r="I221" i="67"/>
  <c r="I195" i="58"/>
  <c r="I312" i="51"/>
  <c r="I115" i="75"/>
  <c r="I376" i="55"/>
  <c r="I378" i="60"/>
  <c r="I376" i="60"/>
  <c r="I385" i="70"/>
  <c r="H131" i="71"/>
  <c r="I142" i="64"/>
  <c r="I277" i="76"/>
  <c r="E219" i="64"/>
  <c r="C135" i="59"/>
  <c r="E22" i="22"/>
  <c r="E370" i="66"/>
  <c r="E374" i="76"/>
  <c r="E323" i="66"/>
  <c r="E402" i="71"/>
  <c r="E115" i="22"/>
  <c r="I169" i="55"/>
  <c r="I346" i="50"/>
  <c r="E187" i="64"/>
  <c r="E254" i="68"/>
  <c r="E175" i="76"/>
  <c r="I251" i="65"/>
  <c r="I118" i="65"/>
  <c r="I300" i="60"/>
  <c r="I300" i="50"/>
  <c r="I204" i="71"/>
  <c r="I317" i="51"/>
  <c r="I370" i="76"/>
  <c r="I334" i="59"/>
  <c r="I27" i="61"/>
  <c r="I107" i="64"/>
  <c r="I67" i="61"/>
  <c r="I107" i="22"/>
  <c r="I338" i="56"/>
  <c r="I113" i="54"/>
  <c r="I120" i="71"/>
  <c r="I278" i="71"/>
  <c r="I339" i="57"/>
  <c r="I30" i="56"/>
  <c r="I288" i="51"/>
  <c r="I58" i="58"/>
  <c r="I232" i="66"/>
  <c r="I365" i="58"/>
  <c r="I395" i="75"/>
  <c r="I21" i="22"/>
  <c r="E230" i="69"/>
  <c r="I181" i="58"/>
  <c r="E208" i="76"/>
  <c r="E375" i="76"/>
  <c r="I388" i="50"/>
  <c r="E283" i="22"/>
  <c r="E110" i="58"/>
  <c r="E94" i="70"/>
  <c r="I374" i="57"/>
  <c r="I253" i="75"/>
  <c r="I309" i="58"/>
  <c r="E307" i="69"/>
  <c r="I129" i="71"/>
  <c r="I126" i="71"/>
  <c r="I310" i="75"/>
  <c r="E399" i="65"/>
  <c r="I395" i="54"/>
  <c r="I27" i="54"/>
  <c r="I324" i="66"/>
  <c r="I144" i="64"/>
  <c r="I200" i="55"/>
  <c r="I104" i="65"/>
  <c r="I210" i="55"/>
  <c r="I343" i="54"/>
  <c r="I299" i="56"/>
  <c r="I389" i="65"/>
  <c r="I318" i="65"/>
  <c r="I95" i="71"/>
  <c r="I74" i="75"/>
  <c r="I186" i="71"/>
  <c r="I258" i="75"/>
  <c r="H335" i="71"/>
  <c r="H306" i="71"/>
  <c r="H60" i="53"/>
  <c r="I303" i="65"/>
  <c r="H245" i="51"/>
  <c r="I24" i="57"/>
  <c r="I62" i="70"/>
  <c r="E32" i="22"/>
  <c r="E262" i="68"/>
  <c r="I12" i="66"/>
  <c r="I299" i="53"/>
  <c r="I259" i="50"/>
  <c r="I189" i="51"/>
  <c r="I56" i="57"/>
  <c r="E46" i="58"/>
  <c r="H84" i="50"/>
  <c r="I99" i="65"/>
  <c r="I5" i="70"/>
  <c r="I78" i="55"/>
  <c r="I120" i="75"/>
  <c r="I342" i="59"/>
  <c r="I347" i="61"/>
  <c r="I312" i="55"/>
  <c r="I390" i="71"/>
  <c r="I375" i="57"/>
  <c r="I256" i="51"/>
  <c r="I187" i="61"/>
  <c r="I214" i="55"/>
  <c r="I229" i="64"/>
  <c r="I375" i="68"/>
  <c r="H347" i="50"/>
  <c r="I326" i="66"/>
  <c r="I399" i="68"/>
  <c r="I70" i="22"/>
  <c r="I38" i="71"/>
  <c r="H351" i="75"/>
  <c r="I272" i="61"/>
  <c r="I147" i="76"/>
  <c r="I82" i="22"/>
  <c r="I133" i="65"/>
  <c r="I337" i="68"/>
  <c r="I183" i="65"/>
  <c r="I230" i="70"/>
  <c r="H153" i="71"/>
  <c r="I7" i="22"/>
  <c r="I237" i="69"/>
  <c r="I341" i="60"/>
  <c r="H384" i="56"/>
  <c r="I19" i="67"/>
  <c r="I190" i="64"/>
  <c r="I167" i="76"/>
  <c r="I81" i="64"/>
  <c r="I156" i="56"/>
  <c r="I395" i="69"/>
  <c r="H171" i="51"/>
  <c r="H259" i="55"/>
  <c r="I270" i="22"/>
  <c r="H272" i="50"/>
  <c r="H181" i="50"/>
  <c r="I176" i="69"/>
  <c r="H302" i="51"/>
  <c r="I12" i="76"/>
  <c r="I29" i="22"/>
  <c r="I293" i="70"/>
  <c r="I44" i="68"/>
  <c r="H138" i="53"/>
  <c r="H154" i="75"/>
  <c r="H123" i="71"/>
  <c r="H279" i="71"/>
  <c r="I43" i="70"/>
  <c r="I317" i="64"/>
  <c r="H21" i="51"/>
  <c r="I185" i="67"/>
  <c r="H220" i="53"/>
  <c r="I17" i="70"/>
  <c r="I62" i="66"/>
  <c r="H328" i="71"/>
  <c r="I86" i="69"/>
  <c r="I379" i="60"/>
  <c r="I191" i="68"/>
  <c r="H328" i="57"/>
  <c r="I204" i="65"/>
  <c r="H267" i="55"/>
  <c r="I106" i="61"/>
  <c r="H310" i="50"/>
  <c r="I344" i="67"/>
  <c r="I62" i="22"/>
  <c r="I176" i="67"/>
  <c r="H343" i="71"/>
  <c r="H238" i="51"/>
  <c r="I366" i="22"/>
  <c r="I340" i="71"/>
  <c r="E142" i="69"/>
  <c r="E137" i="76"/>
  <c r="I121" i="75"/>
  <c r="I394" i="53"/>
  <c r="I219" i="54"/>
  <c r="I115" i="57"/>
  <c r="I46" i="60"/>
  <c r="I225" i="55"/>
  <c r="I240" i="58"/>
  <c r="I376" i="61"/>
  <c r="I376" i="54"/>
  <c r="I52" i="71"/>
  <c r="H290" i="50"/>
  <c r="I95" i="75"/>
  <c r="I281" i="71"/>
  <c r="I94" i="71"/>
  <c r="I110" i="71"/>
  <c r="I360" i="75"/>
  <c r="I163" i="55"/>
  <c r="I112" i="60"/>
  <c r="I147" i="60"/>
  <c r="I166" i="61"/>
  <c r="I93" i="53"/>
  <c r="I325" i="22"/>
  <c r="I393" i="70"/>
  <c r="I269" i="22"/>
  <c r="I107" i="69"/>
  <c r="H16" i="53"/>
  <c r="H17" i="71"/>
  <c r="I349" i="66"/>
  <c r="H79" i="71"/>
  <c r="I110" i="66"/>
  <c r="H349" i="50"/>
  <c r="I208" i="66"/>
  <c r="I43" i="22"/>
  <c r="I199" i="67"/>
  <c r="H207" i="54"/>
  <c r="I65" i="64"/>
  <c r="I311" i="76"/>
  <c r="H353" i="50"/>
  <c r="H273" i="71"/>
  <c r="I60" i="22"/>
  <c r="H245" i="53"/>
  <c r="H60" i="55"/>
  <c r="I305" i="69"/>
  <c r="I271" i="69"/>
  <c r="H190" i="50"/>
  <c r="I49" i="65"/>
  <c r="I128" i="67"/>
  <c r="I393" i="65"/>
  <c r="H157" i="51"/>
  <c r="H65" i="71"/>
  <c r="H346" i="53"/>
  <c r="I23" i="22"/>
  <c r="I373" i="69"/>
  <c r="I236" i="64"/>
  <c r="I160" i="22"/>
  <c r="I366" i="65"/>
  <c r="I237" i="65"/>
  <c r="I346" i="22"/>
  <c r="I176" i="65"/>
  <c r="H352" i="75"/>
  <c r="I337" i="64"/>
  <c r="I351" i="76"/>
  <c r="I112" i="22"/>
  <c r="I394" i="76"/>
  <c r="I316" i="22"/>
  <c r="I238" i="66"/>
  <c r="H56" i="50"/>
  <c r="H153" i="59"/>
  <c r="H146" i="71"/>
  <c r="I304" i="69"/>
  <c r="I25" i="68"/>
  <c r="I360" i="64"/>
  <c r="H309" i="58"/>
  <c r="I393" i="61"/>
  <c r="I369" i="69"/>
  <c r="I156" i="76"/>
  <c r="I145" i="50"/>
  <c r="I42" i="60"/>
  <c r="E385" i="76"/>
  <c r="E176" i="70"/>
  <c r="I266" i="51"/>
  <c r="I286" i="55"/>
  <c r="I11" i="65"/>
  <c r="I392" i="57"/>
  <c r="I143" i="53"/>
  <c r="I62" i="55"/>
  <c r="I113" i="57"/>
  <c r="I328" i="65"/>
  <c r="H360" i="71"/>
  <c r="I285" i="59"/>
  <c r="I108" i="66"/>
  <c r="I25" i="55"/>
  <c r="I60" i="71"/>
  <c r="I289" i="51"/>
  <c r="I50" i="54"/>
  <c r="I331" i="75"/>
  <c r="I93" i="75"/>
  <c r="I393" i="57"/>
  <c r="I270" i="50"/>
  <c r="I355" i="70"/>
  <c r="H320" i="50"/>
  <c r="I256" i="56"/>
  <c r="I31" i="58"/>
  <c r="H247" i="71"/>
  <c r="H123" i="51"/>
  <c r="I299" i="64"/>
  <c r="I309" i="70"/>
  <c r="I210" i="68"/>
  <c r="H341" i="51"/>
  <c r="H398" i="50"/>
  <c r="I59" i="64"/>
  <c r="I320" i="68"/>
  <c r="I377" i="69"/>
  <c r="I113" i="64"/>
  <c r="I80" i="76"/>
  <c r="I321" i="58"/>
  <c r="H183" i="56"/>
  <c r="H171" i="55"/>
  <c r="I346" i="61"/>
  <c r="I334" i="70"/>
  <c r="I171" i="69"/>
  <c r="I82" i="69"/>
  <c r="I315" i="66"/>
  <c r="I400" i="76"/>
  <c r="H22" i="50"/>
  <c r="H340" i="50"/>
  <c r="I192" i="51"/>
  <c r="I396" i="67"/>
  <c r="I350" i="66"/>
  <c r="I211" i="22"/>
  <c r="H335" i="75"/>
  <c r="H159" i="53"/>
  <c r="I391" i="69"/>
  <c r="I256" i="55"/>
  <c r="I242" i="76"/>
  <c r="H340" i="53"/>
  <c r="I224" i="64"/>
  <c r="I54" i="71"/>
  <c r="H219" i="53"/>
  <c r="I338" i="68"/>
  <c r="I247" i="60"/>
  <c r="E303" i="68"/>
  <c r="E66" i="64"/>
  <c r="I28" i="61"/>
  <c r="I199" i="58"/>
  <c r="I207" i="56"/>
  <c r="E107" i="22"/>
  <c r="E190" i="56"/>
  <c r="I74" i="51"/>
  <c r="I121" i="54"/>
  <c r="I153" i="55"/>
  <c r="I201" i="61"/>
  <c r="I268" i="50"/>
  <c r="I49" i="56"/>
  <c r="H304" i="50"/>
  <c r="I226" i="53"/>
  <c r="H173" i="51"/>
  <c r="I61" i="67"/>
  <c r="I236" i="53"/>
  <c r="I120" i="65"/>
  <c r="I77" i="55"/>
  <c r="I123" i="75"/>
  <c r="I116" i="51"/>
  <c r="I389" i="50"/>
  <c r="I49" i="53"/>
  <c r="I102" i="71"/>
  <c r="I223" i="75"/>
  <c r="I226" i="67"/>
  <c r="I44" i="59"/>
  <c r="I17" i="75"/>
  <c r="I28" i="65"/>
  <c r="E39" i="67"/>
  <c r="I101" i="54"/>
  <c r="I100" i="50"/>
  <c r="I324" i="70"/>
  <c r="I40" i="67"/>
  <c r="H279" i="51"/>
  <c r="I92" i="22"/>
  <c r="I114" i="70"/>
  <c r="E371" i="22"/>
  <c r="E95" i="76"/>
  <c r="C214" i="68"/>
  <c r="E299" i="70"/>
  <c r="I175" i="75"/>
  <c r="E390" i="67"/>
  <c r="I346" i="55"/>
  <c r="E280" i="22"/>
  <c r="E305" i="64"/>
  <c r="I296" i="60"/>
  <c r="I86" i="61"/>
  <c r="E314" i="64"/>
  <c r="I300" i="75"/>
  <c r="I90" i="66"/>
  <c r="I51" i="61"/>
  <c r="I263" i="75"/>
  <c r="I49" i="50"/>
  <c r="I348" i="60"/>
  <c r="I53" i="65"/>
  <c r="I46" i="51"/>
  <c r="I253" i="56"/>
  <c r="I297" i="55"/>
  <c r="I74" i="65"/>
  <c r="I315" i="59"/>
  <c r="I294" i="58"/>
  <c r="I332" i="60"/>
  <c r="I255" i="50"/>
  <c r="I131" i="51"/>
  <c r="I232" i="50"/>
  <c r="I214" i="75"/>
  <c r="I92" i="71"/>
  <c r="I364" i="76"/>
  <c r="I143" i="69"/>
  <c r="I318" i="53"/>
  <c r="I232" i="22"/>
  <c r="I131" i="70"/>
  <c r="E136" i="69"/>
  <c r="E169" i="22"/>
  <c r="I66" i="71"/>
  <c r="I118" i="71"/>
  <c r="I159" i="51"/>
  <c r="E88" i="76"/>
  <c r="E170" i="64"/>
  <c r="E304" i="69"/>
  <c r="G394" i="66"/>
  <c r="I298" i="56"/>
  <c r="I297" i="54"/>
  <c r="I92" i="53"/>
  <c r="I108" i="56"/>
  <c r="I214" i="50"/>
  <c r="I91" i="75"/>
  <c r="I383" i="75"/>
  <c r="I89" i="58"/>
  <c r="H42" i="71"/>
  <c r="I388" i="60"/>
  <c r="I120" i="70"/>
  <c r="I362" i="71"/>
  <c r="H378" i="50"/>
  <c r="I302" i="66"/>
  <c r="I246" i="56"/>
  <c r="I206" i="57"/>
  <c r="I96" i="64"/>
  <c r="I373" i="56"/>
  <c r="I185" i="71"/>
  <c r="I200" i="53"/>
  <c r="I290" i="71"/>
  <c r="I339" i="55"/>
  <c r="I161" i="65"/>
  <c r="I29" i="64"/>
  <c r="I363" i="22"/>
  <c r="I103" i="67"/>
  <c r="E123" i="64"/>
  <c r="I183" i="56"/>
  <c r="E186" i="57"/>
  <c r="I162" i="75"/>
  <c r="I231" i="60"/>
  <c r="I372" i="55"/>
  <c r="I53" i="57"/>
  <c r="E107" i="76"/>
  <c r="I370" i="54"/>
  <c r="I252" i="57"/>
  <c r="I11" i="57"/>
  <c r="I88" i="60"/>
  <c r="I297" i="56"/>
  <c r="I195" i="75"/>
  <c r="I25" i="67"/>
  <c r="I397" i="56"/>
  <c r="I80" i="53"/>
  <c r="I232" i="53"/>
  <c r="I380" i="60"/>
  <c r="I146" i="75"/>
  <c r="I58" i="57"/>
  <c r="I240" i="54"/>
  <c r="I138" i="55"/>
  <c r="I106" i="55"/>
  <c r="I195" i="61"/>
  <c r="H350" i="50"/>
  <c r="H381" i="71"/>
  <c r="I119" i="64"/>
  <c r="H175" i="56"/>
  <c r="I104" i="22"/>
  <c r="I248" i="22"/>
  <c r="I324" i="22"/>
  <c r="H204" i="55"/>
  <c r="H152" i="75"/>
  <c r="I302" i="64"/>
  <c r="I95" i="76"/>
  <c r="H324" i="71"/>
  <c r="I194" i="54"/>
  <c r="H190" i="75"/>
  <c r="H59" i="54"/>
  <c r="I137" i="66"/>
  <c r="I251" i="60"/>
  <c r="H58" i="51"/>
  <c r="I31" i="67"/>
  <c r="I103" i="22"/>
  <c r="H151" i="75"/>
  <c r="H346" i="71"/>
  <c r="H303" i="53"/>
  <c r="H265" i="50"/>
  <c r="I32" i="68"/>
  <c r="I45" i="70"/>
  <c r="H379" i="75"/>
  <c r="H240" i="75"/>
  <c r="H330" i="71"/>
  <c r="I383" i="76"/>
  <c r="I249" i="68"/>
  <c r="I210" i="69"/>
  <c r="H392" i="56"/>
  <c r="I34" i="69"/>
  <c r="I56" i="68"/>
  <c r="I15" i="69"/>
  <c r="I254" i="70"/>
  <c r="I60" i="67"/>
  <c r="H209" i="71"/>
  <c r="H309" i="53"/>
  <c r="H365" i="51"/>
  <c r="H303" i="50"/>
  <c r="I225" i="70"/>
  <c r="I374" i="69"/>
  <c r="I95" i="70"/>
  <c r="I377" i="68"/>
  <c r="H42" i="75"/>
  <c r="I175" i="76"/>
  <c r="I199" i="65"/>
  <c r="H34" i="53"/>
  <c r="H52" i="51"/>
  <c r="H273" i="50"/>
  <c r="H281" i="75"/>
  <c r="I402" i="76"/>
  <c r="H291" i="50"/>
  <c r="I353" i="70"/>
  <c r="I316" i="67"/>
  <c r="H188" i="55"/>
  <c r="I366" i="70"/>
  <c r="H234" i="64"/>
  <c r="I125" i="65"/>
  <c r="I235" i="22"/>
  <c r="I253" i="67"/>
  <c r="I288" i="60"/>
  <c r="I295" i="51"/>
  <c r="I77" i="61"/>
  <c r="I63" i="57"/>
  <c r="I127" i="60"/>
  <c r="I270" i="55"/>
  <c r="I387" i="55"/>
  <c r="I51" i="54"/>
  <c r="I345" i="65"/>
  <c r="I108" i="76"/>
  <c r="H171" i="71"/>
  <c r="I175" i="61"/>
  <c r="I238" i="57"/>
  <c r="I231" i="58"/>
  <c r="I244" i="53"/>
  <c r="I178" i="54"/>
  <c r="I105" i="55"/>
  <c r="I228" i="56"/>
  <c r="I231" i="54"/>
  <c r="I385" i="75"/>
  <c r="I143" i="60"/>
  <c r="I53" i="55"/>
  <c r="I194" i="67"/>
  <c r="I165" i="65"/>
  <c r="I355" i="67"/>
  <c r="I322" i="76"/>
  <c r="I65" i="66"/>
  <c r="H285" i="53"/>
  <c r="I46" i="66"/>
  <c r="I257" i="65"/>
  <c r="I74" i="64"/>
  <c r="I258" i="67"/>
  <c r="I39" i="69"/>
  <c r="H48" i="56"/>
  <c r="H235" i="75"/>
  <c r="I33" i="64"/>
  <c r="I139" i="70"/>
  <c r="H326" i="50"/>
  <c r="H219" i="54"/>
  <c r="I160" i="68"/>
  <c r="H240" i="51"/>
  <c r="I71" i="61"/>
  <c r="I298" i="61"/>
  <c r="I201" i="64"/>
  <c r="H267" i="71"/>
  <c r="I375" i="76"/>
  <c r="H274" i="50"/>
  <c r="I256" i="67"/>
  <c r="H149" i="71"/>
  <c r="I259" i="68"/>
  <c r="H227" i="71"/>
  <c r="H373" i="53"/>
  <c r="I73" i="68"/>
  <c r="I354" i="68"/>
  <c r="I274" i="76"/>
  <c r="I189" i="55"/>
  <c r="H43" i="50"/>
  <c r="I79" i="61"/>
  <c r="I122" i="67"/>
  <c r="H76" i="50"/>
  <c r="I73" i="67"/>
  <c r="I129" i="67"/>
  <c r="I94" i="66"/>
  <c r="I208" i="22"/>
  <c r="I370" i="67"/>
  <c r="I78" i="66"/>
  <c r="I332" i="67"/>
  <c r="H221" i="53"/>
  <c r="I93" i="22"/>
  <c r="I84" i="69"/>
  <c r="H204" i="61"/>
  <c r="H237" i="50"/>
  <c r="H206" i="50"/>
  <c r="H27" i="54"/>
  <c r="H43" i="65"/>
  <c r="I225" i="69"/>
  <c r="H289" i="71"/>
  <c r="I395" i="68"/>
  <c r="E310" i="65"/>
  <c r="E121" i="22"/>
  <c r="I36" i="75"/>
  <c r="I233" i="60"/>
  <c r="I397" i="53"/>
  <c r="I106" i="75"/>
  <c r="I301" i="53"/>
  <c r="I306" i="55"/>
  <c r="I362" i="22"/>
  <c r="I295" i="71"/>
  <c r="I23" i="53"/>
  <c r="H149" i="53"/>
  <c r="I256" i="70"/>
  <c r="I342" i="71"/>
  <c r="I286" i="54"/>
  <c r="I285" i="51"/>
  <c r="I280" i="75"/>
  <c r="I16" i="64"/>
  <c r="I160" i="64"/>
  <c r="I17" i="57"/>
  <c r="I66" i="54"/>
  <c r="I343" i="71"/>
  <c r="I325" i="67"/>
  <c r="H211" i="53"/>
  <c r="I371" i="76"/>
  <c r="I193" i="65"/>
  <c r="H352" i="54"/>
  <c r="I198" i="22"/>
  <c r="H74" i="53"/>
  <c r="H215" i="51"/>
  <c r="I368" i="68"/>
  <c r="I19" i="64"/>
  <c r="I236" i="22"/>
  <c r="H200" i="71"/>
  <c r="H40" i="56"/>
  <c r="H194" i="50"/>
  <c r="I57" i="69"/>
  <c r="H147" i="55"/>
  <c r="H26" i="75"/>
  <c r="I169" i="66"/>
  <c r="I402" i="70"/>
  <c r="I119" i="65"/>
  <c r="I174" i="66"/>
  <c r="I370" i="65"/>
  <c r="H250" i="71"/>
  <c r="I142" i="69"/>
  <c r="H42" i="51"/>
  <c r="I280" i="76"/>
  <c r="H18" i="53"/>
  <c r="H364" i="71"/>
  <c r="I358" i="22"/>
  <c r="H58" i="50"/>
  <c r="I290" i="67"/>
  <c r="I394" i="69"/>
  <c r="I228" i="68"/>
  <c r="I248" i="66"/>
  <c r="I79" i="22"/>
  <c r="I279" i="61"/>
  <c r="I139" i="66"/>
  <c r="I302" i="54"/>
  <c r="I200" i="64"/>
  <c r="H260" i="53"/>
  <c r="E123" i="22"/>
  <c r="I152" i="58"/>
  <c r="E220" i="70"/>
  <c r="E109" i="70"/>
  <c r="I336" i="71"/>
  <c r="I16" i="58"/>
  <c r="E131" i="76"/>
  <c r="I384" i="53"/>
  <c r="I69" i="56"/>
  <c r="I190" i="53"/>
  <c r="I360" i="71"/>
  <c r="I19" i="50"/>
  <c r="I16" i="75"/>
  <c r="I233" i="51"/>
  <c r="I378" i="54"/>
  <c r="I163" i="69"/>
  <c r="I50" i="59"/>
  <c r="I60" i="54"/>
  <c r="I95" i="58"/>
  <c r="I43" i="67"/>
  <c r="I341" i="51"/>
  <c r="I154" i="59"/>
  <c r="I306" i="75"/>
  <c r="I34" i="56"/>
  <c r="I334" i="55"/>
  <c r="I198" i="71"/>
  <c r="I79" i="53"/>
  <c r="I76" i="66"/>
  <c r="I46" i="65"/>
  <c r="I375" i="65"/>
  <c r="I188" i="61"/>
  <c r="I346" i="59"/>
  <c r="I353" i="61"/>
  <c r="I320" i="60"/>
  <c r="I60" i="60"/>
  <c r="I356" i="57"/>
  <c r="I270" i="53"/>
  <c r="I124" i="68"/>
  <c r="I74" i="70"/>
  <c r="I134" i="70"/>
  <c r="I261" i="71"/>
  <c r="E255" i="76"/>
  <c r="E98" i="22"/>
  <c r="E301" i="22"/>
  <c r="I196" i="71"/>
  <c r="E210" i="55"/>
  <c r="E198" i="22"/>
  <c r="I386" i="71"/>
  <c r="E166" i="76"/>
  <c r="I166" i="71"/>
  <c r="I258" i="53"/>
  <c r="I349" i="59"/>
  <c r="I106" i="60"/>
  <c r="I186" i="58"/>
  <c r="I301" i="59"/>
  <c r="I71" i="58"/>
  <c r="I25" i="50"/>
  <c r="I135" i="60"/>
  <c r="I396" i="64"/>
  <c r="I378" i="55"/>
  <c r="I137" i="56"/>
  <c r="I111" i="55"/>
  <c r="I13" i="58"/>
  <c r="I225" i="71"/>
  <c r="I232" i="71"/>
  <c r="I37" i="60"/>
  <c r="I219" i="57"/>
  <c r="I141" i="50"/>
  <c r="I126" i="54"/>
  <c r="I310" i="56"/>
  <c r="H136" i="53"/>
  <c r="I271" i="68"/>
  <c r="H81" i="51"/>
  <c r="I319" i="68"/>
  <c r="E173" i="22"/>
  <c r="I260" i="71"/>
  <c r="E80" i="70"/>
  <c r="I219" i="71"/>
  <c r="E138" i="61"/>
  <c r="E276" i="70"/>
  <c r="E89" i="66"/>
  <c r="E391" i="69"/>
  <c r="I108" i="59"/>
  <c r="E182" i="58"/>
  <c r="I332" i="75"/>
  <c r="I206" i="71"/>
  <c r="I351" i="50"/>
  <c r="I333" i="75"/>
  <c r="I398" i="58"/>
  <c r="I8" i="75"/>
  <c r="I356" i="71"/>
  <c r="I239" i="55"/>
  <c r="I323" i="59"/>
  <c r="I16" i="60"/>
  <c r="I39" i="53"/>
  <c r="I392" i="65"/>
  <c r="I343" i="75"/>
  <c r="I168" i="75"/>
  <c r="I21" i="60"/>
  <c r="I55" i="55"/>
  <c r="I37" i="51"/>
  <c r="I217" i="53"/>
  <c r="I394" i="50"/>
  <c r="I38" i="50"/>
  <c r="I233" i="53"/>
  <c r="I28" i="70"/>
  <c r="I188" i="68"/>
  <c r="I185" i="66"/>
  <c r="I17" i="68"/>
  <c r="I283" i="75"/>
  <c r="E69" i="76"/>
  <c r="I153" i="51"/>
  <c r="E366" i="65"/>
  <c r="E120" i="70"/>
  <c r="I342" i="56"/>
  <c r="E273" i="69"/>
  <c r="I281" i="50"/>
  <c r="I198" i="51"/>
  <c r="I64" i="50"/>
  <c r="I44" i="60"/>
  <c r="I224" i="55"/>
  <c r="I40" i="59"/>
  <c r="I202" i="60"/>
  <c r="I278" i="60"/>
  <c r="I67" i="75"/>
  <c r="I287" i="22"/>
  <c r="I200" i="60"/>
  <c r="I402" i="59"/>
  <c r="I23" i="66"/>
  <c r="I346" i="57"/>
  <c r="I371" i="56"/>
  <c r="I94" i="55"/>
  <c r="I246" i="53"/>
  <c r="I391" i="58"/>
  <c r="I7" i="70"/>
  <c r="I58" i="69"/>
  <c r="I178" i="67"/>
  <c r="H98" i="75"/>
  <c r="H211" i="54"/>
  <c r="I210" i="54"/>
  <c r="I115" i="67"/>
  <c r="I120" i="67"/>
  <c r="I79" i="69"/>
  <c r="I69" i="68"/>
  <c r="I57" i="70"/>
  <c r="I203" i="69"/>
  <c r="H220" i="57"/>
  <c r="I218" i="67"/>
  <c r="H109" i="51"/>
  <c r="H41" i="50"/>
  <c r="H271" i="50"/>
  <c r="I99" i="68"/>
  <c r="I272" i="76"/>
  <c r="H204" i="71"/>
  <c r="I235" i="67"/>
  <c r="H303" i="54"/>
  <c r="I236" i="65"/>
  <c r="H44" i="50"/>
  <c r="H58" i="71"/>
  <c r="H159" i="75"/>
  <c r="I253" i="61"/>
  <c r="H218" i="71"/>
  <c r="H268" i="51"/>
  <c r="I400" i="59"/>
  <c r="I140" i="22"/>
  <c r="I256" i="69"/>
  <c r="I304" i="68"/>
  <c r="H179" i="53"/>
  <c r="H331" i="55"/>
  <c r="H22" i="53"/>
  <c r="H243" i="71"/>
  <c r="I279" i="68"/>
  <c r="I60" i="76"/>
  <c r="H196" i="50"/>
  <c r="I144" i="68"/>
  <c r="I139" i="68"/>
  <c r="H202" i="75"/>
  <c r="I316" i="69"/>
  <c r="I64" i="66"/>
  <c r="H87" i="53"/>
  <c r="I64" i="22"/>
  <c r="H130" i="59"/>
  <c r="H46" i="71"/>
  <c r="H313" i="71"/>
  <c r="I228" i="65"/>
  <c r="I130" i="76"/>
  <c r="I381" i="69"/>
  <c r="H399" i="75"/>
  <c r="I266" i="67"/>
  <c r="I161" i="68"/>
  <c r="I389" i="61"/>
  <c r="H93" i="71"/>
  <c r="H286" i="75"/>
  <c r="H396" i="68"/>
  <c r="H390" i="71"/>
  <c r="I173" i="67"/>
  <c r="I379" i="64"/>
  <c r="I74" i="71"/>
  <c r="I380" i="75"/>
  <c r="I72" i="75"/>
  <c r="I19" i="75"/>
  <c r="I66" i="64"/>
  <c r="I123" i="53"/>
  <c r="I241" i="59"/>
  <c r="I171" i="61"/>
  <c r="I218" i="58"/>
  <c r="I31" i="54"/>
  <c r="I250" i="65"/>
  <c r="I85" i="57"/>
  <c r="H70" i="54"/>
  <c r="I91" i="53"/>
  <c r="I358" i="53"/>
  <c r="I193" i="51"/>
  <c r="I361" i="58"/>
  <c r="I366" i="51"/>
  <c r="I279" i="51"/>
  <c r="I282" i="75"/>
  <c r="I345" i="58"/>
  <c r="I371" i="53"/>
  <c r="I266" i="76"/>
  <c r="H296" i="71"/>
  <c r="I312" i="66"/>
  <c r="I108" i="69"/>
  <c r="I283" i="60"/>
  <c r="I177" i="64"/>
  <c r="H227" i="54"/>
  <c r="I320" i="76"/>
  <c r="H199" i="71"/>
  <c r="H369" i="51"/>
  <c r="H272" i="56"/>
  <c r="H129" i="71"/>
  <c r="H169" i="50"/>
  <c r="H187" i="55"/>
  <c r="I182" i="57"/>
  <c r="I68" i="70"/>
  <c r="H350" i="71"/>
  <c r="I136" i="70"/>
  <c r="I147" i="55"/>
  <c r="I57" i="67"/>
  <c r="I242" i="22"/>
  <c r="H73" i="51"/>
  <c r="I14" i="64"/>
  <c r="H59" i="75"/>
  <c r="H80" i="71"/>
  <c r="H390" i="50"/>
  <c r="I159" i="69"/>
  <c r="I302" i="67"/>
  <c r="I161" i="64"/>
  <c r="I159" i="68"/>
  <c r="I308" i="69"/>
  <c r="I395" i="58"/>
  <c r="I343" i="68"/>
  <c r="H195" i="54"/>
  <c r="H397" i="50"/>
  <c r="I48" i="70"/>
  <c r="H207" i="51"/>
  <c r="H203" i="75"/>
  <c r="I57" i="56"/>
  <c r="I399" i="22"/>
  <c r="I47" i="68"/>
  <c r="H38" i="71"/>
  <c r="H91" i="53"/>
  <c r="I213" i="76"/>
  <c r="I279" i="70"/>
  <c r="I359" i="22"/>
  <c r="H13" i="55"/>
  <c r="I51" i="67"/>
  <c r="H47" i="69"/>
  <c r="I190" i="70"/>
  <c r="H211" i="75"/>
  <c r="I71" i="69"/>
  <c r="I134" i="64"/>
  <c r="H259" i="68"/>
  <c r="I112" i="66"/>
  <c r="H300" i="50"/>
  <c r="I85" i="76"/>
  <c r="I395" i="56"/>
  <c r="E218" i="76"/>
  <c r="I225" i="59"/>
  <c r="I135" i="57"/>
  <c r="I311" i="75"/>
  <c r="I203" i="50"/>
  <c r="I218" i="51"/>
  <c r="E7" i="54"/>
  <c r="I370" i="53"/>
  <c r="I156" i="67"/>
  <c r="I324" i="50"/>
  <c r="I313" i="61"/>
  <c r="I147" i="50"/>
  <c r="H43" i="54"/>
  <c r="I78" i="60"/>
  <c r="I201" i="71"/>
  <c r="I75" i="58"/>
  <c r="I317" i="59"/>
  <c r="I343" i="58"/>
  <c r="I27" i="51"/>
  <c r="I25" i="53"/>
  <c r="I347" i="64"/>
  <c r="I143" i="57"/>
  <c r="I157" i="56"/>
  <c r="I392" i="54"/>
  <c r="I182" i="76"/>
  <c r="I21" i="65"/>
  <c r="I201" i="69"/>
  <c r="I98" i="67"/>
  <c r="H252" i="51"/>
  <c r="I237" i="64"/>
  <c r="I67" i="66"/>
  <c r="I271" i="70"/>
  <c r="I17" i="65"/>
  <c r="I371" i="66"/>
  <c r="I127" i="68"/>
  <c r="I50" i="61"/>
  <c r="I309" i="65"/>
  <c r="H20" i="50"/>
  <c r="I28" i="64"/>
  <c r="H33" i="71"/>
  <c r="I305" i="67"/>
  <c r="I60" i="69"/>
  <c r="I73" i="66"/>
  <c r="H188" i="51"/>
  <c r="I379" i="66"/>
  <c r="I163" i="67"/>
  <c r="I133" i="64"/>
  <c r="I300" i="22"/>
  <c r="H231" i="53"/>
  <c r="I122" i="76"/>
  <c r="I377" i="54"/>
  <c r="I55" i="51"/>
  <c r="I242" i="66"/>
  <c r="I279" i="69"/>
  <c r="E126" i="69"/>
  <c r="I163" i="53"/>
  <c r="I309" i="76"/>
  <c r="I48" i="51"/>
  <c r="I92" i="51"/>
  <c r="I75" i="56"/>
  <c r="I212" i="50"/>
  <c r="E22" i="69"/>
  <c r="I173" i="50"/>
  <c r="I298" i="57"/>
  <c r="I299" i="58"/>
  <c r="I303" i="56"/>
  <c r="I190" i="57"/>
  <c r="H283" i="51"/>
  <c r="I33" i="58"/>
  <c r="I242" i="71"/>
  <c r="I382" i="53"/>
  <c r="I378" i="61"/>
  <c r="I47" i="64"/>
  <c r="I159" i="58"/>
  <c r="I205" i="50"/>
  <c r="I312" i="59"/>
  <c r="I335" i="75"/>
  <c r="I92" i="54"/>
  <c r="I193" i="50"/>
  <c r="I48" i="54"/>
  <c r="I15" i="60"/>
  <c r="H59" i="71"/>
  <c r="I272" i="56"/>
  <c r="I39" i="56"/>
  <c r="I218" i="53"/>
  <c r="I297" i="60"/>
  <c r="I316" i="54"/>
  <c r="I54" i="59"/>
  <c r="H23" i="71"/>
  <c r="I373" i="61"/>
  <c r="I384" i="76"/>
  <c r="I307" i="58"/>
  <c r="E277" i="61"/>
  <c r="I341" i="55"/>
  <c r="E154" i="70"/>
  <c r="I399" i="55"/>
  <c r="E57" i="76"/>
  <c r="E144" i="66"/>
  <c r="I76" i="56"/>
  <c r="I275" i="53"/>
  <c r="F181" i="67"/>
  <c r="I107" i="59"/>
  <c r="E58" i="57"/>
  <c r="I207" i="60"/>
  <c r="E5" i="64"/>
  <c r="I93" i="58"/>
  <c r="I64" i="57"/>
  <c r="I307" i="71"/>
  <c r="I186" i="59"/>
  <c r="I119" i="59"/>
  <c r="I311" i="55"/>
  <c r="I91" i="65"/>
  <c r="H213" i="53"/>
  <c r="I257" i="50"/>
  <c r="H366" i="71"/>
  <c r="I305" i="53"/>
  <c r="I304" i="57"/>
  <c r="I64" i="61"/>
  <c r="I22" i="53"/>
  <c r="I345" i="50"/>
  <c r="E390" i="22"/>
  <c r="I195" i="57"/>
  <c r="E201" i="70"/>
  <c r="I19" i="60"/>
  <c r="H288" i="71"/>
  <c r="I287" i="66"/>
  <c r="I125" i="66"/>
  <c r="E188" i="76"/>
  <c r="I314" i="57"/>
  <c r="E331" i="76"/>
  <c r="I228" i="54"/>
  <c r="E103" i="76"/>
  <c r="E133" i="70"/>
  <c r="E46" i="65"/>
  <c r="E392" i="68"/>
  <c r="I118" i="75"/>
  <c r="I16" i="61"/>
  <c r="I236" i="59"/>
  <c r="I61" i="54"/>
  <c r="I220" i="51"/>
  <c r="I96" i="51"/>
  <c r="I168" i="57"/>
  <c r="I104" i="51"/>
  <c r="I30" i="53"/>
  <c r="I106" i="59"/>
  <c r="I333" i="51"/>
  <c r="I215" i="51"/>
  <c r="I184" i="61"/>
  <c r="I274" i="55"/>
  <c r="I118" i="59"/>
  <c r="H105" i="71"/>
  <c r="I285" i="60"/>
  <c r="I361" i="53"/>
  <c r="I83" i="67"/>
  <c r="I87" i="55"/>
  <c r="I353" i="60"/>
  <c r="I388" i="64"/>
  <c r="I227" i="53"/>
  <c r="I218" i="50"/>
  <c r="H195" i="53"/>
  <c r="I77" i="22"/>
  <c r="H107" i="55"/>
  <c r="I57" i="22"/>
  <c r="I201" i="55"/>
  <c r="E9" i="70"/>
  <c r="I285" i="57"/>
  <c r="I191" i="71"/>
  <c r="I363" i="75"/>
  <c r="I339" i="50"/>
  <c r="I35" i="54"/>
  <c r="I374" i="51"/>
  <c r="E285" i="69"/>
  <c r="I131" i="59"/>
  <c r="I252" i="56"/>
  <c r="I124" i="53"/>
  <c r="H125" i="71"/>
  <c r="I78" i="58"/>
  <c r="I277" i="71"/>
  <c r="I208" i="67"/>
  <c r="I57" i="53"/>
  <c r="I85" i="71"/>
  <c r="I252" i="53"/>
  <c r="I57" i="57"/>
  <c r="I203" i="58"/>
  <c r="I299" i="54"/>
  <c r="I68" i="54"/>
  <c r="I59" i="71"/>
  <c r="I264" i="55"/>
  <c r="I37" i="54"/>
  <c r="H26" i="51"/>
  <c r="I355" i="76"/>
  <c r="H140" i="51"/>
  <c r="H299" i="75"/>
  <c r="I109" i="66"/>
  <c r="I177" i="66"/>
  <c r="I291" i="22"/>
  <c r="I273" i="68"/>
  <c r="H266" i="71"/>
  <c r="I320" i="71"/>
  <c r="I333" i="67"/>
  <c r="I317" i="22"/>
  <c r="I206" i="70"/>
  <c r="H316" i="51"/>
  <c r="H16" i="50"/>
  <c r="H162" i="51"/>
  <c r="H101" i="54"/>
  <c r="I51" i="76"/>
  <c r="I217" i="64"/>
  <c r="I39" i="22"/>
  <c r="I42" i="76"/>
  <c r="I200" i="59"/>
  <c r="H387" i="50"/>
  <c r="H165" i="54"/>
  <c r="I146" i="66"/>
  <c r="H284" i="57"/>
  <c r="I154" i="58"/>
  <c r="I23" i="60"/>
  <c r="H67" i="54"/>
  <c r="I314" i="69"/>
  <c r="I100" i="66"/>
  <c r="I5" i="64"/>
  <c r="I259" i="22"/>
  <c r="I210" i="58"/>
  <c r="H396" i="51"/>
  <c r="I268" i="66"/>
  <c r="H12" i="54"/>
  <c r="H347" i="75"/>
  <c r="I331" i="70"/>
  <c r="I218" i="68"/>
  <c r="I384" i="66"/>
  <c r="I128" i="59"/>
  <c r="H80" i="54"/>
  <c r="I175" i="22"/>
  <c r="I109" i="65"/>
  <c r="I403" i="68"/>
  <c r="H166" i="55"/>
  <c r="H320" i="71"/>
  <c r="I235" i="56"/>
  <c r="I130" i="65"/>
  <c r="H66" i="75"/>
  <c r="H390" i="64"/>
  <c r="H191" i="50"/>
  <c r="H388" i="71"/>
  <c r="I120" i="66"/>
  <c r="H16" i="71"/>
  <c r="H192" i="71"/>
  <c r="I109" i="70"/>
  <c r="H49" i="54"/>
  <c r="H225" i="71"/>
  <c r="I26" i="61"/>
  <c r="H65" i="53"/>
  <c r="I97" i="57"/>
  <c r="I401" i="61"/>
  <c r="I121" i="71"/>
  <c r="I367" i="71"/>
  <c r="I43" i="61"/>
  <c r="I280" i="65"/>
  <c r="I375" i="58"/>
  <c r="I266" i="69"/>
  <c r="H177" i="54"/>
  <c r="I121" i="57"/>
  <c r="I11" i="75"/>
  <c r="I42" i="57"/>
  <c r="I235" i="66"/>
  <c r="I278" i="54"/>
  <c r="I25" i="61"/>
  <c r="I46" i="59"/>
  <c r="I285" i="58"/>
  <c r="I384" i="65"/>
  <c r="I232" i="65"/>
  <c r="I141" i="58"/>
  <c r="I219" i="65"/>
  <c r="I280" i="22"/>
  <c r="H128" i="50"/>
  <c r="I275" i="67"/>
  <c r="I364" i="66"/>
  <c r="I33" i="76"/>
  <c r="H356" i="57"/>
  <c r="I14" i="60"/>
  <c r="I244" i="69"/>
  <c r="H141" i="71"/>
  <c r="H153" i="53"/>
  <c r="I89" i="66"/>
  <c r="I35" i="66"/>
  <c r="H343" i="54"/>
  <c r="I323" i="66"/>
  <c r="H234" i="51"/>
  <c r="I348" i="69"/>
  <c r="I75" i="68"/>
  <c r="I357" i="68"/>
  <c r="I363" i="76"/>
  <c r="H156" i="55"/>
  <c r="I234" i="68"/>
  <c r="H232" i="51"/>
  <c r="H168" i="50"/>
  <c r="H162" i="75"/>
  <c r="I171" i="54"/>
  <c r="H140" i="55"/>
  <c r="I376" i="76"/>
  <c r="H124" i="54"/>
  <c r="H377" i="75"/>
  <c r="I154" i="69"/>
  <c r="H322" i="71"/>
  <c r="H338" i="51"/>
  <c r="I10" i="22"/>
  <c r="I209" i="61"/>
  <c r="I332" i="76"/>
  <c r="I361" i="61"/>
  <c r="H136" i="56"/>
  <c r="I113" i="67"/>
  <c r="I291" i="66"/>
  <c r="I249" i="61"/>
  <c r="I145" i="70"/>
  <c r="I155" i="51"/>
  <c r="H285" i="51"/>
  <c r="I402" i="69"/>
  <c r="I379" i="70"/>
  <c r="I18" i="68"/>
  <c r="I281" i="58"/>
  <c r="H182" i="57"/>
  <c r="H55" i="57"/>
  <c r="I396" i="65"/>
  <c r="I342" i="22"/>
  <c r="I257" i="70"/>
  <c r="H231" i="64"/>
  <c r="H109" i="58"/>
  <c r="H80" i="75"/>
  <c r="H283" i="50"/>
  <c r="I340" i="76"/>
  <c r="I254" i="61"/>
  <c r="I235" i="61"/>
  <c r="I344" i="58"/>
  <c r="I254" i="55"/>
  <c r="I125" i="71"/>
  <c r="I252" i="75"/>
  <c r="I382" i="61"/>
  <c r="I152" i="71"/>
  <c r="I128" i="56"/>
  <c r="I199" i="51"/>
  <c r="I244" i="50"/>
  <c r="H96" i="53"/>
  <c r="H252" i="54"/>
  <c r="I280" i="58"/>
  <c r="I123" i="69"/>
  <c r="I241" i="56"/>
  <c r="I380" i="51"/>
  <c r="I112" i="50"/>
  <c r="I377" i="51"/>
  <c r="I19" i="54"/>
  <c r="I234" i="71"/>
  <c r="I351" i="64"/>
  <c r="I168" i="64"/>
  <c r="I118" i="66"/>
  <c r="I250" i="75"/>
  <c r="H15" i="54"/>
  <c r="I76" i="65"/>
  <c r="I321" i="65"/>
  <c r="H376" i="71"/>
  <c r="H33" i="53"/>
  <c r="I126" i="56"/>
  <c r="I291" i="76"/>
  <c r="I285" i="69"/>
  <c r="I127" i="76"/>
  <c r="I84" i="65"/>
  <c r="I294" i="76"/>
  <c r="H30" i="51"/>
  <c r="H395" i="75"/>
  <c r="I305" i="65"/>
  <c r="I238" i="69"/>
  <c r="I336" i="68"/>
  <c r="I146" i="67"/>
  <c r="I367" i="69"/>
  <c r="H392" i="71"/>
  <c r="H387" i="51"/>
  <c r="H178" i="50"/>
  <c r="I357" i="57"/>
  <c r="I342" i="66"/>
  <c r="I275" i="64"/>
  <c r="I319" i="67"/>
  <c r="I61" i="69"/>
  <c r="I125" i="68"/>
  <c r="H123" i="50"/>
  <c r="H237" i="71"/>
  <c r="I392" i="69"/>
  <c r="I325" i="76"/>
  <c r="H54" i="71"/>
  <c r="I284" i="59"/>
  <c r="I354" i="66"/>
  <c r="I174" i="65"/>
  <c r="H28" i="57"/>
  <c r="I11" i="69"/>
  <c r="I361" i="66"/>
  <c r="I347" i="56"/>
  <c r="I344" i="65"/>
  <c r="H41" i="51"/>
  <c r="E246" i="61"/>
  <c r="E355" i="22"/>
  <c r="E205" i="69"/>
  <c r="E119" i="76"/>
  <c r="I339" i="51"/>
  <c r="I58" i="61"/>
  <c r="E13" i="76"/>
  <c r="I304" i="61"/>
  <c r="I168" i="51"/>
  <c r="E391" i="65"/>
  <c r="I337" i="57"/>
  <c r="I175" i="54"/>
  <c r="I365" i="75"/>
  <c r="I15" i="57"/>
  <c r="I59" i="56"/>
  <c r="I11" i="71"/>
  <c r="H295" i="50"/>
  <c r="I204" i="55"/>
  <c r="I116" i="70"/>
  <c r="I136" i="71"/>
  <c r="E368" i="69"/>
  <c r="I198" i="59"/>
  <c r="I222" i="59"/>
  <c r="I175" i="71"/>
  <c r="I39" i="58"/>
  <c r="I157" i="58"/>
  <c r="I299" i="61"/>
  <c r="I268" i="55"/>
  <c r="H255" i="75"/>
  <c r="H64" i="51"/>
  <c r="I207" i="67"/>
  <c r="I188" i="58"/>
  <c r="I399" i="60"/>
  <c r="I33" i="56"/>
  <c r="I134" i="75"/>
  <c r="I334" i="50"/>
  <c r="I5" i="60"/>
  <c r="I240" i="22"/>
  <c r="H325" i="50"/>
  <c r="I77" i="68"/>
  <c r="I293" i="51"/>
  <c r="E200" i="69"/>
  <c r="H277" i="75"/>
  <c r="E257" i="70"/>
  <c r="E348" i="70"/>
  <c r="E143" i="70"/>
  <c r="E138" i="64"/>
  <c r="E225" i="22"/>
  <c r="E380" i="70"/>
  <c r="E10" i="66"/>
  <c r="E286" i="61"/>
  <c r="I371" i="71"/>
  <c r="I146" i="71"/>
  <c r="I318" i="75"/>
  <c r="I393" i="60"/>
  <c r="I304" i="53"/>
  <c r="I170" i="58"/>
  <c r="I92" i="57"/>
  <c r="H186" i="50"/>
  <c r="I47" i="54"/>
  <c r="H237" i="75"/>
  <c r="I390" i="60"/>
  <c r="I346" i="54"/>
  <c r="I14" i="70"/>
  <c r="I104" i="75"/>
  <c r="I204" i="75"/>
  <c r="I102" i="75"/>
  <c r="I82" i="56"/>
  <c r="I41" i="55"/>
  <c r="I118" i="56"/>
  <c r="I114" i="54"/>
  <c r="I304" i="56"/>
  <c r="H322" i="50"/>
  <c r="I293" i="65"/>
  <c r="I364" i="64"/>
  <c r="I314" i="22"/>
  <c r="E173" i="69"/>
  <c r="E169" i="69"/>
  <c r="E263" i="65"/>
  <c r="E360" i="69"/>
  <c r="E306" i="69"/>
  <c r="I204" i="50"/>
  <c r="I98" i="58"/>
  <c r="I223" i="51"/>
  <c r="I270" i="51"/>
  <c r="I71" i="53"/>
  <c r="I89" i="55"/>
  <c r="E56" i="70"/>
  <c r="I8" i="58"/>
  <c r="I140" i="71"/>
  <c r="I169" i="59"/>
  <c r="I266" i="71"/>
  <c r="I350" i="71"/>
  <c r="H10" i="50"/>
  <c r="I13" i="69"/>
  <c r="I98" i="61"/>
  <c r="I104" i="53"/>
  <c r="I205" i="67"/>
  <c r="I323" i="60"/>
  <c r="I27" i="57"/>
  <c r="I343" i="50"/>
  <c r="I260" i="58"/>
  <c r="I221" i="75"/>
  <c r="I300" i="53"/>
  <c r="I307" i="59"/>
  <c r="I300" i="59"/>
  <c r="I401" i="60"/>
  <c r="I139" i="54"/>
  <c r="I327" i="53"/>
  <c r="I263" i="66"/>
  <c r="H381" i="51"/>
  <c r="I391" i="64"/>
  <c r="I94" i="59"/>
  <c r="E269" i="22"/>
  <c r="E289" i="64"/>
  <c r="I14" i="51"/>
  <c r="I175" i="51"/>
  <c r="I301" i="60"/>
  <c r="I85" i="61"/>
  <c r="I50" i="50"/>
  <c r="I317" i="58"/>
  <c r="I377" i="71"/>
  <c r="I378" i="70"/>
  <c r="I254" i="57"/>
  <c r="I78" i="68"/>
  <c r="I282" i="71"/>
  <c r="I91" i="59"/>
  <c r="I239" i="59"/>
  <c r="I122" i="66"/>
  <c r="I105" i="53"/>
  <c r="I286" i="75"/>
  <c r="I384" i="71"/>
  <c r="I26" i="54"/>
  <c r="I128" i="54"/>
  <c r="I202" i="56"/>
  <c r="I210" i="59"/>
  <c r="I208" i="68"/>
  <c r="H166" i="71"/>
  <c r="H203" i="53"/>
  <c r="H290" i="75"/>
  <c r="I258" i="76"/>
  <c r="H48" i="53"/>
  <c r="I357" i="66"/>
  <c r="I173" i="61"/>
  <c r="H227" i="51"/>
  <c r="H289" i="51"/>
  <c r="H331" i="71"/>
  <c r="I7" i="71"/>
  <c r="H165" i="50"/>
  <c r="H32" i="75"/>
  <c r="I335" i="68"/>
  <c r="I196" i="66"/>
  <c r="H357" i="50"/>
  <c r="I230" i="76"/>
  <c r="I197" i="76"/>
  <c r="H189" i="71"/>
  <c r="H383" i="50"/>
  <c r="H147" i="75"/>
  <c r="H386" i="71"/>
  <c r="I22" i="68"/>
  <c r="I88" i="76"/>
  <c r="I278" i="70"/>
  <c r="I11" i="66"/>
  <c r="H168" i="71"/>
  <c r="I268" i="76"/>
  <c r="I52" i="22"/>
  <c r="I232" i="68"/>
  <c r="H328" i="50"/>
  <c r="I41" i="68"/>
  <c r="H69" i="53"/>
  <c r="I240" i="69"/>
  <c r="H195" i="50"/>
  <c r="I91" i="64"/>
  <c r="I317" i="70"/>
  <c r="H212" i="71"/>
  <c r="I171" i="22"/>
  <c r="I7" i="59"/>
  <c r="H70" i="71"/>
  <c r="H214" i="71"/>
  <c r="I113" i="66"/>
  <c r="I173" i="57"/>
  <c r="I7" i="58"/>
  <c r="I377" i="76"/>
  <c r="H150" i="53"/>
  <c r="I146" i="65"/>
  <c r="I264" i="64"/>
  <c r="I83" i="70"/>
  <c r="H84" i="55"/>
  <c r="H166" i="56"/>
  <c r="I290" i="59"/>
  <c r="H319" i="71"/>
  <c r="H375" i="54"/>
  <c r="H155" i="51"/>
  <c r="I105" i="76"/>
  <c r="I161" i="70"/>
  <c r="H33" i="60"/>
  <c r="H51" i="51"/>
  <c r="H267" i="53"/>
  <c r="I77" i="58"/>
  <c r="I28" i="59"/>
  <c r="I78" i="51"/>
  <c r="E367" i="68"/>
  <c r="I271" i="53"/>
  <c r="I254" i="75"/>
  <c r="E170" i="69"/>
  <c r="I123" i="60"/>
  <c r="I137" i="71"/>
  <c r="I98" i="56"/>
  <c r="I49" i="54"/>
  <c r="I321" i="22"/>
  <c r="I398" i="71"/>
  <c r="I399" i="71"/>
  <c r="I251" i="67"/>
  <c r="I243" i="55"/>
  <c r="I65" i="56"/>
  <c r="I289" i="58"/>
  <c r="I184" i="71"/>
  <c r="I351" i="71"/>
  <c r="I113" i="56"/>
  <c r="I88" i="75"/>
  <c r="I386" i="58"/>
  <c r="I44" i="67"/>
  <c r="H205" i="71"/>
  <c r="H72" i="75"/>
  <c r="I274" i="66"/>
  <c r="I24" i="68"/>
  <c r="I75" i="67"/>
  <c r="H183" i="71"/>
  <c r="I111" i="76"/>
  <c r="H192" i="50"/>
  <c r="H137" i="50"/>
  <c r="H351" i="71"/>
  <c r="I285" i="61"/>
  <c r="I239" i="71"/>
  <c r="H299" i="53"/>
  <c r="H50" i="50"/>
  <c r="H275" i="50"/>
  <c r="I49" i="61"/>
  <c r="I295" i="66"/>
  <c r="I90" i="65"/>
  <c r="H40" i="75"/>
  <c r="H91" i="75"/>
  <c r="I359" i="53"/>
  <c r="I99" i="70"/>
  <c r="H319" i="54"/>
  <c r="I301" i="54"/>
  <c r="I388" i="66"/>
  <c r="H78" i="51"/>
  <c r="I226" i="68"/>
  <c r="I322" i="22"/>
  <c r="I178" i="70"/>
  <c r="I195" i="22"/>
  <c r="I227" i="70"/>
  <c r="H28" i="54"/>
  <c r="H289" i="50"/>
  <c r="H112" i="54"/>
  <c r="I302" i="22"/>
  <c r="H374" i="51"/>
  <c r="H74" i="71"/>
  <c r="I169" i="22"/>
  <c r="I298" i="70"/>
  <c r="I324" i="69"/>
  <c r="I235" i="68"/>
  <c r="H382" i="53"/>
  <c r="H28" i="51"/>
  <c r="I89" i="59"/>
  <c r="I314" i="76"/>
  <c r="H130" i="71"/>
  <c r="H367" i="65"/>
  <c r="I226" i="50"/>
  <c r="I349" i="68"/>
  <c r="I144" i="66"/>
  <c r="I92" i="65"/>
  <c r="H247" i="65"/>
  <c r="H318" i="71"/>
  <c r="H402" i="75"/>
  <c r="I27" i="76"/>
  <c r="H299" i="55"/>
  <c r="I51" i="51"/>
  <c r="E250" i="51"/>
  <c r="E30" i="54"/>
  <c r="I315" i="65"/>
  <c r="I57" i="60"/>
  <c r="E35" i="68"/>
  <c r="I112" i="51"/>
  <c r="I262" i="59"/>
  <c r="I395" i="50"/>
  <c r="I191" i="56"/>
  <c r="I233" i="57"/>
  <c r="I40" i="22"/>
  <c r="I146" i="55"/>
  <c r="I160" i="53"/>
  <c r="I248" i="75"/>
  <c r="I358" i="57"/>
  <c r="I82" i="65"/>
  <c r="I35" i="71"/>
  <c r="I237" i="54"/>
  <c r="I136" i="55"/>
  <c r="I215" i="60"/>
  <c r="H377" i="50"/>
  <c r="I41" i="22"/>
  <c r="I242" i="69"/>
  <c r="I326" i="67"/>
  <c r="I338" i="67"/>
  <c r="H372" i="53"/>
  <c r="H19" i="51"/>
  <c r="H25" i="51"/>
  <c r="H32" i="51"/>
  <c r="I357" i="67"/>
  <c r="H366" i="50"/>
  <c r="I60" i="65"/>
  <c r="H211" i="71"/>
  <c r="H26" i="50"/>
  <c r="I258" i="22"/>
  <c r="I403" i="64"/>
  <c r="H36" i="71"/>
  <c r="H12" i="50"/>
  <c r="I106" i="76"/>
  <c r="I320" i="69"/>
  <c r="H231" i="54"/>
  <c r="I86" i="68"/>
  <c r="H154" i="71"/>
  <c r="I30" i="67"/>
  <c r="I321" i="69"/>
  <c r="H136" i="50"/>
  <c r="H107" i="50"/>
  <c r="I323" i="22"/>
  <c r="I354" i="57"/>
  <c r="I163" i="22"/>
  <c r="I223" i="67"/>
  <c r="H76" i="55"/>
  <c r="H176" i="56"/>
  <c r="I62" i="64"/>
  <c r="I371" i="58"/>
  <c r="I361" i="65"/>
  <c r="I331" i="69"/>
  <c r="H219" i="50"/>
  <c r="I65" i="50"/>
  <c r="I222" i="54"/>
  <c r="I122" i="75"/>
  <c r="E391" i="70"/>
  <c r="I97" i="59"/>
  <c r="E202" i="66"/>
  <c r="I59" i="50"/>
  <c r="I30" i="65"/>
  <c r="I127" i="59"/>
  <c r="I70" i="55"/>
  <c r="I220" i="53"/>
  <c r="I293" i="50"/>
  <c r="I233" i="75"/>
  <c r="I337" i="60"/>
  <c r="I173" i="71"/>
  <c r="I127" i="58"/>
  <c r="I67" i="60"/>
  <c r="I155" i="65"/>
  <c r="I363" i="60"/>
  <c r="I162" i="57"/>
  <c r="H339" i="53"/>
  <c r="I98" i="57"/>
  <c r="I129" i="60"/>
  <c r="I58" i="50"/>
  <c r="I248" i="57"/>
  <c r="I63" i="60"/>
  <c r="I375" i="71"/>
  <c r="I178" i="71"/>
  <c r="I357" i="71"/>
  <c r="I326" i="54"/>
  <c r="I371" i="75"/>
  <c r="I223" i="57"/>
  <c r="I305" i="57"/>
  <c r="I383" i="57"/>
  <c r="I265" i="58"/>
  <c r="I10" i="60"/>
  <c r="I381" i="56"/>
  <c r="I322" i="56"/>
  <c r="I274" i="50"/>
  <c r="I109" i="60"/>
  <c r="I131" i="54"/>
  <c r="I202" i="68"/>
  <c r="I150" i="22"/>
  <c r="E151" i="65"/>
  <c r="E28" i="70"/>
  <c r="E223" i="69"/>
  <c r="E140" i="69"/>
  <c r="I51" i="65"/>
  <c r="E22" i="65"/>
  <c r="E39" i="22"/>
  <c r="E381" i="76"/>
  <c r="E335" i="22"/>
  <c r="I153" i="57"/>
  <c r="I202" i="57"/>
  <c r="I189" i="61"/>
  <c r="I331" i="54"/>
  <c r="I323" i="55"/>
  <c r="I152" i="50"/>
  <c r="I56" i="51"/>
  <c r="I338" i="59"/>
  <c r="I290" i="60"/>
  <c r="I127" i="66"/>
  <c r="I358" i="64"/>
  <c r="I381" i="55"/>
  <c r="I310" i="69"/>
  <c r="I177" i="60"/>
  <c r="I206" i="60"/>
  <c r="I169" i="65"/>
  <c r="I169" i="56"/>
  <c r="I131" i="60"/>
  <c r="I56" i="54"/>
  <c r="I140" i="61"/>
  <c r="I358" i="60"/>
  <c r="I372" i="61"/>
  <c r="I136" i="64"/>
  <c r="I234" i="60"/>
  <c r="H255" i="51"/>
  <c r="I223" i="64"/>
  <c r="I244" i="66"/>
  <c r="I194" i="61"/>
  <c r="G182" i="69"/>
  <c r="E198" i="65"/>
  <c r="E160" i="69"/>
  <c r="E167" i="70"/>
  <c r="E101" i="65"/>
  <c r="E290" i="69"/>
  <c r="E238" i="76"/>
  <c r="E143" i="69"/>
  <c r="E113" i="22"/>
  <c r="I382" i="54"/>
  <c r="E265" i="76"/>
  <c r="E366" i="68"/>
  <c r="I72" i="51"/>
  <c r="I242" i="55"/>
  <c r="I57" i="59"/>
  <c r="I134" i="50"/>
  <c r="I76" i="55"/>
  <c r="I93" i="55"/>
  <c r="I143" i="22"/>
  <c r="I249" i="70"/>
  <c r="I170" i="68"/>
  <c r="I64" i="54"/>
  <c r="I337" i="75"/>
  <c r="I32" i="54"/>
  <c r="I256" i="60"/>
  <c r="I167" i="58"/>
  <c r="I241" i="51"/>
  <c r="I191" i="55"/>
  <c r="I222" i="50"/>
  <c r="I58" i="75"/>
  <c r="I128" i="57"/>
  <c r="I141" i="71"/>
  <c r="I254" i="69"/>
  <c r="I66" i="76"/>
  <c r="I211" i="61"/>
  <c r="I126" i="66"/>
  <c r="I346" i="76"/>
  <c r="I68" i="59"/>
  <c r="I389" i="54"/>
  <c r="I350" i="50"/>
  <c r="E282" i="64"/>
  <c r="E382" i="22"/>
  <c r="E147" i="22"/>
  <c r="I379" i="50"/>
  <c r="I150" i="53"/>
  <c r="E367" i="67"/>
  <c r="I257" i="57"/>
  <c r="I129" i="22"/>
  <c r="I332" i="66"/>
  <c r="H63" i="54"/>
  <c r="I357" i="53"/>
  <c r="I42" i="67"/>
  <c r="I334" i="60"/>
  <c r="I155" i="55"/>
  <c r="I251" i="71"/>
  <c r="I35" i="69"/>
  <c r="I284" i="61"/>
  <c r="I40" i="71"/>
  <c r="I398" i="51"/>
  <c r="H121" i="50"/>
  <c r="I47" i="55"/>
  <c r="I168" i="67"/>
  <c r="H229" i="54"/>
  <c r="I288" i="54"/>
  <c r="I229" i="68"/>
  <c r="I142" i="68"/>
  <c r="H144" i="71"/>
  <c r="I34" i="53"/>
  <c r="I153" i="22"/>
  <c r="I51" i="69"/>
  <c r="I349" i="64"/>
  <c r="I332" i="68"/>
  <c r="I8" i="22"/>
  <c r="H54" i="51"/>
  <c r="I204" i="68"/>
  <c r="I250" i="22"/>
  <c r="H87" i="50"/>
  <c r="H259" i="51"/>
  <c r="H19" i="71"/>
  <c r="I377" i="61"/>
  <c r="I130" i="67"/>
  <c r="H306" i="53"/>
  <c r="I312" i="61"/>
  <c r="I286" i="67"/>
  <c r="I340" i="65"/>
  <c r="I324" i="76"/>
  <c r="I13" i="65"/>
  <c r="H145" i="71"/>
  <c r="H169" i="71"/>
  <c r="H388" i="57"/>
  <c r="I87" i="60"/>
  <c r="I294" i="68"/>
  <c r="H295" i="53"/>
  <c r="I115" i="69"/>
  <c r="I83" i="69"/>
  <c r="H400" i="50"/>
  <c r="I221" i="66"/>
  <c r="I341" i="61"/>
  <c r="I304" i="76"/>
  <c r="I291" i="59"/>
  <c r="I241" i="64"/>
  <c r="I77" i="65"/>
  <c r="H380" i="71"/>
  <c r="I88" i="66"/>
  <c r="H287" i="51"/>
  <c r="I370" i="66"/>
  <c r="I282" i="22"/>
  <c r="I345" i="64"/>
  <c r="I399" i="65"/>
  <c r="I385" i="22"/>
  <c r="I190" i="67"/>
  <c r="H109" i="68"/>
  <c r="I182" i="64"/>
  <c r="I129" i="66"/>
  <c r="I252" i="22"/>
  <c r="I86" i="58"/>
  <c r="I237" i="58"/>
  <c r="H82" i="68"/>
  <c r="I345" i="68"/>
  <c r="H179" i="51"/>
  <c r="I229" i="57"/>
  <c r="I230" i="58"/>
  <c r="I62" i="54"/>
  <c r="E135" i="65"/>
  <c r="I360" i="50"/>
  <c r="I106" i="56"/>
  <c r="I86" i="51"/>
  <c r="I234" i="55"/>
  <c r="H398" i="51"/>
  <c r="I369" i="60"/>
  <c r="I400" i="50"/>
  <c r="I298" i="51"/>
  <c r="I367" i="66"/>
  <c r="I236" i="50"/>
  <c r="H352" i="71"/>
  <c r="I207" i="64"/>
  <c r="I32" i="60"/>
  <c r="I301" i="75"/>
  <c r="I107" i="53"/>
  <c r="I156" i="55"/>
  <c r="I158" i="58"/>
  <c r="I296" i="71"/>
  <c r="I340" i="60"/>
  <c r="I272" i="69"/>
  <c r="I372" i="56"/>
  <c r="H137" i="71"/>
  <c r="I164" i="61"/>
  <c r="H66" i="71"/>
  <c r="H115" i="71"/>
  <c r="I33" i="68"/>
  <c r="I120" i="59"/>
  <c r="H391" i="54"/>
  <c r="H63" i="56"/>
  <c r="I144" i="67"/>
  <c r="H104" i="58"/>
  <c r="I32" i="66"/>
  <c r="I203" i="66"/>
  <c r="I21" i="68"/>
  <c r="H134" i="50"/>
  <c r="I387" i="67"/>
  <c r="I316" i="70"/>
  <c r="H210" i="71"/>
  <c r="H255" i="71"/>
  <c r="I27" i="68"/>
  <c r="I389" i="66"/>
  <c r="I145" i="65"/>
  <c r="I97" i="69"/>
  <c r="I225" i="61"/>
  <c r="I8" i="68"/>
  <c r="H332" i="51"/>
  <c r="I252" i="65"/>
  <c r="I330" i="65"/>
  <c r="I299" i="70"/>
  <c r="I84" i="67"/>
  <c r="H191" i="53"/>
  <c r="H209" i="51"/>
  <c r="H23" i="54"/>
  <c r="I307" i="22"/>
  <c r="I396" i="76"/>
  <c r="H53" i="51"/>
  <c r="I220" i="22"/>
  <c r="I389" i="75"/>
  <c r="I361" i="68"/>
  <c r="I8" i="67"/>
  <c r="I279" i="22"/>
  <c r="I171" i="68"/>
  <c r="I283" i="68"/>
  <c r="I68" i="65"/>
  <c r="H154" i="56"/>
  <c r="I248" i="76"/>
  <c r="H12" i="57"/>
  <c r="I157" i="67"/>
  <c r="I368" i="22"/>
  <c r="I17" i="66"/>
  <c r="H218" i="51"/>
  <c r="I218" i="65"/>
  <c r="I387" i="69"/>
  <c r="H75" i="53"/>
  <c r="I324" i="71"/>
  <c r="I162" i="60"/>
  <c r="I178" i="53"/>
  <c r="I75" i="65"/>
  <c r="I396" i="50"/>
  <c r="I341" i="58"/>
  <c r="I259" i="56"/>
  <c r="I278" i="51"/>
  <c r="H67" i="51"/>
  <c r="H333" i="53"/>
  <c r="I242" i="65"/>
  <c r="I82" i="61"/>
  <c r="I367" i="68"/>
  <c r="I10" i="67"/>
  <c r="I324" i="59"/>
  <c r="I364" i="71"/>
  <c r="I77" i="54"/>
  <c r="I54" i="60"/>
  <c r="I389" i="51"/>
  <c r="I255" i="55"/>
  <c r="I230" i="71"/>
  <c r="I271" i="61"/>
  <c r="H154" i="51"/>
  <c r="H44" i="71"/>
  <c r="I13" i="76"/>
  <c r="I91" i="60"/>
  <c r="I13" i="70"/>
  <c r="H302" i="50"/>
  <c r="I298" i="65"/>
  <c r="I63" i="76"/>
  <c r="I60" i="55"/>
  <c r="I318" i="76"/>
  <c r="I216" i="70"/>
  <c r="I240" i="67"/>
  <c r="I19" i="70"/>
  <c r="I208" i="70"/>
  <c r="I49" i="66"/>
  <c r="H327" i="71"/>
  <c r="I216" i="69"/>
  <c r="I398" i="76"/>
  <c r="I96" i="76"/>
  <c r="I341" i="65"/>
  <c r="I315" i="60"/>
  <c r="H150" i="50"/>
  <c r="H382" i="50"/>
  <c r="I86" i="71"/>
  <c r="I334" i="67"/>
  <c r="I334" i="66"/>
  <c r="I336" i="69"/>
  <c r="I247" i="67"/>
  <c r="H10" i="71"/>
  <c r="H348" i="55"/>
  <c r="I300" i="67"/>
  <c r="I362" i="66"/>
  <c r="H291" i="51"/>
  <c r="I358" i="68"/>
  <c r="H382" i="71"/>
  <c r="H230" i="51"/>
  <c r="I350" i="69"/>
  <c r="I266" i="70"/>
  <c r="I91" i="56"/>
  <c r="I125" i="55"/>
  <c r="I275" i="68"/>
  <c r="E363" i="68"/>
  <c r="E47" i="76"/>
  <c r="E259" i="70"/>
  <c r="E243" i="66"/>
  <c r="I208" i="57"/>
  <c r="I307" i="54"/>
  <c r="I253" i="55"/>
  <c r="I311" i="56"/>
  <c r="I255" i="56"/>
  <c r="I138" i="53"/>
  <c r="E234" i="76"/>
  <c r="I224" i="54"/>
  <c r="I303" i="55"/>
  <c r="I189" i="53"/>
  <c r="H93" i="50"/>
  <c r="I275" i="54"/>
  <c r="I72" i="53"/>
  <c r="I229" i="59"/>
  <c r="I29" i="58"/>
  <c r="H324" i="53"/>
  <c r="I398" i="67"/>
  <c r="I200" i="61"/>
  <c r="I112" i="55"/>
  <c r="I148" i="64"/>
  <c r="I364" i="59"/>
  <c r="I328" i="59"/>
  <c r="I259" i="54"/>
  <c r="I253" i="64"/>
  <c r="I257" i="64"/>
  <c r="I20" i="64"/>
  <c r="I102" i="50"/>
  <c r="I69" i="71"/>
  <c r="I302" i="56"/>
  <c r="I108" i="50"/>
  <c r="I184" i="56"/>
  <c r="I254" i="65"/>
  <c r="I353" i="50"/>
  <c r="H92" i="50"/>
  <c r="I170" i="55"/>
  <c r="I307" i="76"/>
  <c r="E201" i="57"/>
  <c r="E115" i="76"/>
  <c r="E9" i="76"/>
  <c r="I46" i="75"/>
  <c r="E115" i="64"/>
  <c r="E156" i="69"/>
  <c r="E245" i="76"/>
  <c r="I388" i="71"/>
  <c r="E221" i="69"/>
  <c r="I211" i="60"/>
  <c r="I172" i="55"/>
  <c r="I221" i="58"/>
  <c r="E358" i="76"/>
  <c r="E186" i="66"/>
  <c r="I159" i="50"/>
  <c r="I111" i="60"/>
  <c r="I381" i="71"/>
  <c r="I356" i="60"/>
  <c r="I49" i="75"/>
  <c r="H387" i="75"/>
  <c r="I196" i="53"/>
  <c r="H91" i="50"/>
  <c r="I188" i="75"/>
  <c r="I148" i="70"/>
  <c r="I208" i="64"/>
  <c r="I322" i="54"/>
  <c r="I234" i="57"/>
  <c r="I291" i="53"/>
  <c r="I295" i="58"/>
  <c r="I306" i="51"/>
  <c r="I305" i="55"/>
  <c r="I237" i="75"/>
  <c r="I225" i="50"/>
  <c r="H333" i="50"/>
  <c r="I95" i="64"/>
  <c r="H394" i="51"/>
  <c r="E179" i="76"/>
  <c r="E83" i="70"/>
  <c r="E15" i="65"/>
  <c r="E163" i="68"/>
  <c r="E322" i="51"/>
  <c r="I375" i="53"/>
  <c r="E291" i="68"/>
  <c r="I152" i="65"/>
  <c r="I22" i="56"/>
  <c r="I281" i="51"/>
  <c r="I182" i="60"/>
  <c r="I208" i="61"/>
  <c r="I30" i="71"/>
  <c r="I370" i="50"/>
  <c r="I41" i="58"/>
  <c r="E323" i="70"/>
  <c r="I362" i="53"/>
  <c r="I173" i="60"/>
  <c r="I37" i="64"/>
  <c r="I258" i="70"/>
  <c r="I75" i="66"/>
  <c r="I375" i="70"/>
  <c r="I216" i="56"/>
  <c r="H168" i="56"/>
  <c r="I363" i="61"/>
  <c r="I262" i="58"/>
  <c r="I165" i="75"/>
  <c r="I222" i="61"/>
  <c r="I403" i="54"/>
  <c r="I298" i="71"/>
  <c r="I40" i="61"/>
  <c r="H403" i="71"/>
  <c r="I324" i="53"/>
  <c r="I61" i="22"/>
  <c r="I161" i="67"/>
  <c r="E60" i="22"/>
  <c r="I162" i="61"/>
  <c r="I356" i="53"/>
  <c r="E223" i="76"/>
  <c r="I273" i="50"/>
  <c r="I398" i="55"/>
  <c r="E7" i="22"/>
  <c r="I135" i="75"/>
  <c r="E335" i="68"/>
  <c r="I76" i="54"/>
  <c r="I230" i="55"/>
  <c r="I72" i="66"/>
  <c r="I192" i="71"/>
  <c r="I284" i="60"/>
  <c r="I386" i="55"/>
  <c r="H391" i="75"/>
  <c r="I192" i="65"/>
  <c r="I384" i="54"/>
  <c r="I208" i="55"/>
  <c r="I27" i="59"/>
  <c r="I177" i="58"/>
  <c r="I216" i="53"/>
  <c r="I79" i="58"/>
  <c r="I93" i="56"/>
  <c r="H288" i="56"/>
  <c r="I193" i="76"/>
  <c r="H183" i="50"/>
  <c r="I5" i="54"/>
  <c r="I391" i="68"/>
  <c r="I25" i="58"/>
  <c r="I284" i="64"/>
  <c r="I396" i="61"/>
  <c r="H96" i="51"/>
  <c r="I351" i="61"/>
  <c r="H253" i="51"/>
  <c r="I128" i="60"/>
  <c r="H371" i="71"/>
  <c r="H11" i="51"/>
  <c r="I206" i="76"/>
  <c r="I390" i="22"/>
  <c r="I114" i="66"/>
  <c r="I109" i="67"/>
  <c r="I232" i="76"/>
  <c r="H177" i="51"/>
  <c r="I365" i="22"/>
  <c r="I11" i="67"/>
  <c r="I74" i="22"/>
  <c r="H308" i="53"/>
  <c r="I257" i="22"/>
  <c r="H59" i="53"/>
  <c r="H64" i="56"/>
  <c r="I328" i="70"/>
  <c r="I239" i="76"/>
  <c r="I359" i="65"/>
  <c r="H105" i="50"/>
  <c r="H204" i="51"/>
  <c r="I344" i="66"/>
  <c r="H186" i="54"/>
  <c r="I255" i="70"/>
  <c r="H270" i="50"/>
  <c r="I389" i="69"/>
  <c r="I177" i="50"/>
  <c r="H192" i="56"/>
  <c r="I342" i="70"/>
  <c r="I113" i="70"/>
  <c r="H315" i="51"/>
  <c r="H264" i="71"/>
  <c r="H395" i="53"/>
  <c r="I9" i="58"/>
  <c r="I25" i="65"/>
  <c r="I267" i="70"/>
  <c r="H352" i="58"/>
  <c r="I86" i="66"/>
  <c r="H362" i="51"/>
  <c r="H12" i="71"/>
  <c r="H382" i="54"/>
  <c r="H129" i="55"/>
  <c r="H157" i="71"/>
  <c r="I169" i="67"/>
  <c r="I307" i="67"/>
  <c r="I29" i="65"/>
  <c r="I346" i="67"/>
  <c r="H208" i="71"/>
  <c r="H314" i="58"/>
  <c r="I380" i="64"/>
  <c r="H277" i="71"/>
  <c r="E311" i="76"/>
  <c r="I347" i="51"/>
  <c r="E7" i="60"/>
  <c r="I119" i="60"/>
  <c r="I174" i="53"/>
  <c r="I219" i="50"/>
  <c r="I307" i="51"/>
  <c r="I237" i="71"/>
  <c r="I333" i="69"/>
  <c r="I204" i="64"/>
  <c r="I32" i="64"/>
  <c r="H136" i="75"/>
  <c r="I122" i="57"/>
  <c r="I48" i="60"/>
  <c r="I130" i="66"/>
  <c r="I224" i="58"/>
  <c r="I199" i="53"/>
  <c r="I185" i="65"/>
  <c r="I141" i="51"/>
  <c r="I402" i="53"/>
  <c r="I115" i="58"/>
  <c r="I283" i="55"/>
  <c r="I303" i="64"/>
  <c r="I243" i="67"/>
  <c r="I317" i="66"/>
  <c r="I23" i="76"/>
  <c r="I394" i="67"/>
  <c r="I218" i="66"/>
  <c r="I178" i="69"/>
  <c r="I224" i="70"/>
  <c r="I137" i="67"/>
  <c r="H392" i="51"/>
  <c r="I152" i="56"/>
  <c r="H277" i="53"/>
  <c r="H94" i="51"/>
  <c r="I285" i="76"/>
  <c r="H391" i="71"/>
  <c r="I207" i="69"/>
  <c r="I253" i="76"/>
  <c r="I209" i="22"/>
  <c r="H215" i="53"/>
  <c r="I231" i="53"/>
  <c r="I348" i="68"/>
  <c r="H110" i="50"/>
  <c r="H242" i="71"/>
  <c r="I268" i="70"/>
  <c r="I135" i="68"/>
  <c r="H381" i="53"/>
  <c r="I347" i="22"/>
  <c r="H9" i="51"/>
  <c r="I347" i="76"/>
  <c r="I155" i="68"/>
  <c r="I301" i="68"/>
  <c r="I357" i="69"/>
  <c r="I46" i="70"/>
  <c r="I367" i="70"/>
  <c r="I201" i="54"/>
  <c r="I149" i="76"/>
  <c r="I349" i="67"/>
  <c r="I35" i="67"/>
  <c r="H254" i="71"/>
  <c r="I285" i="66"/>
  <c r="I379" i="68"/>
  <c r="H267" i="50"/>
  <c r="I145" i="69"/>
  <c r="I400" i="64"/>
  <c r="H11" i="50"/>
  <c r="I64" i="64"/>
  <c r="H355" i="71"/>
  <c r="H364" i="65"/>
  <c r="I109" i="59"/>
  <c r="I14" i="69"/>
  <c r="I198" i="67"/>
  <c r="H49" i="51"/>
  <c r="H30" i="60"/>
  <c r="I40" i="66"/>
  <c r="H163" i="51"/>
  <c r="I11" i="70"/>
  <c r="I166" i="55"/>
  <c r="E254" i="76"/>
  <c r="E347" i="64"/>
  <c r="I166" i="56"/>
  <c r="I302" i="55"/>
  <c r="I255" i="54"/>
  <c r="I255" i="59"/>
  <c r="E200" i="76"/>
  <c r="I53" i="60"/>
  <c r="H271" i="53"/>
  <c r="I83" i="51"/>
  <c r="I267" i="75"/>
  <c r="I381" i="64"/>
  <c r="I25" i="57"/>
  <c r="I16" i="50"/>
  <c r="I230" i="53"/>
  <c r="I67" i="50"/>
  <c r="I12" i="64"/>
  <c r="I249" i="51"/>
  <c r="I65" i="55"/>
  <c r="I249" i="56"/>
  <c r="I251" i="54"/>
  <c r="I8" i="57"/>
  <c r="I247" i="66"/>
  <c r="I123" i="56"/>
  <c r="H108" i="51"/>
  <c r="I190" i="22"/>
  <c r="I186" i="22"/>
  <c r="I274" i="22"/>
  <c r="I19" i="22"/>
  <c r="I315" i="67"/>
  <c r="H108" i="50"/>
  <c r="H118" i="53"/>
  <c r="H85" i="53"/>
  <c r="I72" i="22"/>
  <c r="H90" i="54"/>
  <c r="I76" i="57"/>
  <c r="I44" i="65"/>
  <c r="H368" i="75"/>
  <c r="I172" i="66"/>
  <c r="I332" i="64"/>
  <c r="I306" i="61"/>
  <c r="I5" i="22"/>
  <c r="H245" i="50"/>
  <c r="I267" i="22"/>
  <c r="I201" i="70"/>
  <c r="H8" i="58"/>
  <c r="H363" i="53"/>
  <c r="I207" i="22"/>
  <c r="H51" i="75"/>
  <c r="I31" i="68"/>
  <c r="H349" i="71"/>
  <c r="I24" i="76"/>
  <c r="H320" i="54"/>
  <c r="I266" i="61"/>
  <c r="I378" i="68"/>
  <c r="I34" i="68"/>
  <c r="I54" i="67"/>
  <c r="I239" i="64"/>
  <c r="H269" i="51"/>
  <c r="I84" i="66"/>
  <c r="H301" i="51"/>
  <c r="H189" i="50"/>
  <c r="I177" i="67"/>
  <c r="I305" i="64"/>
  <c r="H324" i="50"/>
  <c r="I278" i="76"/>
  <c r="I220" i="76"/>
  <c r="H143" i="50"/>
  <c r="I173" i="68"/>
  <c r="I368" i="66"/>
  <c r="H230" i="58"/>
  <c r="H326" i="69"/>
  <c r="I100" i="22"/>
  <c r="I346" i="68"/>
  <c r="H187" i="54"/>
  <c r="H35" i="53"/>
  <c r="H150" i="51"/>
  <c r="I326" i="70"/>
  <c r="I191" i="65"/>
  <c r="H32" i="54"/>
  <c r="I26" i="68"/>
  <c r="H364" i="53"/>
  <c r="I265" i="67"/>
  <c r="I336" i="22"/>
  <c r="H391" i="51"/>
  <c r="I243" i="76"/>
  <c r="I187" i="76"/>
  <c r="I207" i="61"/>
  <c r="I53" i="69"/>
  <c r="H365" i="64"/>
  <c r="I227" i="68"/>
  <c r="H39" i="50"/>
  <c r="H358" i="51"/>
  <c r="H223" i="57"/>
  <c r="I13" i="67"/>
  <c r="H384" i="57"/>
  <c r="I208" i="69"/>
  <c r="H370" i="66"/>
  <c r="H112" i="51"/>
  <c r="H18" i="55"/>
  <c r="I333" i="66"/>
  <c r="I172" i="22"/>
  <c r="I382" i="60"/>
  <c r="I180" i="76"/>
  <c r="H268" i="57"/>
  <c r="I318" i="58"/>
  <c r="H173" i="64"/>
  <c r="I140" i="76"/>
  <c r="H296" i="55"/>
  <c r="I285" i="67"/>
  <c r="H332" i="56"/>
  <c r="H67" i="71"/>
  <c r="H14" i="56"/>
  <c r="H120" i="58"/>
  <c r="H177" i="58"/>
  <c r="H199" i="76"/>
  <c r="I372" i="76"/>
  <c r="H241" i="68"/>
  <c r="H62" i="50"/>
  <c r="H107" i="65"/>
  <c r="I270" i="69"/>
  <c r="H178" i="66"/>
  <c r="H188" i="61"/>
  <c r="H89" i="59"/>
  <c r="H155" i="65"/>
  <c r="I325" i="55"/>
  <c r="H163" i="57"/>
  <c r="I361" i="76"/>
  <c r="H211" i="58"/>
  <c r="H299" i="56"/>
  <c r="H199" i="60"/>
  <c r="H176" i="59"/>
  <c r="H392" i="53"/>
  <c r="H353" i="57"/>
  <c r="H54" i="53"/>
  <c r="H274" i="55"/>
  <c r="H53" i="64"/>
  <c r="H371" i="51"/>
  <c r="H134" i="53"/>
  <c r="H269" i="67"/>
  <c r="H352" i="55"/>
  <c r="H222" i="71"/>
  <c r="H345" i="59"/>
  <c r="H117" i="53"/>
  <c r="H220" i="56"/>
  <c r="I131" i="68"/>
  <c r="H383" i="75"/>
  <c r="I239" i="66"/>
  <c r="H272" i="57"/>
  <c r="H163" i="71"/>
  <c r="H311" i="55"/>
  <c r="H316" i="57"/>
  <c r="I257" i="54"/>
  <c r="H11" i="59"/>
  <c r="H354" i="56"/>
  <c r="H350" i="65"/>
  <c r="I299" i="22"/>
  <c r="I330" i="66"/>
  <c r="H305" i="60"/>
  <c r="H13" i="54"/>
  <c r="H77" i="60"/>
  <c r="I203" i="70"/>
  <c r="I48" i="67"/>
  <c r="H152" i="51"/>
  <c r="H50" i="59"/>
  <c r="H273" i="61"/>
  <c r="H187" i="75"/>
  <c r="H295" i="51"/>
  <c r="I369" i="76"/>
  <c r="I331" i="68"/>
  <c r="I276" i="70"/>
  <c r="H11" i="64"/>
  <c r="H218" i="50"/>
  <c r="H86" i="57"/>
  <c r="H80" i="64"/>
  <c r="H77" i="51"/>
  <c r="H314" i="75"/>
  <c r="H131" i="55"/>
  <c r="I36" i="69"/>
  <c r="H147" i="71"/>
  <c r="H403" i="51"/>
  <c r="I348" i="70"/>
  <c r="I227" i="22"/>
  <c r="H388" i="55"/>
  <c r="I297" i="76"/>
  <c r="H305" i="51"/>
  <c r="H401" i="51"/>
  <c r="H40" i="55"/>
  <c r="I155" i="76"/>
  <c r="I191" i="69"/>
  <c r="H69" i="67"/>
  <c r="I280" i="67"/>
  <c r="I108" i="70"/>
  <c r="H402" i="57"/>
  <c r="I168" i="68"/>
  <c r="H86" i="51"/>
  <c r="I223" i="68"/>
  <c r="H247" i="64"/>
  <c r="H295" i="75"/>
  <c r="H278" i="53"/>
  <c r="H92" i="55"/>
  <c r="I11" i="59"/>
  <c r="H204" i="56"/>
  <c r="H153" i="50"/>
  <c r="H114" i="64"/>
  <c r="H14" i="50"/>
  <c r="I14" i="22"/>
  <c r="H195" i="64"/>
  <c r="H269" i="57"/>
  <c r="H233" i="71"/>
  <c r="I190" i="69"/>
  <c r="H63" i="65"/>
  <c r="H160" i="50"/>
  <c r="H335" i="54"/>
  <c r="H392" i="57"/>
  <c r="H185" i="71"/>
  <c r="I193" i="22"/>
  <c r="H231" i="75"/>
  <c r="H11" i="22"/>
  <c r="I352" i="69"/>
  <c r="H121" i="61"/>
  <c r="H125" i="54"/>
  <c r="H191" i="54"/>
  <c r="H57" i="75"/>
  <c r="H209" i="54"/>
  <c r="H170" i="57"/>
  <c r="I329" i="67"/>
  <c r="I303" i="54"/>
  <c r="H99" i="51"/>
  <c r="H18" i="65"/>
  <c r="I356" i="65"/>
  <c r="I114" i="69"/>
  <c r="H142" i="53"/>
  <c r="H284" i="51"/>
  <c r="H225" i="60"/>
  <c r="I122" i="69"/>
  <c r="H123" i="64"/>
  <c r="I335" i="22"/>
  <c r="H312" i="53"/>
  <c r="I225" i="65"/>
  <c r="I118" i="69"/>
  <c r="H248" i="59"/>
  <c r="H247" i="53"/>
  <c r="H314" i="66"/>
  <c r="I222" i="70"/>
  <c r="H195" i="57"/>
  <c r="H199" i="75"/>
  <c r="H205" i="60"/>
  <c r="H302" i="65"/>
  <c r="H235" i="68"/>
  <c r="H258" i="57"/>
  <c r="H287" i="54"/>
  <c r="H358" i="54"/>
  <c r="H191" i="57"/>
  <c r="I71" i="22"/>
  <c r="H26" i="57"/>
  <c r="H106" i="64"/>
  <c r="H262" i="64"/>
  <c r="I164" i="68"/>
  <c r="I283" i="76"/>
  <c r="H364" i="60"/>
  <c r="I156" i="69"/>
  <c r="H301" i="53"/>
  <c r="I198" i="69"/>
  <c r="I126" i="65"/>
  <c r="H129" i="61"/>
  <c r="I330" i="69"/>
  <c r="H77" i="57"/>
  <c r="I104" i="76"/>
  <c r="H170" i="54"/>
  <c r="I249" i="67"/>
  <c r="H205" i="67"/>
  <c r="H270" i="53"/>
  <c r="H339" i="50"/>
  <c r="H251" i="50"/>
  <c r="I318" i="57"/>
  <c r="H380" i="53"/>
  <c r="H35" i="75"/>
  <c r="H358" i="55"/>
  <c r="I188" i="76"/>
  <c r="I82" i="70"/>
  <c r="I187" i="69"/>
  <c r="H13" i="58"/>
  <c r="H48" i="51"/>
  <c r="I399" i="66"/>
  <c r="H59" i="51"/>
  <c r="H206" i="59"/>
  <c r="I93" i="76"/>
  <c r="I328" i="64"/>
  <c r="H219" i="65"/>
  <c r="I13" i="66"/>
  <c r="H81" i="56"/>
  <c r="I290" i="66"/>
  <c r="H399" i="55"/>
  <c r="H178" i="53"/>
  <c r="H258" i="70"/>
  <c r="H290" i="59"/>
  <c r="H47" i="71"/>
  <c r="H93" i="60"/>
  <c r="I17" i="22"/>
  <c r="H210" i="70"/>
  <c r="H159" i="51"/>
  <c r="H76" i="56"/>
  <c r="H322" i="75"/>
  <c r="I186" i="67"/>
  <c r="H18" i="57"/>
  <c r="I204" i="67"/>
  <c r="H84" i="54"/>
  <c r="H367" i="50"/>
  <c r="H206" i="64"/>
  <c r="H188" i="75"/>
  <c r="I202" i="65"/>
  <c r="H201" i="61"/>
  <c r="I342" i="68"/>
  <c r="H264" i="65"/>
  <c r="I131" i="66"/>
  <c r="H186" i="58"/>
  <c r="H347" i="57"/>
  <c r="I106" i="68"/>
  <c r="I7" i="65"/>
  <c r="H206" i="53"/>
  <c r="I254" i="66"/>
  <c r="I272" i="68"/>
  <c r="I302" i="68"/>
  <c r="H252" i="58"/>
  <c r="H327" i="50"/>
  <c r="I402" i="22"/>
  <c r="I146" i="57"/>
  <c r="H232" i="67"/>
  <c r="H144" i="60"/>
  <c r="H329" i="75"/>
  <c r="H195" i="66"/>
  <c r="H350" i="60"/>
  <c r="H395" i="55"/>
  <c r="H235" i="65"/>
  <c r="H187" i="68"/>
  <c r="H265" i="66"/>
  <c r="H182" i="59"/>
  <c r="H236" i="53"/>
  <c r="I89" i="22"/>
  <c r="I224" i="66"/>
  <c r="I313" i="65"/>
  <c r="H13" i="64"/>
  <c r="H18" i="50"/>
  <c r="H248" i="56"/>
  <c r="H117" i="64"/>
  <c r="H117" i="59"/>
  <c r="H128" i="57"/>
  <c r="I377" i="65"/>
  <c r="H361" i="57"/>
  <c r="I88" i="70"/>
  <c r="H256" i="58"/>
  <c r="H398" i="59"/>
  <c r="H387" i="56"/>
  <c r="I83" i="22"/>
  <c r="H22" i="69"/>
  <c r="H46" i="66"/>
  <c r="H294" i="60"/>
  <c r="H91" i="59"/>
  <c r="H17" i="55"/>
  <c r="I397" i="67"/>
  <c r="H160" i="67"/>
  <c r="I342" i="67"/>
  <c r="H255" i="65"/>
  <c r="H49" i="70"/>
  <c r="H247" i="55"/>
  <c r="H46" i="76"/>
  <c r="H183" i="60"/>
  <c r="H89" i="64"/>
  <c r="H323" i="64"/>
  <c r="H261" i="53"/>
  <c r="H129" i="57"/>
  <c r="I206" i="67"/>
  <c r="H210" i="68"/>
  <c r="I90" i="61"/>
  <c r="H209" i="57"/>
  <c r="H383" i="53"/>
  <c r="I381" i="65"/>
  <c r="H400" i="69"/>
  <c r="I253" i="65"/>
  <c r="H373" i="64"/>
  <c r="I17" i="69"/>
  <c r="H187" i="61"/>
  <c r="H15" i="61"/>
  <c r="H286" i="56"/>
  <c r="H333" i="64"/>
  <c r="H402" i="53"/>
  <c r="H390" i="53"/>
  <c r="H318" i="53"/>
  <c r="I38" i="22"/>
  <c r="I154" i="65"/>
  <c r="I366" i="66"/>
  <c r="H88" i="50"/>
  <c r="H87" i="71"/>
  <c r="I233" i="76"/>
  <c r="I188" i="67"/>
  <c r="I40" i="76"/>
  <c r="H30" i="58"/>
  <c r="H241" i="53"/>
  <c r="H31" i="75"/>
  <c r="I346" i="70"/>
  <c r="I8" i="69"/>
  <c r="H185" i="61"/>
  <c r="I39" i="67"/>
  <c r="I73" i="64"/>
  <c r="I376" i="69"/>
  <c r="I62" i="69"/>
  <c r="I332" i="61"/>
  <c r="I377" i="66"/>
  <c r="I174" i="68"/>
  <c r="I208" i="65"/>
  <c r="H167" i="54"/>
  <c r="I23" i="65"/>
  <c r="H371" i="61"/>
  <c r="H62" i="71"/>
  <c r="H50" i="75"/>
  <c r="H281" i="70"/>
  <c r="H118" i="51"/>
  <c r="H247" i="67"/>
  <c r="I335" i="65"/>
  <c r="H153" i="55"/>
  <c r="I72" i="69"/>
  <c r="H253" i="65"/>
  <c r="I388" i="67"/>
  <c r="H169" i="54"/>
  <c r="H83" i="54"/>
  <c r="I204" i="58"/>
  <c r="H216" i="50"/>
  <c r="H61" i="65"/>
  <c r="H62" i="51"/>
  <c r="I288" i="64"/>
  <c r="H272" i="67"/>
  <c r="I178" i="76"/>
  <c r="H353" i="60"/>
  <c r="I349" i="76"/>
  <c r="H400" i="58"/>
  <c r="I315" i="70"/>
  <c r="H150" i="65"/>
  <c r="I302" i="65"/>
  <c r="H305" i="54"/>
  <c r="H402" i="51"/>
  <c r="H337" i="66"/>
  <c r="H154" i="57"/>
  <c r="I301" i="64"/>
  <c r="H106" i="50"/>
  <c r="I211" i="69"/>
  <c r="H346" i="56"/>
  <c r="I47" i="69"/>
  <c r="H18" i="56"/>
  <c r="H146" i="61"/>
  <c r="I167" i="70"/>
  <c r="H159" i="59"/>
  <c r="H288" i="51"/>
  <c r="H236" i="54"/>
  <c r="H254" i="51"/>
  <c r="H43" i="61"/>
  <c r="I144" i="22"/>
  <c r="I35" i="68"/>
  <c r="H383" i="55"/>
  <c r="I11" i="64"/>
  <c r="H107" i="60"/>
  <c r="H129" i="56"/>
  <c r="H107" i="75"/>
  <c r="H332" i="64"/>
  <c r="H16" i="64"/>
  <c r="I185" i="76"/>
  <c r="I247" i="65"/>
  <c r="H210" i="65"/>
  <c r="H372" i="57"/>
  <c r="H259" i="64"/>
  <c r="H347" i="65"/>
  <c r="H202" i="60"/>
  <c r="H298" i="51"/>
  <c r="H172" i="53"/>
  <c r="H79" i="55"/>
  <c r="H248" i="64"/>
  <c r="H143" i="61"/>
  <c r="H226" i="64"/>
  <c r="H304" i="64"/>
  <c r="I252" i="64"/>
  <c r="H46" i="60"/>
  <c r="H330" i="57"/>
  <c r="H65" i="61"/>
  <c r="H367" i="54"/>
  <c r="H189" i="67"/>
  <c r="I376" i="22"/>
  <c r="I286" i="22"/>
  <c r="H200" i="60"/>
  <c r="H377" i="57"/>
  <c r="H166" i="67"/>
  <c r="H122" i="75"/>
  <c r="H396" i="61"/>
  <c r="H201" i="59"/>
  <c r="H182" i="76"/>
  <c r="H75" i="22"/>
  <c r="I221" i="69"/>
  <c r="H201" i="66"/>
  <c r="I229" i="22"/>
  <c r="I234" i="70"/>
  <c r="H122" i="65"/>
  <c r="H249" i="65"/>
  <c r="H267" i="56"/>
  <c r="I62" i="68"/>
  <c r="I281" i="76"/>
  <c r="I139" i="69"/>
  <c r="H175" i="75"/>
  <c r="H99" i="58"/>
  <c r="H199" i="56"/>
  <c r="H289" i="69"/>
  <c r="I231" i="70"/>
  <c r="I203" i="76"/>
  <c r="H135" i="71"/>
  <c r="I397" i="76"/>
  <c r="H51" i="50"/>
  <c r="I263" i="51"/>
  <c r="H47" i="50"/>
  <c r="I103" i="60"/>
  <c r="H129" i="54"/>
  <c r="H309" i="71"/>
  <c r="I166" i="69"/>
  <c r="H299" i="60"/>
  <c r="I31" i="70"/>
  <c r="I159" i="56"/>
  <c r="I167" i="68"/>
  <c r="I361" i="69"/>
  <c r="H95" i="54"/>
  <c r="H241" i="58"/>
  <c r="H243" i="51"/>
  <c r="I126" i="64"/>
  <c r="H124" i="75"/>
  <c r="I113" i="69"/>
  <c r="H71" i="65"/>
  <c r="H146" i="56"/>
  <c r="H403" i="70"/>
  <c r="H18" i="68"/>
  <c r="H78" i="71"/>
  <c r="H347" i="58"/>
  <c r="I364" i="68"/>
  <c r="I94" i="70"/>
  <c r="H110" i="53"/>
  <c r="H13" i="53"/>
  <c r="H277" i="76"/>
  <c r="H336" i="75"/>
  <c r="I249" i="22"/>
  <c r="I93" i="64"/>
  <c r="H155" i="70"/>
  <c r="H174" i="76"/>
  <c r="H104" i="76"/>
  <c r="H65" i="55"/>
  <c r="I349" i="65"/>
  <c r="H91" i="57"/>
  <c r="I17" i="67"/>
  <c r="H254" i="54"/>
  <c r="H332" i="68"/>
  <c r="H400" i="60"/>
  <c r="H255" i="55"/>
  <c r="I380" i="57"/>
  <c r="H336" i="60"/>
  <c r="H24" i="71"/>
  <c r="H156" i="56"/>
  <c r="I342" i="64"/>
  <c r="H203" i="66"/>
  <c r="H127" i="60"/>
  <c r="H384" i="53"/>
  <c r="H162" i="55"/>
  <c r="H396" i="53"/>
  <c r="H382" i="75"/>
  <c r="I274" i="69"/>
  <c r="H239" i="64"/>
  <c r="H58" i="70"/>
  <c r="H210" i="53"/>
  <c r="I145" i="67"/>
  <c r="H106" i="59"/>
  <c r="H95" i="75"/>
  <c r="H273" i="59"/>
  <c r="H25" i="64"/>
  <c r="H294" i="56"/>
  <c r="I15" i="70"/>
  <c r="H27" i="55"/>
  <c r="I71" i="76"/>
  <c r="I382" i="68"/>
  <c r="H264" i="64"/>
  <c r="H379" i="68"/>
  <c r="H90" i="71"/>
  <c r="H113" i="70"/>
  <c r="I252" i="70"/>
  <c r="H202" i="51"/>
  <c r="I122" i="61"/>
  <c r="I330" i="22"/>
  <c r="H56" i="58"/>
  <c r="H43" i="56"/>
  <c r="H351" i="53"/>
  <c r="H47" i="64"/>
  <c r="I333" i="22"/>
  <c r="H10" i="66"/>
  <c r="I123" i="70"/>
  <c r="I9" i="68"/>
  <c r="I360" i="61"/>
  <c r="H156" i="59"/>
  <c r="I18" i="61"/>
  <c r="H217" i="50"/>
  <c r="H179" i="56"/>
  <c r="H191" i="75"/>
  <c r="H159" i="54"/>
  <c r="H340" i="55"/>
  <c r="H341" i="65"/>
  <c r="H293" i="50"/>
  <c r="H147" i="65"/>
  <c r="I240" i="68"/>
  <c r="H357" i="69"/>
  <c r="H124" i="57"/>
  <c r="I36" i="65"/>
  <c r="H130" i="65"/>
  <c r="H249" i="67"/>
  <c r="H121" i="71"/>
  <c r="I305" i="68"/>
  <c r="H217" i="64"/>
  <c r="H214" i="50"/>
  <c r="H71" i="75"/>
  <c r="H210" i="56"/>
  <c r="H381" i="54"/>
  <c r="I16" i="22"/>
  <c r="H370" i="50"/>
  <c r="H34" i="59"/>
  <c r="H319" i="51"/>
  <c r="H322" i="51"/>
  <c r="I286" i="76"/>
  <c r="H97" i="75"/>
  <c r="H174" i="51"/>
  <c r="H99" i="65"/>
  <c r="H385" i="53"/>
  <c r="H285" i="71"/>
  <c r="H335" i="60"/>
  <c r="H28" i="71"/>
  <c r="H286" i="64"/>
  <c r="I256" i="64"/>
  <c r="H24" i="55"/>
  <c r="H230" i="55"/>
  <c r="H171" i="53"/>
  <c r="H198" i="56"/>
  <c r="I160" i="70"/>
  <c r="H161" i="54"/>
  <c r="I186" i="76"/>
  <c r="H184" i="56"/>
  <c r="H141" i="60"/>
  <c r="H341" i="50"/>
  <c r="H288" i="75"/>
  <c r="H77" i="55"/>
  <c r="I38" i="66"/>
  <c r="H388" i="51"/>
  <c r="H272" i="54"/>
  <c r="H93" i="55"/>
  <c r="H133" i="65"/>
  <c r="H256" i="56"/>
  <c r="H42" i="58"/>
  <c r="I401" i="67"/>
  <c r="I284" i="69"/>
  <c r="H372" i="75"/>
  <c r="H164" i="65"/>
  <c r="I251" i="66"/>
  <c r="I221" i="76"/>
  <c r="I318" i="22"/>
  <c r="H69" i="56"/>
  <c r="H23" i="75"/>
  <c r="H155" i="59"/>
  <c r="H238" i="67"/>
  <c r="H362" i="64"/>
  <c r="I265" i="76"/>
  <c r="H370" i="54"/>
  <c r="I307" i="60"/>
  <c r="I237" i="68"/>
  <c r="H112" i="64"/>
  <c r="H97" i="57"/>
  <c r="I139" i="76"/>
  <c r="H34" i="51"/>
  <c r="H401" i="56"/>
  <c r="H238" i="76"/>
  <c r="I381" i="70"/>
  <c r="I234" i="76"/>
  <c r="H349" i="64"/>
  <c r="H205" i="51"/>
  <c r="H347" i="54"/>
  <c r="H70" i="57"/>
  <c r="H262" i="75"/>
  <c r="H48" i="66"/>
  <c r="H297" i="75"/>
  <c r="H31" i="65"/>
  <c r="H398" i="53"/>
  <c r="I81" i="66"/>
  <c r="H305" i="58"/>
  <c r="I317" i="69"/>
  <c r="H402" i="70"/>
  <c r="H8" i="59"/>
  <c r="H169" i="65"/>
  <c r="H367" i="59"/>
  <c r="H31" i="57"/>
  <c r="I44" i="70"/>
  <c r="H273" i="64"/>
  <c r="H205" i="76"/>
  <c r="H304" i="65"/>
  <c r="H311" i="64"/>
  <c r="H75" i="66"/>
  <c r="H242" i="55"/>
  <c r="H363" i="57"/>
  <c r="H396" i="64"/>
  <c r="I113" i="76"/>
  <c r="H367" i="56"/>
  <c r="I401" i="65"/>
  <c r="H302" i="55"/>
  <c r="H74" i="59"/>
  <c r="H17" i="61"/>
  <c r="H279" i="58"/>
  <c r="I328" i="66"/>
  <c r="H292" i="68"/>
  <c r="H258" i="60"/>
  <c r="H306" i="55"/>
  <c r="H45" i="54"/>
  <c r="H400" i="71"/>
  <c r="I280" i="66"/>
  <c r="H265" i="65"/>
  <c r="H355" i="66"/>
  <c r="I230" i="69"/>
  <c r="H380" i="61"/>
  <c r="H221" i="65"/>
  <c r="H120" i="76"/>
  <c r="H322" i="64"/>
  <c r="H163" i="75"/>
  <c r="I371" i="70"/>
  <c r="I163" i="76"/>
  <c r="I226" i="76"/>
  <c r="I254" i="22"/>
  <c r="I49" i="64"/>
  <c r="I101" i="65"/>
  <c r="I382" i="22"/>
  <c r="H383" i="51"/>
  <c r="I161" i="76"/>
  <c r="I50" i="67"/>
  <c r="I147" i="69"/>
  <c r="I45" i="67"/>
  <c r="I381" i="61"/>
  <c r="H395" i="50"/>
  <c r="H90" i="55"/>
  <c r="I185" i="69"/>
  <c r="I219" i="60"/>
  <c r="I167" i="65"/>
  <c r="I274" i="70"/>
  <c r="H154" i="54"/>
  <c r="I226" i="69"/>
  <c r="H248" i="65"/>
  <c r="H96" i="71"/>
  <c r="H340" i="71"/>
  <c r="I330" i="61"/>
  <c r="I307" i="66"/>
  <c r="I379" i="76"/>
  <c r="H23" i="53"/>
  <c r="H184" i="51"/>
  <c r="H343" i="75"/>
  <c r="H222" i="57"/>
  <c r="I359" i="68"/>
  <c r="H308" i="54"/>
  <c r="I169" i="76"/>
  <c r="H174" i="75"/>
  <c r="I183" i="67"/>
  <c r="H288" i="60"/>
  <c r="H301" i="50"/>
  <c r="I316" i="68"/>
  <c r="H200" i="54"/>
  <c r="H104" i="53"/>
  <c r="I318" i="69"/>
  <c r="H154" i="53"/>
  <c r="H76" i="54"/>
  <c r="I398" i="68"/>
  <c r="H135" i="76"/>
  <c r="I260" i="76"/>
  <c r="H61" i="64"/>
  <c r="I141" i="68"/>
  <c r="H376" i="54"/>
  <c r="H67" i="61"/>
  <c r="I69" i="69"/>
  <c r="H367" i="51"/>
  <c r="H238" i="54"/>
  <c r="I187" i="68"/>
  <c r="I228" i="22"/>
  <c r="I99" i="66"/>
  <c r="H90" i="68"/>
  <c r="H239" i="54"/>
  <c r="H314" i="59"/>
  <c r="H192" i="57"/>
  <c r="I122" i="68"/>
  <c r="H80" i="57"/>
  <c r="I226" i="66"/>
  <c r="H222" i="56"/>
  <c r="I236" i="70"/>
  <c r="H63" i="53"/>
  <c r="H79" i="76"/>
  <c r="I352" i="68"/>
  <c r="H387" i="61"/>
  <c r="I242" i="70"/>
  <c r="H338" i="61"/>
  <c r="H299" i="51"/>
  <c r="H130" i="55"/>
  <c r="H211" i="60"/>
  <c r="I380" i="65"/>
  <c r="H358" i="57"/>
  <c r="H26" i="53"/>
  <c r="H30" i="69"/>
  <c r="I93" i="65"/>
  <c r="H354" i="50"/>
  <c r="H381" i="57"/>
  <c r="I103" i="65"/>
  <c r="H297" i="60"/>
  <c r="H260" i="71"/>
  <c r="I267" i="76"/>
  <c r="H200" i="64"/>
  <c r="H319" i="55"/>
  <c r="H119" i="65"/>
  <c r="H351" i="50"/>
  <c r="H252" i="53"/>
  <c r="H98" i="71"/>
  <c r="H135" i="60"/>
  <c r="H48" i="54"/>
  <c r="H356" i="75"/>
  <c r="I241" i="70"/>
  <c r="H363" i="68"/>
  <c r="I14" i="68"/>
  <c r="I396" i="66"/>
  <c r="H381" i="64"/>
  <c r="H297" i="70"/>
  <c r="H112" i="58"/>
  <c r="H330" i="55"/>
  <c r="H330" i="51"/>
  <c r="H263" i="56"/>
  <c r="I170" i="65"/>
  <c r="H171" i="59"/>
  <c r="H220" i="66"/>
  <c r="I365" i="67"/>
  <c r="H223" i="64"/>
  <c r="I102" i="67"/>
  <c r="H344" i="61"/>
  <c r="H348" i="51"/>
  <c r="H171" i="70"/>
  <c r="H191" i="59"/>
  <c r="I175" i="67"/>
  <c r="I297" i="64"/>
  <c r="H190" i="51"/>
  <c r="I170" i="76"/>
  <c r="H381" i="59"/>
  <c r="I384" i="70"/>
  <c r="I146" i="22"/>
  <c r="I385" i="66"/>
  <c r="H317" i="69"/>
  <c r="I24" i="67"/>
  <c r="H47" i="56"/>
  <c r="H237" i="58"/>
  <c r="I339" i="75"/>
  <c r="I391" i="67"/>
  <c r="I253" i="66"/>
  <c r="H327" i="76"/>
  <c r="I109" i="68"/>
  <c r="H383" i="67"/>
  <c r="I105" i="22"/>
  <c r="H218" i="61"/>
  <c r="H312" i="51"/>
  <c r="I109" i="64"/>
  <c r="H334" i="69"/>
  <c r="H356" i="51"/>
  <c r="I112" i="68"/>
  <c r="H397" i="55"/>
  <c r="H61" i="67"/>
  <c r="I361" i="64"/>
  <c r="H402" i="68"/>
  <c r="I275" i="66"/>
  <c r="H122" i="66"/>
  <c r="H280" i="67"/>
  <c r="H46" i="67"/>
  <c r="H61" i="57"/>
  <c r="I320" i="66"/>
  <c r="H295" i="64"/>
  <c r="I10" i="76"/>
  <c r="H355" i="70"/>
  <c r="H118" i="61"/>
  <c r="H372" i="54"/>
  <c r="H298" i="54"/>
  <c r="I285" i="65"/>
  <c r="H85" i="61"/>
  <c r="H251" i="75"/>
  <c r="H251" i="68"/>
  <c r="H317" i="65"/>
  <c r="I31" i="53"/>
  <c r="H84" i="64"/>
  <c r="H358" i="71"/>
  <c r="I154" i="76"/>
  <c r="H371" i="53"/>
  <c r="H389" i="57"/>
  <c r="H130" i="60"/>
  <c r="H178" i="64"/>
  <c r="H90" i="61"/>
  <c r="I289" i="64"/>
  <c r="H85" i="76"/>
  <c r="H351" i="54"/>
  <c r="H106" i="56"/>
  <c r="I367" i="22"/>
  <c r="I97" i="64"/>
  <c r="H377" i="65"/>
  <c r="H185" i="65"/>
  <c r="H19" i="70"/>
  <c r="I44" i="69"/>
  <c r="H316" i="61"/>
  <c r="H206" i="71"/>
  <c r="I189" i="65"/>
  <c r="H266" i="54"/>
  <c r="H124" i="65"/>
  <c r="H251" i="64"/>
  <c r="I163" i="66"/>
  <c r="I76" i="70"/>
  <c r="H318" i="76"/>
  <c r="H261" i="66"/>
  <c r="H377" i="61"/>
  <c r="H174" i="59"/>
  <c r="H258" i="65"/>
  <c r="I231" i="68"/>
  <c r="I244" i="65"/>
  <c r="H29" i="54"/>
  <c r="H121" i="67"/>
  <c r="H142" i="58"/>
  <c r="H93" i="76"/>
  <c r="H74" i="55"/>
  <c r="I307" i="70"/>
  <c r="I258" i="65"/>
  <c r="H30" i="71"/>
  <c r="H233" i="50"/>
  <c r="H146" i="68"/>
  <c r="H387" i="71"/>
  <c r="H244" i="54"/>
  <c r="I25" i="66"/>
  <c r="H378" i="54"/>
  <c r="H212" i="51"/>
  <c r="I71" i="67"/>
  <c r="I157" i="76"/>
  <c r="I234" i="65"/>
  <c r="I224" i="76"/>
  <c r="H287" i="53"/>
  <c r="I105" i="70"/>
  <c r="I392" i="56"/>
  <c r="H88" i="55"/>
  <c r="H338" i="50"/>
  <c r="H314" i="54"/>
  <c r="I338" i="66"/>
  <c r="I251" i="68"/>
  <c r="I107" i="66"/>
  <c r="H273" i="56"/>
  <c r="H305" i="53"/>
  <c r="H402" i="61"/>
  <c r="H327" i="61"/>
  <c r="I247" i="64"/>
  <c r="H369" i="58"/>
  <c r="H317" i="53"/>
  <c r="H287" i="61"/>
  <c r="H239" i="75"/>
  <c r="H85" i="71"/>
  <c r="H183" i="67"/>
  <c r="I187" i="67"/>
  <c r="H169" i="51"/>
  <c r="I126" i="22"/>
  <c r="H375" i="69"/>
  <c r="H297" i="50"/>
  <c r="I7" i="57"/>
  <c r="H158" i="55"/>
  <c r="H238" i="60"/>
  <c r="I127" i="67"/>
  <c r="H151" i="50"/>
  <c r="H171" i="61"/>
  <c r="H132" i="53"/>
  <c r="I37" i="22"/>
  <c r="H216" i="61"/>
  <c r="H340" i="60"/>
  <c r="H361" i="50"/>
  <c r="I312" i="64"/>
  <c r="H148" i="64"/>
  <c r="H226" i="51"/>
  <c r="I258" i="55"/>
  <c r="H152" i="53"/>
  <c r="H346" i="58"/>
  <c r="I357" i="76"/>
  <c r="H76" i="53"/>
  <c r="H61" i="54"/>
  <c r="I319" i="69"/>
  <c r="H81" i="64"/>
  <c r="H145" i="55"/>
  <c r="H21" i="66"/>
  <c r="I141" i="61"/>
  <c r="H273" i="66"/>
  <c r="H310" i="75"/>
  <c r="H286" i="67"/>
  <c r="H113" i="68"/>
  <c r="H19" i="58"/>
  <c r="I394" i="22"/>
  <c r="H394" i="60"/>
  <c r="H109" i="53"/>
  <c r="H54" i="59"/>
  <c r="H71" i="66"/>
  <c r="I237" i="70"/>
  <c r="H192" i="51"/>
  <c r="H12" i="61"/>
  <c r="H82" i="60"/>
  <c r="H91" i="65"/>
  <c r="H105" i="58"/>
  <c r="H80" i="60"/>
  <c r="H23" i="58"/>
  <c r="I18" i="67"/>
  <c r="H370" i="56"/>
  <c r="H82" i="58"/>
  <c r="H51" i="59"/>
  <c r="H270" i="54"/>
  <c r="H274" i="65"/>
  <c r="H215" i="76"/>
  <c r="H34" i="68"/>
  <c r="H14" i="64"/>
  <c r="H390" i="56"/>
  <c r="H57" i="66"/>
  <c r="H362" i="61"/>
  <c r="H346" i="75"/>
  <c r="H143" i="75"/>
  <c r="H175" i="64"/>
  <c r="H299" i="65"/>
  <c r="H151" i="71"/>
  <c r="H158" i="67"/>
  <c r="I13" i="64"/>
  <c r="H369" i="54"/>
  <c r="I354" i="67"/>
  <c r="H358" i="75"/>
  <c r="H218" i="55"/>
  <c r="H24" i="67"/>
  <c r="H281" i="56"/>
  <c r="H42" i="50"/>
  <c r="I207" i="68"/>
  <c r="H223" i="58"/>
  <c r="H125" i="57"/>
  <c r="H381" i="55"/>
  <c r="H157" i="50"/>
  <c r="H186" i="66"/>
  <c r="H142" i="51"/>
  <c r="H154" i="50"/>
  <c r="H57" i="68"/>
  <c r="H270" i="59"/>
  <c r="H19" i="68"/>
  <c r="H194" i="70"/>
  <c r="H232" i="76"/>
  <c r="I347" i="69"/>
  <c r="H207" i="67"/>
  <c r="I399" i="76"/>
  <c r="I219" i="64"/>
  <c r="H8" i="66"/>
  <c r="H73" i="55"/>
  <c r="H62" i="54"/>
  <c r="H254" i="60"/>
  <c r="H62" i="66"/>
  <c r="H348" i="66"/>
  <c r="H82" i="66"/>
  <c r="H247" i="69"/>
  <c r="H321" i="57"/>
  <c r="H19" i="64"/>
  <c r="H401" i="50"/>
  <c r="H31" i="60"/>
  <c r="H105" i="55"/>
  <c r="H386" i="54"/>
  <c r="H284" i="53"/>
  <c r="H27" i="51"/>
  <c r="I334" i="64"/>
  <c r="I255" i="22"/>
  <c r="I92" i="76"/>
  <c r="I93" i="68"/>
  <c r="I139" i="64"/>
  <c r="I353" i="68"/>
  <c r="I332" i="65"/>
  <c r="I289" i="55"/>
  <c r="H163" i="50"/>
  <c r="H296" i="59"/>
  <c r="I65" i="65"/>
  <c r="H168" i="75"/>
  <c r="I284" i="68"/>
  <c r="H18" i="54"/>
  <c r="H224" i="55"/>
  <c r="I345" i="22"/>
  <c r="I279" i="75"/>
  <c r="H263" i="53"/>
  <c r="I336" i="66"/>
  <c r="I72" i="70"/>
  <c r="I284" i="22"/>
  <c r="H359" i="64"/>
  <c r="H283" i="53"/>
  <c r="I58" i="71"/>
  <c r="H341" i="71"/>
  <c r="I368" i="67"/>
  <c r="I193" i="68"/>
  <c r="H159" i="50"/>
  <c r="H219" i="60"/>
  <c r="H101" i="53"/>
  <c r="H259" i="59"/>
  <c r="I128" i="69"/>
  <c r="H242" i="64"/>
  <c r="I295" i="22"/>
  <c r="I267" i="67"/>
  <c r="H162" i="71"/>
  <c r="H283" i="66"/>
  <c r="I26" i="22"/>
  <c r="I361" i="70"/>
  <c r="H86" i="65"/>
  <c r="I69" i="67"/>
  <c r="H363" i="50"/>
  <c r="I151" i="57"/>
  <c r="H125" i="58"/>
  <c r="I39" i="68"/>
  <c r="I288" i="70"/>
  <c r="I322" i="61"/>
  <c r="H190" i="61"/>
  <c r="I383" i="22"/>
  <c r="H29" i="71"/>
  <c r="H101" i="69"/>
  <c r="H54" i="67"/>
  <c r="H29" i="51"/>
  <c r="I198" i="66"/>
  <c r="H59" i="66"/>
  <c r="H140" i="50"/>
  <c r="I26" i="70"/>
  <c r="I28" i="76"/>
  <c r="H388" i="58"/>
  <c r="I245" i="65"/>
  <c r="H288" i="53"/>
  <c r="H393" i="68"/>
  <c r="I332" i="70"/>
  <c r="H316" i="50"/>
  <c r="H238" i="61"/>
  <c r="H239" i="69"/>
  <c r="H8" i="53"/>
  <c r="I296" i="22"/>
  <c r="H289" i="70"/>
  <c r="I328" i="61"/>
  <c r="H110" i="60"/>
  <c r="H39" i="54"/>
  <c r="H403" i="54"/>
  <c r="H61" i="75"/>
  <c r="H317" i="59"/>
  <c r="H161" i="60"/>
  <c r="I269" i="66"/>
  <c r="H332" i="61"/>
  <c r="H55" i="71"/>
  <c r="H353" i="54"/>
  <c r="H122" i="54"/>
  <c r="H107" i="61"/>
  <c r="H131" i="66"/>
  <c r="H201" i="50"/>
  <c r="I205" i="22"/>
  <c r="H80" i="61"/>
  <c r="I55" i="67"/>
  <c r="I176" i="22"/>
  <c r="H48" i="76"/>
  <c r="H353" i="53"/>
  <c r="I236" i="68"/>
  <c r="I9" i="76"/>
  <c r="H30" i="55"/>
  <c r="H139" i="54"/>
  <c r="I393" i="59"/>
  <c r="H108" i="70"/>
  <c r="H378" i="65"/>
  <c r="H383" i="60"/>
  <c r="H299" i="68"/>
  <c r="I255" i="67"/>
  <c r="H55" i="64"/>
  <c r="H291" i="70"/>
  <c r="H235" i="61"/>
  <c r="H224" i="67"/>
  <c r="I63" i="69"/>
  <c r="I270" i="70"/>
  <c r="H221" i="50"/>
  <c r="H390" i="58"/>
  <c r="H398" i="56"/>
  <c r="H212" i="55"/>
  <c r="H176" i="76"/>
  <c r="H387" i="66"/>
  <c r="H34" i="66"/>
  <c r="I283" i="67"/>
  <c r="I150" i="76"/>
  <c r="H279" i="54"/>
  <c r="I108" i="67"/>
  <c r="I82" i="64"/>
  <c r="H351" i="57"/>
  <c r="H343" i="76"/>
  <c r="H280" i="71"/>
  <c r="I357" i="64"/>
  <c r="I351" i="70"/>
  <c r="I354" i="69"/>
  <c r="I287" i="68"/>
  <c r="I324" i="56"/>
  <c r="H268" i="71"/>
  <c r="I403" i="70"/>
  <c r="I218" i="22"/>
  <c r="H141" i="51"/>
  <c r="H229" i="76"/>
  <c r="H269" i="75"/>
  <c r="I36" i="68"/>
  <c r="H342" i="53"/>
  <c r="I298" i="67"/>
  <c r="I257" i="69"/>
  <c r="I236" i="67"/>
  <c r="H211" i="65"/>
  <c r="I44" i="66"/>
  <c r="H176" i="64"/>
  <c r="H160" i="71"/>
  <c r="H45" i="68"/>
  <c r="H399" i="54"/>
  <c r="H112" i="59"/>
  <c r="H25" i="70"/>
  <c r="H62" i="58"/>
  <c r="H27" i="60"/>
  <c r="H206" i="69"/>
  <c r="H322" i="58"/>
  <c r="H155" i="75"/>
  <c r="H118" i="76"/>
  <c r="I145" i="64"/>
  <c r="H98" i="58"/>
  <c r="I322" i="69"/>
  <c r="H393" i="53"/>
  <c r="H130" i="57"/>
  <c r="H281" i="50"/>
  <c r="H393" i="56"/>
  <c r="H349" i="61"/>
  <c r="H64" i="59"/>
  <c r="H261" i="60"/>
  <c r="I96" i="65"/>
  <c r="H200" i="65"/>
  <c r="H147" i="54"/>
  <c r="H313" i="61"/>
  <c r="H353" i="65"/>
  <c r="H372" i="65"/>
  <c r="H255" i="60"/>
  <c r="I310" i="64"/>
  <c r="H55" i="55"/>
  <c r="H219" i="75"/>
  <c r="H171" i="50"/>
  <c r="H240" i="64"/>
  <c r="H364" i="59"/>
  <c r="I151" i="65"/>
  <c r="I93" i="70"/>
  <c r="H234" i="61"/>
  <c r="H334" i="64"/>
  <c r="H329" i="66"/>
  <c r="H45" i="71"/>
  <c r="I73" i="58"/>
  <c r="H191" i="55"/>
  <c r="I82" i="68"/>
  <c r="H221" i="60"/>
  <c r="H251" i="61"/>
  <c r="H31" i="64"/>
  <c r="H328" i="75"/>
  <c r="H198" i="59"/>
  <c r="H60" i="50"/>
  <c r="I58" i="22"/>
  <c r="H263" i="55"/>
  <c r="H46" i="61"/>
  <c r="I96" i="67"/>
  <c r="H344" i="55"/>
  <c r="I275" i="69"/>
  <c r="H74" i="57"/>
  <c r="I347" i="59"/>
  <c r="H159" i="64"/>
  <c r="H172" i="70"/>
  <c r="I262" i="68"/>
  <c r="I295" i="70"/>
  <c r="H323" i="55"/>
  <c r="I54" i="66"/>
  <c r="I200" i="22"/>
  <c r="I395" i="76"/>
  <c r="H336" i="56"/>
  <c r="H83" i="50"/>
  <c r="H33" i="50"/>
  <c r="I31" i="61"/>
  <c r="I22" i="70"/>
  <c r="H40" i="58"/>
  <c r="H102" i="59"/>
  <c r="I155" i="70"/>
  <c r="H95" i="53"/>
  <c r="I216" i="68"/>
  <c r="H339" i="60"/>
  <c r="I365" i="64"/>
  <c r="H19" i="65"/>
  <c r="I373" i="68"/>
  <c r="H71" i="60"/>
  <c r="I27" i="69"/>
  <c r="H124" i="71"/>
  <c r="H71" i="61"/>
  <c r="I286" i="51"/>
  <c r="H261" i="50"/>
  <c r="H397" i="65"/>
  <c r="H324" i="68"/>
  <c r="I387" i="22"/>
  <c r="H358" i="58"/>
  <c r="I12" i="70"/>
  <c r="H321" i="68"/>
  <c r="H338" i="56"/>
  <c r="H49" i="58"/>
  <c r="H91" i="60"/>
  <c r="I254" i="67"/>
  <c r="H48" i="58"/>
  <c r="I247" i="69"/>
  <c r="H373" i="69"/>
  <c r="I339" i="66"/>
  <c r="H114" i="54"/>
  <c r="H53" i="57"/>
  <c r="I230" i="75"/>
  <c r="H119" i="60"/>
  <c r="I384" i="22"/>
  <c r="H108" i="66"/>
  <c r="H232" i="75"/>
  <c r="I282" i="66"/>
  <c r="H382" i="56"/>
  <c r="H221" i="61"/>
  <c r="I290" i="76"/>
  <c r="H25" i="50"/>
  <c r="H310" i="56"/>
  <c r="I94" i="22"/>
  <c r="I337" i="70"/>
  <c r="H300" i="70"/>
  <c r="H109" i="64"/>
  <c r="I258" i="69"/>
  <c r="H183" i="51"/>
  <c r="H202" i="54"/>
  <c r="I81" i="67"/>
  <c r="H94" i="67"/>
  <c r="I256" i="22"/>
  <c r="H361" i="58"/>
  <c r="I38" i="68"/>
  <c r="H131" i="75"/>
  <c r="H334" i="53"/>
  <c r="H8" i="64"/>
  <c r="H387" i="59"/>
  <c r="I198" i="70"/>
  <c r="H219" i="59"/>
  <c r="H47" i="75"/>
  <c r="H57" i="65"/>
  <c r="H221" i="76"/>
  <c r="H201" i="64"/>
  <c r="H173" i="61"/>
  <c r="H197" i="53"/>
  <c r="H285" i="60"/>
  <c r="H357" i="51"/>
  <c r="I337" i="76"/>
  <c r="I124" i="70"/>
  <c r="H370" i="57"/>
  <c r="H393" i="66"/>
  <c r="I369" i="68"/>
  <c r="H362" i="66"/>
  <c r="I94" i="76"/>
  <c r="I323" i="70"/>
  <c r="I101" i="69"/>
  <c r="H40" i="66"/>
  <c r="I67" i="67"/>
  <c r="H393" i="61"/>
  <c r="H321" i="58"/>
  <c r="H233" i="70"/>
  <c r="H16" i="57"/>
  <c r="I312" i="71"/>
  <c r="H353" i="70"/>
  <c r="H348" i="68"/>
  <c r="H375" i="67"/>
  <c r="I87" i="76"/>
  <c r="H202" i="57"/>
  <c r="H93" i="67"/>
  <c r="I43" i="65"/>
  <c r="H64" i="57"/>
  <c r="I35" i="70"/>
  <c r="H207" i="56"/>
  <c r="H81" i="66"/>
  <c r="H19" i="22"/>
  <c r="H358" i="59"/>
  <c r="I138" i="56"/>
  <c r="H152" i="50"/>
  <c r="H327" i="53"/>
  <c r="I145" i="68"/>
  <c r="H374" i="67"/>
  <c r="H170" i="61"/>
  <c r="H310" i="64"/>
  <c r="H400" i="53"/>
  <c r="H375" i="57"/>
  <c r="H76" i="51"/>
  <c r="I185" i="22"/>
  <c r="H330" i="70"/>
  <c r="H44" i="65"/>
  <c r="H79" i="57"/>
  <c r="H306" i="66"/>
  <c r="H347" i="66"/>
  <c r="I393" i="67"/>
  <c r="H266" i="51"/>
  <c r="H99" i="70"/>
  <c r="H32" i="76"/>
  <c r="H54" i="69"/>
  <c r="I220" i="69"/>
  <c r="H369" i="57"/>
  <c r="H190" i="55"/>
  <c r="H337" i="56"/>
  <c r="H188" i="58"/>
  <c r="H92" i="71"/>
  <c r="H94" i="54"/>
  <c r="I261" i="65"/>
  <c r="H47" i="51"/>
  <c r="H320" i="56"/>
  <c r="I54" i="69"/>
  <c r="H38" i="50"/>
  <c r="H349" i="53"/>
  <c r="H129" i="50"/>
  <c r="I58" i="64"/>
  <c r="I30" i="54"/>
  <c r="I331" i="22"/>
  <c r="H183" i="53"/>
  <c r="H30" i="59"/>
  <c r="H190" i="53"/>
  <c r="H68" i="71"/>
  <c r="I75" i="22"/>
  <c r="H318" i="51"/>
  <c r="H319" i="60"/>
  <c r="I382" i="66"/>
  <c r="I241" i="69"/>
  <c r="H291" i="75"/>
  <c r="I152" i="69"/>
  <c r="I241" i="22"/>
  <c r="I45" i="69"/>
  <c r="H179" i="68"/>
  <c r="I290" i="70"/>
  <c r="H133" i="71"/>
  <c r="H256" i="71"/>
  <c r="H223" i="53"/>
  <c r="I43" i="68"/>
  <c r="I219" i="69"/>
  <c r="H49" i="57"/>
  <c r="I8" i="76"/>
  <c r="H100" i="50"/>
  <c r="I81" i="22"/>
  <c r="H136" i="69"/>
  <c r="H188" i="57"/>
  <c r="I388" i="68"/>
  <c r="I253" i="70"/>
  <c r="I82" i="66"/>
  <c r="I356" i="68"/>
  <c r="I71" i="68"/>
  <c r="H307" i="59"/>
  <c r="H122" i="53"/>
  <c r="H253" i="57"/>
  <c r="H345" i="50"/>
  <c r="H72" i="69"/>
  <c r="H138" i="51"/>
  <c r="I16" i="69"/>
  <c r="I111" i="70"/>
  <c r="I163" i="59"/>
  <c r="I269" i="61"/>
  <c r="H368" i="64"/>
  <c r="H261" i="65"/>
  <c r="I27" i="22"/>
  <c r="H103" i="69"/>
  <c r="I155" i="64"/>
  <c r="H342" i="59"/>
  <c r="H71" i="56"/>
  <c r="I177" i="76"/>
  <c r="H376" i="50"/>
  <c r="I328" i="57"/>
  <c r="H289" i="65"/>
  <c r="I222" i="22"/>
  <c r="H29" i="76"/>
  <c r="H367" i="71"/>
  <c r="I287" i="61"/>
  <c r="H344" i="67"/>
  <c r="H247" i="57"/>
  <c r="H328" i="53"/>
  <c r="I50" i="68"/>
  <c r="H211" i="66"/>
  <c r="H385" i="71"/>
  <c r="H221" i="51"/>
  <c r="H98" i="57"/>
  <c r="H23" i="66"/>
  <c r="I53" i="66"/>
  <c r="I372" i="66"/>
  <c r="H272" i="60"/>
  <c r="I188" i="65"/>
  <c r="I379" i="67"/>
  <c r="I111" i="61"/>
  <c r="H324" i="58"/>
  <c r="I400" i="65"/>
  <c r="I371" i="54"/>
  <c r="H175" i="65"/>
  <c r="H83" i="55"/>
  <c r="I59" i="76"/>
  <c r="I234" i="66"/>
  <c r="I264" i="76"/>
  <c r="I343" i="76"/>
  <c r="H42" i="22"/>
  <c r="H104" i="55"/>
  <c r="H60" i="58"/>
  <c r="H167" i="71"/>
  <c r="H232" i="59"/>
  <c r="I142" i="66"/>
  <c r="I183" i="22"/>
  <c r="H47" i="57"/>
  <c r="H382" i="61"/>
  <c r="H126" i="51"/>
  <c r="H393" i="64"/>
  <c r="H129" i="53"/>
  <c r="H187" i="59"/>
  <c r="I205" i="55"/>
  <c r="I174" i="22"/>
  <c r="H41" i="70"/>
  <c r="H201" i="56"/>
  <c r="H209" i="61"/>
  <c r="I403" i="67"/>
  <c r="H19" i="50"/>
  <c r="I312" i="70"/>
  <c r="I363" i="70"/>
  <c r="H354" i="68"/>
  <c r="H93" i="56"/>
  <c r="H44" i="56"/>
  <c r="H93" i="61"/>
  <c r="I207" i="66"/>
  <c r="I217" i="76"/>
  <c r="H354" i="71"/>
  <c r="I386" i="22"/>
  <c r="H389" i="71"/>
  <c r="H233" i="55"/>
  <c r="I362" i="67"/>
  <c r="I338" i="22"/>
  <c r="I204" i="70"/>
  <c r="H41" i="58"/>
  <c r="H403" i="53"/>
  <c r="H97" i="50"/>
  <c r="I58" i="67"/>
  <c r="H275" i="60"/>
  <c r="H281" i="51"/>
  <c r="H21" i="76"/>
  <c r="H315" i="53"/>
  <c r="H138" i="55"/>
  <c r="H188" i="50"/>
  <c r="I364" i="67"/>
  <c r="H177" i="57"/>
  <c r="H122" i="71"/>
  <c r="H296" i="75"/>
  <c r="H244" i="50"/>
  <c r="H270" i="64"/>
  <c r="H97" i="71"/>
  <c r="H369" i="68"/>
  <c r="H15" i="75"/>
  <c r="H322" i="59"/>
  <c r="I335" i="66"/>
  <c r="H207" i="61"/>
  <c r="H301" i="64"/>
  <c r="H75" i="56"/>
  <c r="H257" i="61"/>
  <c r="I156" i="54"/>
  <c r="H58" i="60"/>
  <c r="I257" i="68"/>
  <c r="H233" i="58"/>
  <c r="H266" i="75"/>
  <c r="H369" i="65"/>
  <c r="H229" i="59"/>
  <c r="I325" i="65"/>
  <c r="H343" i="61"/>
  <c r="I358" i="76"/>
  <c r="H181" i="58"/>
  <c r="H13" i="60"/>
  <c r="I192" i="69"/>
  <c r="H106" i="54"/>
  <c r="I230" i="64"/>
  <c r="H49" i="65"/>
  <c r="I128" i="64"/>
  <c r="H93" i="58"/>
  <c r="H169" i="58"/>
  <c r="I172" i="76"/>
  <c r="H321" i="61"/>
  <c r="H28" i="50"/>
  <c r="H349" i="55"/>
  <c r="H268" i="55"/>
  <c r="H19" i="57"/>
  <c r="H396" i="56"/>
  <c r="H302" i="53"/>
  <c r="H124" i="70"/>
  <c r="H225" i="51"/>
  <c r="H124" i="64"/>
  <c r="I194" i="56"/>
  <c r="H282" i="57"/>
  <c r="H327" i="55"/>
  <c r="I74" i="76"/>
  <c r="H8" i="57"/>
  <c r="I253" i="58"/>
  <c r="H51" i="66"/>
  <c r="H83" i="66"/>
  <c r="H250" i="53"/>
  <c r="H328" i="56"/>
  <c r="H47" i="65"/>
  <c r="H326" i="53"/>
  <c r="I28" i="69"/>
  <c r="H278" i="54"/>
  <c r="H298" i="56"/>
  <c r="H382" i="51"/>
  <c r="H46" i="65"/>
  <c r="I192" i="64"/>
  <c r="H23" i="61"/>
  <c r="H160" i="75"/>
  <c r="H177" i="65"/>
  <c r="H285" i="76"/>
  <c r="I397" i="22"/>
  <c r="I202" i="69"/>
  <c r="I389" i="55"/>
  <c r="I124" i="61"/>
  <c r="I263" i="70"/>
  <c r="H43" i="59"/>
  <c r="H83" i="53"/>
  <c r="I8" i="66"/>
  <c r="H316" i="58"/>
  <c r="I76" i="59"/>
  <c r="I250" i="61"/>
  <c r="I52" i="76"/>
  <c r="H97" i="70"/>
  <c r="I379" i="65"/>
  <c r="H100" i="75"/>
  <c r="I180" i="22"/>
  <c r="H13" i="57"/>
  <c r="I29" i="66"/>
  <c r="H274" i="71"/>
  <c r="I288" i="69"/>
  <c r="I231" i="75"/>
  <c r="H339" i="55"/>
  <c r="I220" i="66"/>
  <c r="H254" i="56"/>
  <c r="I131" i="76"/>
  <c r="I80" i="65"/>
  <c r="H366" i="65"/>
  <c r="H386" i="60"/>
  <c r="I56" i="22"/>
  <c r="H311" i="65"/>
  <c r="I24" i="69"/>
  <c r="I140" i="67"/>
  <c r="H116" i="75"/>
  <c r="I19" i="69"/>
  <c r="H199" i="53"/>
  <c r="I326" i="76"/>
  <c r="H47" i="54"/>
  <c r="H200" i="56"/>
  <c r="H59" i="22"/>
  <c r="H135" i="61"/>
  <c r="H157" i="56"/>
  <c r="H97" i="65"/>
  <c r="I88" i="67"/>
  <c r="H331" i="57"/>
  <c r="H121" i="53"/>
  <c r="H401" i="66"/>
  <c r="H351" i="64"/>
  <c r="H345" i="55"/>
  <c r="H243" i="68"/>
  <c r="I401" i="76"/>
  <c r="H74" i="51"/>
  <c r="I172" i="65"/>
  <c r="H73" i="76"/>
  <c r="H10" i="51"/>
  <c r="I185" i="64"/>
  <c r="H307" i="61"/>
  <c r="H296" i="76"/>
  <c r="I285" i="64"/>
  <c r="I114" i="67"/>
  <c r="H355" i="58"/>
  <c r="H141" i="76"/>
  <c r="H155" i="60"/>
  <c r="I33" i="65"/>
  <c r="H239" i="65"/>
  <c r="H119" i="64"/>
  <c r="I23" i="69"/>
  <c r="H378" i="56"/>
  <c r="H52" i="65"/>
  <c r="I359" i="76"/>
  <c r="H333" i="65"/>
  <c r="I136" i="76"/>
  <c r="H152" i="54"/>
  <c r="I155" i="67"/>
  <c r="H97" i="55"/>
  <c r="H26" i="66"/>
  <c r="I358" i="67"/>
  <c r="I286" i="68"/>
  <c r="H315" i="64"/>
  <c r="H243" i="75"/>
  <c r="I213" i="61"/>
  <c r="H163" i="65"/>
  <c r="H182" i="55"/>
  <c r="H22" i="54"/>
  <c r="H341" i="70"/>
  <c r="H244" i="51"/>
  <c r="H208" i="54"/>
  <c r="I172" i="69"/>
  <c r="H146" i="70"/>
  <c r="I233" i="22"/>
  <c r="H242" i="56"/>
  <c r="H296" i="60"/>
  <c r="I363" i="64"/>
  <c r="H185" i="60"/>
  <c r="I175" i="65"/>
  <c r="I117" i="64"/>
  <c r="I267" i="64"/>
  <c r="H279" i="61"/>
  <c r="I33" i="69"/>
  <c r="H192" i="64"/>
  <c r="H87" i="55"/>
  <c r="H332" i="50"/>
  <c r="H386" i="75"/>
  <c r="H105" i="75"/>
  <c r="H342" i="57"/>
  <c r="H121" i="57"/>
  <c r="I373" i="67"/>
  <c r="H200" i="55"/>
  <c r="I261" i="70"/>
  <c r="H167" i="50"/>
  <c r="H398" i="71"/>
  <c r="I47" i="70"/>
  <c r="H403" i="66"/>
  <c r="H366" i="67"/>
  <c r="H171" i="75"/>
  <c r="I401" i="64"/>
  <c r="I300" i="70"/>
  <c r="H54" i="66"/>
  <c r="I152" i="76"/>
  <c r="H403" i="65"/>
  <c r="H394" i="58"/>
  <c r="H74" i="65"/>
  <c r="H75" i="61"/>
  <c r="H216" i="53"/>
  <c r="I96" i="70"/>
  <c r="H302" i="54"/>
  <c r="H330" i="60"/>
  <c r="I221" i="70"/>
  <c r="I48" i="76"/>
  <c r="I98" i="65"/>
  <c r="H392" i="54"/>
  <c r="H138" i="50"/>
  <c r="I397" i="61"/>
  <c r="I385" i="68"/>
  <c r="I123" i="67"/>
  <c r="H113" i="54"/>
  <c r="H231" i="50"/>
  <c r="H219" i="58"/>
  <c r="H207" i="71"/>
  <c r="I157" i="64"/>
  <c r="H155" i="71"/>
  <c r="I348" i="76"/>
  <c r="H349" i="58"/>
  <c r="H124" i="51"/>
  <c r="I120" i="69"/>
  <c r="I187" i="59"/>
  <c r="I157" i="66"/>
  <c r="I9" i="22"/>
  <c r="I162" i="70"/>
  <c r="H107" i="51"/>
  <c r="I90" i="55"/>
  <c r="I23" i="67"/>
  <c r="H52" i="57"/>
  <c r="H134" i="51"/>
  <c r="H96" i="50"/>
  <c r="I362" i="69"/>
  <c r="H17" i="56"/>
  <c r="I205" i="66"/>
  <c r="I394" i="68"/>
  <c r="I301" i="67"/>
  <c r="I313" i="70"/>
  <c r="H147" i="51"/>
  <c r="I96" i="69"/>
  <c r="H391" i="58"/>
  <c r="I360" i="22"/>
  <c r="H74" i="50"/>
  <c r="H229" i="71"/>
  <c r="H121" i="58"/>
  <c r="I318" i="70"/>
  <c r="I206" i="61"/>
  <c r="H158" i="71"/>
  <c r="H216" i="57"/>
  <c r="I210" i="22"/>
  <c r="I70" i="67"/>
  <c r="H157" i="59"/>
  <c r="H72" i="51"/>
  <c r="H245" i="71"/>
  <c r="H45" i="56"/>
  <c r="I304" i="67"/>
  <c r="H115" i="55"/>
  <c r="H373" i="71"/>
  <c r="H193" i="51"/>
  <c r="H253" i="69"/>
  <c r="H373" i="56"/>
  <c r="H389" i="65"/>
  <c r="H169" i="53"/>
  <c r="H102" i="71"/>
  <c r="H73" i="64"/>
  <c r="I164" i="70"/>
  <c r="H389" i="60"/>
  <c r="H337" i="59"/>
  <c r="I212" i="76"/>
  <c r="H263" i="76"/>
  <c r="H166" i="50"/>
  <c r="H333" i="60"/>
  <c r="H243" i="50"/>
  <c r="H290" i="64"/>
  <c r="H380" i="57"/>
  <c r="I253" i="69"/>
  <c r="H95" i="57"/>
  <c r="I55" i="61"/>
  <c r="H81" i="59"/>
  <c r="H109" i="50"/>
  <c r="H360" i="58"/>
  <c r="H360" i="54"/>
  <c r="I205" i="64"/>
  <c r="H83" i="65"/>
  <c r="H241" i="60"/>
  <c r="I8" i="70"/>
  <c r="I210" i="67"/>
  <c r="H398" i="57"/>
  <c r="I288" i="67"/>
  <c r="H58" i="58"/>
  <c r="H14" i="71"/>
  <c r="H20" i="64"/>
  <c r="I195" i="67"/>
  <c r="H28" i="59"/>
  <c r="H43" i="53"/>
  <c r="H360" i="55"/>
  <c r="H230" i="67"/>
  <c r="H177" i="68"/>
  <c r="H35" i="66"/>
  <c r="H368" i="50"/>
  <c r="H389" i="64"/>
  <c r="H110" i="67"/>
  <c r="H240" i="53"/>
  <c r="H144" i="61"/>
  <c r="I201" i="58"/>
  <c r="H18" i="60"/>
  <c r="I285" i="22"/>
  <c r="H213" i="58"/>
  <c r="I318" i="67"/>
  <c r="H333" i="76"/>
  <c r="I263" i="68"/>
  <c r="H9" i="55"/>
  <c r="H342" i="50"/>
  <c r="H310" i="53"/>
  <c r="H395" i="71"/>
  <c r="H271" i="76"/>
  <c r="H293" i="58"/>
  <c r="H304" i="56"/>
  <c r="H29" i="60"/>
  <c r="H289" i="55"/>
  <c r="H334" i="50"/>
  <c r="H105" i="57"/>
  <c r="H27" i="75"/>
  <c r="H350" i="51"/>
  <c r="H153" i="70"/>
  <c r="I64" i="59"/>
  <c r="I374" i="70"/>
  <c r="H188" i="54"/>
  <c r="H44" i="55"/>
  <c r="H390" i="69"/>
  <c r="I192" i="22"/>
  <c r="H377" i="60"/>
  <c r="I351" i="69"/>
  <c r="H326" i="71"/>
  <c r="I369" i="67"/>
  <c r="H221" i="75"/>
  <c r="H198" i="54"/>
  <c r="I15" i="22"/>
  <c r="H119" i="67"/>
  <c r="H228" i="71"/>
  <c r="H231" i="57"/>
  <c r="I118" i="68"/>
  <c r="H328" i="64"/>
  <c r="I288" i="68"/>
  <c r="H243" i="56"/>
  <c r="H305" i="71"/>
  <c r="H338" i="60"/>
  <c r="I160" i="67"/>
  <c r="H231" i="51"/>
  <c r="H201" i="51"/>
  <c r="H71" i="54"/>
  <c r="I272" i="66"/>
  <c r="H158" i="54"/>
  <c r="I154" i="68"/>
  <c r="H269" i="54"/>
  <c r="I159" i="76"/>
  <c r="I99" i="59"/>
  <c r="H388" i="68"/>
  <c r="I373" i="70"/>
  <c r="H341" i="58"/>
  <c r="I327" i="67"/>
  <c r="H88" i="67"/>
  <c r="H208" i="67"/>
  <c r="I137" i="65"/>
  <c r="H162" i="61"/>
  <c r="I189" i="69"/>
  <c r="H345" i="64"/>
  <c r="H78" i="75"/>
  <c r="H72" i="57"/>
  <c r="I328" i="22"/>
  <c r="H246" i="53"/>
  <c r="H327" i="60"/>
  <c r="H402" i="71"/>
  <c r="H262" i="59"/>
  <c r="I86" i="67"/>
  <c r="H162" i="64"/>
  <c r="I58" i="70"/>
  <c r="I400" i="69"/>
  <c r="I400" i="70"/>
  <c r="I142" i="61"/>
  <c r="I49" i="76"/>
  <c r="I269" i="76"/>
  <c r="H207" i="58"/>
  <c r="H246" i="58"/>
  <c r="H19" i="60"/>
  <c r="H368" i="51"/>
  <c r="H104" i="59"/>
  <c r="H195" i="55"/>
  <c r="I329" i="70"/>
  <c r="H140" i="68"/>
  <c r="H304" i="75"/>
  <c r="I265" i="64"/>
  <c r="H16" i="60"/>
  <c r="I294" i="66"/>
  <c r="H342" i="64"/>
  <c r="H314" i="53"/>
  <c r="H310" i="51"/>
  <c r="H62" i="61"/>
  <c r="I275" i="22"/>
  <c r="I306" i="65"/>
  <c r="I231" i="76"/>
  <c r="H327" i="65"/>
  <c r="H259" i="56"/>
  <c r="H355" i="65"/>
  <c r="I242" i="68"/>
  <c r="I116" i="66"/>
  <c r="I284" i="65"/>
  <c r="H140" i="59"/>
  <c r="H171" i="60"/>
  <c r="I31" i="64"/>
  <c r="H231" i="69"/>
  <c r="I345" i="61"/>
  <c r="I80" i="22"/>
  <c r="H384" i="50"/>
  <c r="H158" i="59"/>
  <c r="H9" i="71"/>
  <c r="H366" i="56"/>
  <c r="H217" i="71"/>
  <c r="H59" i="61"/>
  <c r="H367" i="53"/>
  <c r="I73" i="69"/>
  <c r="H216" i="67"/>
  <c r="I169" i="54"/>
  <c r="I296" i="70"/>
  <c r="I239" i="70"/>
  <c r="H77" i="75"/>
  <c r="I334" i="22"/>
  <c r="H398" i="64"/>
  <c r="H112" i="56"/>
  <c r="H19" i="55"/>
  <c r="I95" i="61"/>
  <c r="H251" i="53"/>
  <c r="H15" i="50"/>
  <c r="H284" i="56"/>
  <c r="H31" i="69"/>
  <c r="H275" i="53"/>
  <c r="H232" i="55"/>
  <c r="H94" i="53"/>
  <c r="H42" i="55"/>
  <c r="H187" i="53"/>
  <c r="H169" i="70"/>
  <c r="H311" i="60"/>
  <c r="H332" i="57"/>
  <c r="H224" i="76"/>
  <c r="I391" i="22"/>
  <c r="H265" i="56"/>
  <c r="H226" i="71"/>
  <c r="H113" i="75"/>
  <c r="H20" i="53"/>
  <c r="H307" i="57"/>
  <c r="H356" i="54"/>
  <c r="I31" i="65"/>
  <c r="H168" i="59"/>
  <c r="I62" i="67"/>
  <c r="H45" i="59"/>
  <c r="H209" i="75"/>
  <c r="H246" i="76"/>
  <c r="H181" i="53"/>
  <c r="H80" i="58"/>
  <c r="H196" i="59"/>
  <c r="I222" i="76"/>
  <c r="H250" i="75"/>
  <c r="H46" i="55"/>
  <c r="H113" i="58"/>
  <c r="H41" i="71"/>
  <c r="H70" i="64"/>
  <c r="H374" i="53"/>
  <c r="H244" i="53"/>
  <c r="H92" i="51"/>
  <c r="H107" i="57"/>
  <c r="H287" i="56"/>
  <c r="H399" i="60"/>
  <c r="H57" i="61"/>
  <c r="I158" i="67"/>
  <c r="I340" i="70"/>
  <c r="H354" i="61"/>
  <c r="H31" i="66"/>
  <c r="I234" i="67"/>
  <c r="H193" i="57"/>
  <c r="H44" i="70"/>
  <c r="H28" i="53"/>
  <c r="H225" i="50"/>
  <c r="H342" i="56"/>
  <c r="H152" i="57"/>
  <c r="I393" i="22"/>
  <c r="H58" i="65"/>
  <c r="H392" i="64"/>
  <c r="H152" i="55"/>
  <c r="I32" i="67"/>
  <c r="H75" i="64"/>
  <c r="I230" i="67"/>
  <c r="H41" i="55"/>
  <c r="H257" i="75"/>
  <c r="I346" i="66"/>
  <c r="I193" i="66"/>
  <c r="H131" i="51"/>
  <c r="I127" i="69"/>
  <c r="I7" i="64"/>
  <c r="H287" i="57"/>
  <c r="I369" i="70"/>
  <c r="H32" i="67"/>
  <c r="H131" i="68"/>
  <c r="H43" i="58"/>
  <c r="H353" i="66"/>
  <c r="I139" i="22"/>
  <c r="H108" i="55"/>
  <c r="H35" i="57"/>
  <c r="H237" i="64"/>
  <c r="H143" i="54"/>
  <c r="H93" i="75"/>
  <c r="I9" i="67"/>
  <c r="H358" i="67"/>
  <c r="I170" i="70"/>
  <c r="H278" i="59"/>
  <c r="H109" i="56"/>
  <c r="H390" i="61"/>
  <c r="I294" i="64"/>
  <c r="H240" i="55"/>
  <c r="H21" i="53"/>
  <c r="H185" i="67"/>
  <c r="H397" i="57"/>
  <c r="I152" i="66"/>
  <c r="I129" i="69"/>
  <c r="H232" i="71"/>
  <c r="H128" i="59"/>
  <c r="I257" i="66"/>
  <c r="H237" i="68"/>
  <c r="H74" i="70"/>
  <c r="I48" i="22"/>
  <c r="H237" i="61"/>
  <c r="I120" i="76"/>
  <c r="H66" i="57"/>
  <c r="H156" i="61"/>
  <c r="H32" i="61"/>
  <c r="H251" i="51"/>
  <c r="H395" i="58"/>
  <c r="H124" i="53"/>
  <c r="H192" i="59"/>
  <c r="I203" i="67"/>
  <c r="H139" i="53"/>
  <c r="H188" i="59"/>
  <c r="H172" i="54"/>
  <c r="H74" i="60"/>
  <c r="I380" i="66"/>
  <c r="I372" i="69"/>
  <c r="H285" i="50"/>
  <c r="H356" i="53"/>
  <c r="H158" i="50"/>
  <c r="H86" i="50"/>
  <c r="H153" i="51"/>
  <c r="I107" i="70"/>
  <c r="H239" i="53"/>
  <c r="I176" i="51"/>
  <c r="I349" i="70"/>
  <c r="I392" i="22"/>
  <c r="H190" i="71"/>
  <c r="H235" i="59"/>
  <c r="H294" i="53"/>
  <c r="H112" i="71"/>
  <c r="I78" i="67"/>
  <c r="H251" i="71"/>
  <c r="H238" i="55"/>
  <c r="H116" i="55"/>
  <c r="H333" i="71"/>
  <c r="I239" i="67"/>
  <c r="I66" i="58"/>
  <c r="I129" i="68"/>
  <c r="I195" i="70"/>
  <c r="H12" i="75"/>
  <c r="H172" i="50"/>
  <c r="I44" i="76"/>
  <c r="H228" i="51"/>
  <c r="I69" i="65"/>
  <c r="H386" i="70"/>
  <c r="I5" i="59"/>
  <c r="H130" i="75"/>
  <c r="I158" i="68"/>
  <c r="H186" i="60"/>
  <c r="I240" i="66"/>
  <c r="I223" i="76"/>
  <c r="I89" i="70"/>
  <c r="H114" i="57"/>
  <c r="I282" i="58"/>
  <c r="H400" i="67"/>
  <c r="H235" i="71"/>
  <c r="H111" i="57"/>
  <c r="I360" i="67"/>
  <c r="I209" i="68"/>
  <c r="H91" i="54"/>
  <c r="I42" i="22"/>
  <c r="H123" i="75"/>
  <c r="H32" i="71"/>
  <c r="H70" i="69"/>
  <c r="I377" i="64"/>
  <c r="H328" i="51"/>
  <c r="I354" i="76"/>
  <c r="H174" i="55"/>
  <c r="I374" i="68"/>
  <c r="H82" i="61"/>
  <c r="I339" i="76"/>
  <c r="H27" i="53"/>
  <c r="H33" i="55"/>
  <c r="H271" i="61"/>
  <c r="H43" i="68"/>
  <c r="I301" i="70"/>
  <c r="H300" i="60"/>
  <c r="I172" i="68"/>
  <c r="H126" i="57"/>
  <c r="H55" i="51"/>
  <c r="H258" i="66"/>
  <c r="H39" i="57"/>
  <c r="I153" i="76"/>
  <c r="H233" i="60"/>
  <c r="H343" i="51"/>
  <c r="H21" i="70"/>
  <c r="H38" i="67"/>
  <c r="H328" i="69"/>
  <c r="H323" i="59"/>
  <c r="H343" i="50"/>
  <c r="H89" i="70"/>
  <c r="I263" i="67"/>
  <c r="H29" i="55"/>
  <c r="H122" i="60"/>
  <c r="I305" i="70"/>
  <c r="H197" i="60"/>
  <c r="I35" i="59"/>
  <c r="H354" i="64"/>
  <c r="I93" i="61"/>
  <c r="H361" i="54"/>
  <c r="I75" i="64"/>
  <c r="H391" i="65"/>
  <c r="I78" i="70"/>
  <c r="H74" i="58"/>
  <c r="I303" i="69"/>
  <c r="I336" i="76"/>
  <c r="I378" i="67"/>
  <c r="H305" i="65"/>
  <c r="H230" i="54"/>
  <c r="I21" i="66"/>
  <c r="H275" i="57"/>
  <c r="I46" i="22"/>
  <c r="H174" i="60"/>
  <c r="I122" i="70"/>
  <c r="H297" i="58"/>
  <c r="H126" i="61"/>
  <c r="H154" i="68"/>
  <c r="H258" i="75"/>
  <c r="I158" i="76"/>
  <c r="H396" i="58"/>
  <c r="H400" i="57"/>
  <c r="H158" i="56"/>
  <c r="H401" i="64"/>
  <c r="H325" i="65"/>
  <c r="H33" i="54"/>
  <c r="H340" i="75"/>
  <c r="H386" i="55"/>
  <c r="H209" i="68"/>
  <c r="H387" i="54"/>
  <c r="H61" i="50"/>
  <c r="H401" i="75"/>
  <c r="H194" i="66"/>
  <c r="H23" i="50"/>
  <c r="I179" i="67"/>
  <c r="H277" i="51"/>
  <c r="H274" i="51"/>
  <c r="H143" i="59"/>
  <c r="I337" i="67"/>
  <c r="H312" i="65"/>
  <c r="I386" i="67"/>
  <c r="H371" i="68"/>
  <c r="H16" i="75"/>
  <c r="H377" i="53"/>
  <c r="I179" i="22"/>
  <c r="H106" i="61"/>
  <c r="H280" i="54"/>
  <c r="H218" i="56"/>
  <c r="I32" i="69"/>
  <c r="H241" i="65"/>
  <c r="H400" i="56"/>
  <c r="I25" i="76"/>
  <c r="H325" i="67"/>
  <c r="I160" i="65"/>
  <c r="H179" i="61"/>
  <c r="I166" i="68"/>
  <c r="H257" i="68"/>
  <c r="H248" i="50"/>
  <c r="I64" i="76"/>
  <c r="I327" i="65"/>
  <c r="H51" i="56"/>
  <c r="I39" i="70"/>
  <c r="H348" i="56"/>
  <c r="H333" i="55"/>
  <c r="H173" i="75"/>
  <c r="H335" i="55"/>
  <c r="H208" i="58"/>
  <c r="H226" i="61"/>
  <c r="H111" i="75"/>
  <c r="H12" i="59"/>
  <c r="H209" i="66"/>
  <c r="H110" i="71"/>
  <c r="H192" i="54"/>
  <c r="I166" i="22"/>
  <c r="H70" i="61"/>
  <c r="I154" i="22"/>
  <c r="H61" i="51"/>
  <c r="H350" i="57"/>
  <c r="I199" i="66"/>
  <c r="H315" i="71"/>
  <c r="H73" i="66"/>
  <c r="H68" i="66"/>
  <c r="I356" i="22"/>
  <c r="I105" i="66"/>
  <c r="H204" i="68"/>
  <c r="I59" i="68"/>
  <c r="H225" i="64"/>
  <c r="I211" i="66"/>
  <c r="H291" i="60"/>
  <c r="I122" i="65"/>
  <c r="H349" i="75"/>
  <c r="H14" i="58"/>
  <c r="I95" i="68"/>
  <c r="H365" i="58"/>
  <c r="H108" i="71"/>
  <c r="I289" i="69"/>
  <c r="H163" i="53"/>
  <c r="H232" i="54"/>
  <c r="I69" i="22"/>
  <c r="H156" i="66"/>
  <c r="H272" i="51"/>
  <c r="H242" i="59"/>
  <c r="H303" i="75"/>
  <c r="H63" i="51"/>
  <c r="H45" i="66"/>
  <c r="H214" i="64"/>
  <c r="I331" i="66"/>
  <c r="H96" i="67"/>
  <c r="H365" i="50"/>
  <c r="H141" i="58"/>
  <c r="I267" i="68"/>
  <c r="H322" i="70"/>
  <c r="I289" i="22"/>
  <c r="H83" i="58"/>
  <c r="H190" i="76"/>
  <c r="H120" i="69"/>
  <c r="H396" i="50"/>
  <c r="H384" i="51"/>
  <c r="I123" i="66"/>
  <c r="H333" i="75"/>
  <c r="H9" i="53"/>
  <c r="I281" i="69"/>
  <c r="H397" i="60"/>
  <c r="I98" i="66"/>
  <c r="H264" i="56"/>
  <c r="H141" i="75"/>
  <c r="H326" i="64"/>
  <c r="H240" i="54"/>
  <c r="H193" i="59"/>
  <c r="I226" i="70"/>
  <c r="H361" i="70"/>
  <c r="H294" i="51"/>
  <c r="H83" i="60"/>
  <c r="I194" i="76"/>
  <c r="H126" i="76"/>
  <c r="I273" i="67"/>
  <c r="I373" i="22"/>
  <c r="H123" i="59"/>
  <c r="I264" i="70"/>
  <c r="H175" i="71"/>
  <c r="H88" i="75"/>
  <c r="H206" i="56"/>
  <c r="H378" i="51"/>
  <c r="H18" i="66"/>
  <c r="I384" i="67"/>
  <c r="H40" i="76"/>
  <c r="I127" i="65"/>
  <c r="H12" i="56"/>
  <c r="H149" i="76"/>
  <c r="I239" i="60"/>
  <c r="H13" i="76"/>
  <c r="H238" i="50"/>
  <c r="H326" i="56"/>
  <c r="I129" i="64"/>
  <c r="H136" i="65"/>
  <c r="H66" i="65"/>
  <c r="H143" i="55"/>
  <c r="H350" i="55"/>
  <c r="I297" i="65"/>
  <c r="H323" i="56"/>
  <c r="I349" i="22"/>
  <c r="H27" i="65"/>
  <c r="H26" i="56"/>
  <c r="H350" i="69"/>
  <c r="I318" i="64"/>
  <c r="I138" i="50"/>
  <c r="H379" i="61"/>
  <c r="I337" i="69"/>
  <c r="H89" i="55"/>
  <c r="I349" i="61"/>
  <c r="H33" i="69"/>
  <c r="H381" i="67"/>
  <c r="H64" i="64"/>
  <c r="H161" i="65"/>
  <c r="I251" i="64"/>
  <c r="H18" i="61"/>
  <c r="H93" i="59"/>
  <c r="H385" i="61"/>
  <c r="H364" i="55"/>
  <c r="I68" i="76"/>
  <c r="H161" i="64"/>
  <c r="H336" i="57"/>
  <c r="H222" i="55"/>
  <c r="H365" i="69"/>
  <c r="H222" i="54"/>
  <c r="H315" i="75"/>
  <c r="H293" i="53"/>
  <c r="H35" i="51"/>
  <c r="H128" i="64"/>
  <c r="I250" i="64"/>
  <c r="H233" i="53"/>
  <c r="I265" i="65"/>
  <c r="I269" i="67"/>
  <c r="H97" i="56"/>
  <c r="H374" i="60"/>
  <c r="H110" i="61"/>
  <c r="H352" i="51"/>
  <c r="H326" i="59"/>
  <c r="I395" i="66"/>
  <c r="H358" i="65"/>
  <c r="I394" i="65"/>
  <c r="H369" i="75"/>
  <c r="H300" i="66"/>
  <c r="H290" i="71"/>
  <c r="H356" i="66"/>
  <c r="H375" i="53"/>
  <c r="H66" i="54"/>
  <c r="H106" i="66"/>
  <c r="H86" i="69"/>
  <c r="H176" i="53"/>
  <c r="H41" i="60"/>
  <c r="H57" i="59"/>
  <c r="H289" i="64"/>
  <c r="H202" i="59"/>
  <c r="H306" i="50"/>
  <c r="H62" i="76"/>
  <c r="H68" i="68"/>
  <c r="I40" i="68"/>
  <c r="H348" i="61"/>
  <c r="H395" i="54"/>
  <c r="H141" i="65"/>
  <c r="H28" i="22"/>
  <c r="H128" i="71"/>
  <c r="H321" i="53"/>
  <c r="H379" i="57"/>
  <c r="H366" i="54"/>
  <c r="H238" i="59"/>
  <c r="I401" i="68"/>
  <c r="I188" i="22"/>
  <c r="H137" i="61"/>
  <c r="H115" i="60"/>
  <c r="H318" i="58"/>
  <c r="H115" i="56"/>
  <c r="H203" i="50"/>
  <c r="H366" i="55"/>
  <c r="I268" i="22"/>
  <c r="H322" i="60"/>
  <c r="H321" i="70"/>
  <c r="H339" i="66"/>
  <c r="H130" i="51"/>
  <c r="H239" i="50"/>
  <c r="H325" i="58"/>
  <c r="I137" i="68"/>
  <c r="H209" i="56"/>
  <c r="H22" i="75"/>
  <c r="I398" i="66"/>
  <c r="H175" i="51"/>
  <c r="H222" i="67"/>
  <c r="H18" i="64"/>
  <c r="H359" i="61"/>
  <c r="H367" i="61"/>
  <c r="H130" i="70"/>
  <c r="H192" i="76"/>
  <c r="H161" i="70"/>
  <c r="H215" i="61"/>
  <c r="H298" i="66"/>
  <c r="I369" i="66"/>
  <c r="H355" i="64"/>
  <c r="H263" i="51"/>
  <c r="H8" i="71"/>
  <c r="I27" i="66"/>
  <c r="H363" i="75"/>
  <c r="H344" i="71"/>
  <c r="H62" i="75"/>
  <c r="I246" i="68"/>
  <c r="I300" i="66"/>
  <c r="I79" i="76"/>
  <c r="H136" i="51"/>
  <c r="H28" i="55"/>
  <c r="H61" i="69"/>
  <c r="H92" i="57"/>
  <c r="I294" i="67"/>
  <c r="I190" i="68"/>
  <c r="H131" i="53"/>
  <c r="H330" i="58"/>
  <c r="H81" i="50"/>
  <c r="I249" i="69"/>
  <c r="H172" i="51"/>
  <c r="H69" i="71"/>
  <c r="H37" i="71"/>
  <c r="I323" i="67"/>
  <c r="H382" i="76"/>
  <c r="H275" i="71"/>
  <c r="I18" i="65"/>
  <c r="H109" i="71"/>
  <c r="I187" i="22"/>
  <c r="I57" i="64"/>
  <c r="I209" i="67"/>
  <c r="I283" i="22"/>
  <c r="H353" i="71"/>
  <c r="I253" i="22"/>
  <c r="H265" i="55"/>
  <c r="I162" i="65"/>
  <c r="H259" i="71"/>
  <c r="H11" i="54"/>
  <c r="H46" i="59"/>
  <c r="I251" i="69"/>
  <c r="H32" i="55"/>
  <c r="I72" i="67"/>
  <c r="H88" i="57"/>
  <c r="I119" i="70"/>
  <c r="H211" i="51"/>
  <c r="H109" i="54"/>
  <c r="H135" i="53"/>
  <c r="I140" i="59"/>
  <c r="I243" i="22"/>
  <c r="H249" i="57"/>
  <c r="I366" i="68"/>
  <c r="I37" i="76"/>
  <c r="I378" i="66"/>
  <c r="H202" i="58"/>
  <c r="H332" i="55"/>
  <c r="H134" i="69"/>
  <c r="H102" i="75"/>
  <c r="H354" i="75"/>
  <c r="I18" i="76"/>
  <c r="I74" i="68"/>
  <c r="H345" i="56"/>
  <c r="I392" i="64"/>
  <c r="H210" i="59"/>
  <c r="H284" i="66"/>
  <c r="H147" i="64"/>
  <c r="H63" i="67"/>
  <c r="H367" i="57"/>
  <c r="H142" i="69"/>
  <c r="I120" i="22"/>
  <c r="H64" i="69"/>
  <c r="I91" i="22"/>
  <c r="H399" i="61"/>
  <c r="H243" i="61"/>
  <c r="H244" i="65"/>
  <c r="H294" i="55"/>
  <c r="I97" i="70"/>
  <c r="H359" i="57"/>
  <c r="H220" i="51"/>
  <c r="H363" i="58"/>
  <c r="H363" i="56"/>
  <c r="H121" i="68"/>
  <c r="H285" i="54"/>
  <c r="H380" i="55"/>
  <c r="H55" i="67"/>
  <c r="I306" i="70"/>
  <c r="H268" i="58"/>
  <c r="I125" i="69"/>
  <c r="H155" i="54"/>
  <c r="H100" i="66"/>
  <c r="H283" i="54"/>
  <c r="H59" i="50"/>
  <c r="I147" i="70"/>
  <c r="H138" i="75"/>
  <c r="I322" i="65"/>
  <c r="H339" i="54"/>
  <c r="I102" i="76"/>
  <c r="H230" i="65"/>
  <c r="H262" i="71"/>
  <c r="H352" i="60"/>
  <c r="I387" i="66"/>
  <c r="H216" i="60"/>
  <c r="H201" i="68"/>
  <c r="I331" i="76"/>
  <c r="I65" i="76"/>
  <c r="H110" i="76"/>
  <c r="H50" i="51"/>
  <c r="I49" i="67"/>
  <c r="H317" i="64"/>
  <c r="H41" i="65"/>
  <c r="I41" i="76"/>
  <c r="H222" i="65"/>
  <c r="I29" i="76"/>
  <c r="I86" i="22"/>
  <c r="I199" i="70"/>
  <c r="H159" i="61"/>
  <c r="H214" i="53"/>
  <c r="H402" i="65"/>
  <c r="H225" i="65"/>
  <c r="I151" i="59"/>
  <c r="H179" i="50"/>
  <c r="H347" i="51"/>
  <c r="I20" i="67"/>
  <c r="H94" i="65"/>
  <c r="I386" i="76"/>
  <c r="H25" i="59"/>
  <c r="I351" i="65"/>
  <c r="H189" i="57"/>
  <c r="H318" i="50"/>
  <c r="H348" i="59"/>
  <c r="I90" i="68"/>
  <c r="H283" i="60"/>
  <c r="I378" i="76"/>
  <c r="I37" i="67"/>
  <c r="I83" i="66"/>
  <c r="I340" i="75"/>
  <c r="H243" i="53"/>
  <c r="H87" i="75"/>
  <c r="H353" i="55"/>
  <c r="I196" i="22"/>
  <c r="H398" i="69"/>
  <c r="I364" i="70"/>
  <c r="H399" i="51"/>
  <c r="H65" i="75"/>
  <c r="I264" i="66"/>
  <c r="H331" i="66"/>
  <c r="H71" i="55"/>
  <c r="H189" i="75"/>
  <c r="I141" i="76"/>
  <c r="H210" i="60"/>
  <c r="I318" i="68"/>
  <c r="H235" i="50"/>
  <c r="H135" i="58"/>
  <c r="H157" i="76"/>
  <c r="I46" i="68"/>
  <c r="I72" i="76"/>
  <c r="H255" i="59"/>
  <c r="I50" i="70"/>
  <c r="H157" i="60"/>
  <c r="H217" i="75"/>
  <c r="H77" i="76"/>
  <c r="H230" i="71"/>
  <c r="I400" i="66"/>
  <c r="H174" i="61"/>
  <c r="I9" i="65"/>
  <c r="I397" i="68"/>
  <c r="H93" i="51"/>
  <c r="H365" i="56"/>
  <c r="I163" i="64"/>
  <c r="H114" i="51"/>
  <c r="H225" i="69"/>
  <c r="I246" i="64"/>
  <c r="I214" i="70"/>
  <c r="H169" i="59"/>
  <c r="H376" i="53"/>
  <c r="H119" i="53"/>
  <c r="I237" i="61"/>
  <c r="H249" i="58"/>
  <c r="H57" i="71"/>
  <c r="H209" i="64"/>
  <c r="I291" i="64"/>
  <c r="H18" i="59"/>
  <c r="I91" i="69"/>
  <c r="H377" i="58"/>
  <c r="I41" i="70"/>
  <c r="H62" i="59"/>
  <c r="I135" i="65"/>
  <c r="H222" i="53"/>
  <c r="H245" i="64"/>
  <c r="H46" i="54"/>
  <c r="H28" i="56"/>
  <c r="H177" i="60"/>
  <c r="H204" i="59"/>
  <c r="H280" i="60"/>
  <c r="I111" i="69"/>
  <c r="H367" i="64"/>
  <c r="H68" i="50"/>
  <c r="H57" i="60"/>
  <c r="H235" i="57"/>
  <c r="H141" i="55"/>
  <c r="I18" i="70"/>
  <c r="H396" i="75"/>
  <c r="H236" i="70"/>
  <c r="I21" i="76"/>
  <c r="I276" i="67"/>
  <c r="H80" i="67"/>
  <c r="I259" i="69"/>
  <c r="I380" i="67"/>
  <c r="H219" i="57"/>
  <c r="H155" i="53"/>
  <c r="H356" i="65"/>
  <c r="I77" i="64"/>
  <c r="H12" i="58"/>
  <c r="I9" i="57"/>
  <c r="I98" i="76"/>
  <c r="I281" i="22"/>
  <c r="H334" i="54"/>
  <c r="H383" i="71"/>
  <c r="H223" i="50"/>
  <c r="I284" i="76"/>
  <c r="H69" i="75"/>
  <c r="I344" i="69"/>
  <c r="I230" i="66"/>
  <c r="H335" i="50"/>
  <c r="I378" i="65"/>
  <c r="H139" i="55"/>
  <c r="I98" i="68"/>
  <c r="H227" i="60"/>
  <c r="H75" i="51"/>
  <c r="I56" i="76"/>
  <c r="I274" i="65"/>
  <c r="H260" i="58"/>
  <c r="H97" i="53"/>
  <c r="H159" i="69"/>
  <c r="H145" i="64"/>
  <c r="H79" i="54"/>
  <c r="H271" i="55"/>
  <c r="I321" i="68"/>
  <c r="H60" i="70"/>
  <c r="I346" i="65"/>
  <c r="H155" i="58"/>
  <c r="I320" i="70"/>
  <c r="H307" i="68"/>
  <c r="I239" i="22"/>
  <c r="H45" i="61"/>
  <c r="H79" i="53"/>
  <c r="H359" i="69"/>
  <c r="H63" i="58"/>
  <c r="H211" i="57"/>
  <c r="I301" i="61"/>
  <c r="H39" i="53"/>
  <c r="H98" i="68"/>
  <c r="H399" i="50"/>
  <c r="H371" i="56"/>
  <c r="H48" i="65"/>
  <c r="H30" i="64"/>
  <c r="H275" i="65"/>
  <c r="I400" i="61"/>
  <c r="H137" i="57"/>
  <c r="H279" i="75"/>
  <c r="H217" i="70"/>
  <c r="H399" i="76"/>
  <c r="H142" i="61"/>
  <c r="I25" i="64"/>
  <c r="I89" i="64"/>
  <c r="H60" i="64"/>
  <c r="H318" i="61"/>
  <c r="H25" i="53"/>
  <c r="I266" i="68"/>
  <c r="H45" i="69"/>
  <c r="I217" i="69"/>
  <c r="H186" i="64"/>
  <c r="H246" i="60"/>
  <c r="H15" i="76"/>
  <c r="I309" i="69"/>
  <c r="H102" i="56"/>
  <c r="I269" i="64"/>
  <c r="I366" i="64"/>
  <c r="H394" i="65"/>
  <c r="H77" i="67"/>
  <c r="H352" i="53"/>
  <c r="H327" i="67"/>
  <c r="I114" i="65"/>
  <c r="H37" i="76"/>
  <c r="H279" i="50"/>
  <c r="H306" i="64"/>
  <c r="H263" i="65"/>
  <c r="I221" i="64"/>
  <c r="H163" i="70"/>
  <c r="H22" i="51"/>
  <c r="H267" i="64"/>
  <c r="H320" i="51"/>
  <c r="I336" i="65"/>
  <c r="H83" i="57"/>
  <c r="H290" i="68"/>
  <c r="H102" i="64"/>
  <c r="H76" i="75"/>
  <c r="I177" i="22"/>
  <c r="I27" i="64"/>
  <c r="H334" i="59"/>
  <c r="H147" i="60"/>
  <c r="I189" i="68"/>
  <c r="H142" i="55"/>
  <c r="H350" i="64"/>
  <c r="H377" i="67"/>
  <c r="H139" i="66"/>
  <c r="H135" i="50"/>
  <c r="H185" i="55"/>
  <c r="H86" i="75"/>
  <c r="H380" i="58"/>
  <c r="I33" i="66"/>
  <c r="H83" i="71"/>
  <c r="H135" i="55"/>
  <c r="H347" i="70"/>
  <c r="I363" i="65"/>
  <c r="H58" i="22"/>
  <c r="I127" i="70"/>
  <c r="H265" i="64"/>
  <c r="I90" i="22"/>
  <c r="H401" i="61"/>
  <c r="H94" i="55"/>
  <c r="H297" i="55"/>
  <c r="H301" i="76"/>
  <c r="H76" i="58"/>
  <c r="H116" i="70"/>
  <c r="H40" i="50"/>
  <c r="H54" i="60"/>
  <c r="I274" i="67"/>
  <c r="H36" i="22"/>
  <c r="H130" i="66"/>
  <c r="H288" i="58"/>
  <c r="H8" i="60"/>
  <c r="H346" i="55"/>
  <c r="I371" i="64"/>
  <c r="H356" i="68"/>
  <c r="H67" i="66"/>
  <c r="H391" i="67"/>
  <c r="H316" i="65"/>
  <c r="H270" i="69"/>
  <c r="H236" i="59"/>
  <c r="H356" i="55"/>
  <c r="H44" i="22"/>
  <c r="H144" i="64"/>
  <c r="H34" i="61"/>
  <c r="H256" i="50"/>
  <c r="H244" i="58"/>
  <c r="H379" i="55"/>
  <c r="H377" i="70"/>
  <c r="H91" i="66"/>
  <c r="H192" i="53"/>
  <c r="I50" i="76"/>
  <c r="H247" i="60"/>
  <c r="H380" i="56"/>
  <c r="H281" i="61"/>
  <c r="H373" i="58"/>
  <c r="H282" i="50"/>
  <c r="H249" i="56"/>
  <c r="H56" i="55"/>
  <c r="H297" i="56"/>
  <c r="H267" i="54"/>
  <c r="G249" i="71"/>
  <c r="H332" i="54"/>
  <c r="H108" i="65"/>
  <c r="H191" i="60"/>
  <c r="H70" i="60"/>
  <c r="H163" i="60"/>
  <c r="I305" i="76"/>
  <c r="H103" i="67"/>
  <c r="H36" i="75"/>
  <c r="H270" i="58"/>
  <c r="I247" i="70"/>
  <c r="H331" i="70"/>
  <c r="H77" i="53"/>
  <c r="G316" i="58"/>
  <c r="H269" i="68"/>
  <c r="H214" i="59"/>
  <c r="H391" i="60"/>
  <c r="H35" i="70"/>
  <c r="H195" i="61"/>
  <c r="H349" i="67"/>
  <c r="G316" i="71"/>
  <c r="H393" i="75"/>
  <c r="H367" i="76"/>
  <c r="H115" i="68"/>
  <c r="H311" i="58"/>
  <c r="H88" i="64"/>
  <c r="H299" i="66"/>
  <c r="H281" i="64"/>
  <c r="G157" i="75"/>
  <c r="H205" i="56"/>
  <c r="H337" i="67"/>
  <c r="H43" i="70"/>
  <c r="H16" i="59"/>
  <c r="G105" i="53"/>
  <c r="H220" i="76"/>
  <c r="H39" i="60"/>
  <c r="H189" i="61"/>
  <c r="H282" i="60"/>
  <c r="H315" i="56"/>
  <c r="G375" i="71"/>
  <c r="H282" i="51"/>
  <c r="H221" i="56"/>
  <c r="H281" i="54"/>
  <c r="H339" i="61"/>
  <c r="H303" i="76"/>
  <c r="H301" i="68"/>
  <c r="H353" i="68"/>
  <c r="H222" i="58"/>
  <c r="H287" i="71"/>
  <c r="H326" i="75"/>
  <c r="H64" i="66"/>
  <c r="H32" i="69"/>
  <c r="H94" i="66"/>
  <c r="H111" i="61"/>
  <c r="H132" i="56"/>
  <c r="H49" i="64"/>
  <c r="H71" i="58"/>
  <c r="G83" i="53"/>
  <c r="H286" i="55"/>
  <c r="G189" i="54"/>
  <c r="H300" i="68"/>
  <c r="H12" i="22"/>
  <c r="I121" i="76"/>
  <c r="I67" i="64"/>
  <c r="H394" i="68"/>
  <c r="H16" i="56"/>
  <c r="H304" i="54"/>
  <c r="H236" i="61"/>
  <c r="H85" i="59"/>
  <c r="H115" i="58"/>
  <c r="H333" i="66"/>
  <c r="H271" i="64"/>
  <c r="H5" i="70"/>
  <c r="H345" i="70"/>
  <c r="H328" i="58"/>
  <c r="G223" i="51"/>
  <c r="G350" i="57"/>
  <c r="H95" i="67"/>
  <c r="H162" i="54"/>
  <c r="G316" i="56"/>
  <c r="H253" i="66"/>
  <c r="G363" i="56"/>
  <c r="G163" i="71"/>
  <c r="G267" i="70"/>
  <c r="G203" i="51"/>
  <c r="H5" i="50"/>
  <c r="H367" i="75"/>
  <c r="H230" i="66"/>
  <c r="H388" i="59"/>
  <c r="H169" i="76"/>
  <c r="H15" i="58"/>
  <c r="G366" i="75"/>
  <c r="G277" i="71"/>
  <c r="H220" i="64"/>
  <c r="G193" i="65"/>
  <c r="G111" i="51"/>
  <c r="H69" i="66"/>
  <c r="G151" i="51"/>
  <c r="H123" i="66"/>
  <c r="G302" i="71"/>
  <c r="H342" i="75"/>
  <c r="H50" i="64"/>
  <c r="H360" i="76"/>
  <c r="I12" i="69"/>
  <c r="H38" i="55"/>
  <c r="H258" i="51"/>
  <c r="H365" i="68"/>
  <c r="H221" i="59"/>
  <c r="H100" i="59"/>
  <c r="H222" i="69"/>
  <c r="H363" i="65"/>
  <c r="H237" i="56"/>
  <c r="H298" i="64"/>
  <c r="H81" i="61"/>
  <c r="H213" i="61"/>
  <c r="H33" i="51"/>
  <c r="H295" i="54"/>
  <c r="I143" i="65"/>
  <c r="I265" i="22"/>
  <c r="H127" i="56"/>
  <c r="H333" i="67"/>
  <c r="H10" i="59"/>
  <c r="I268" i="67"/>
  <c r="I12" i="65"/>
  <c r="I119" i="67"/>
  <c r="H275" i="54"/>
  <c r="I350" i="64"/>
  <c r="H225" i="70"/>
  <c r="H272" i="53"/>
  <c r="H175" i="54"/>
  <c r="I16" i="68"/>
  <c r="I97" i="66"/>
  <c r="H29" i="50"/>
  <c r="I321" i="66"/>
  <c r="H76" i="57"/>
  <c r="H133" i="64"/>
  <c r="I99" i="64"/>
  <c r="H194" i="54"/>
  <c r="H50" i="53"/>
  <c r="H74" i="56"/>
  <c r="H159" i="76"/>
  <c r="H164" i="59"/>
  <c r="H300" i="57"/>
  <c r="H390" i="67"/>
  <c r="I259" i="66"/>
  <c r="H204" i="58"/>
  <c r="H330" i="54"/>
  <c r="H338" i="53"/>
  <c r="I306" i="76"/>
  <c r="H187" i="65"/>
  <c r="H140" i="70"/>
  <c r="H113" i="51"/>
  <c r="I392" i="76"/>
  <c r="H159" i="60"/>
  <c r="H311" i="50"/>
  <c r="H157" i="67"/>
  <c r="H160" i="60"/>
  <c r="H227" i="53"/>
  <c r="I165" i="64"/>
  <c r="H60" i="22"/>
  <c r="H56" i="66"/>
  <c r="H318" i="75"/>
  <c r="H99" i="60"/>
  <c r="H201" i="75"/>
  <c r="H73" i="75"/>
  <c r="H391" i="55"/>
  <c r="H223" i="55"/>
  <c r="H242" i="65"/>
  <c r="H44" i="61"/>
  <c r="H394" i="56"/>
  <c r="H39" i="64"/>
  <c r="H230" i="75"/>
  <c r="H130" i="58"/>
  <c r="I341" i="66"/>
  <c r="H111" i="76"/>
  <c r="H327" i="58"/>
  <c r="H256" i="57"/>
  <c r="H368" i="67"/>
  <c r="H316" i="53"/>
  <c r="H136" i="67"/>
  <c r="H272" i="59"/>
  <c r="G356" i="60"/>
  <c r="H128" i="67"/>
  <c r="H29" i="70"/>
  <c r="H321" i="59"/>
  <c r="H78" i="61"/>
  <c r="H65" i="68"/>
  <c r="H315" i="54"/>
  <c r="H304" i="60"/>
  <c r="H200" i="57"/>
  <c r="H198" i="64"/>
  <c r="H338" i="66"/>
  <c r="H190" i="60"/>
  <c r="H305" i="68"/>
  <c r="G43" i="75"/>
  <c r="H379" i="54"/>
  <c r="I141" i="66"/>
  <c r="I338" i="76"/>
  <c r="H137" i="56"/>
  <c r="H45" i="55"/>
  <c r="H320" i="60"/>
  <c r="H371" i="57"/>
  <c r="H10" i="64"/>
  <c r="H331" i="56"/>
  <c r="H363" i="54"/>
  <c r="H115" i="59"/>
  <c r="H341" i="59"/>
  <c r="G135" i="75"/>
  <c r="H38" i="57"/>
  <c r="H250" i="61"/>
  <c r="H43" i="75"/>
  <c r="H343" i="67"/>
  <c r="H40" i="67"/>
  <c r="H318" i="60"/>
  <c r="G158" i="60"/>
  <c r="G194" i="57"/>
  <c r="I21" i="70"/>
  <c r="H178" i="68"/>
  <c r="H269" i="71"/>
  <c r="I195" i="76"/>
  <c r="H239" i="71"/>
  <c r="H28" i="60"/>
  <c r="I186" i="64"/>
  <c r="H13" i="65"/>
  <c r="H233" i="75"/>
  <c r="H351" i="61"/>
  <c r="H282" i="68"/>
  <c r="I195" i="65"/>
  <c r="H384" i="69"/>
  <c r="H303" i="65"/>
  <c r="H337" i="53"/>
  <c r="H330" i="66"/>
  <c r="H9" i="57"/>
  <c r="I336" i="61"/>
  <c r="H342" i="65"/>
  <c r="H371" i="50"/>
  <c r="H193" i="68"/>
  <c r="H351" i="58"/>
  <c r="H238" i="64"/>
  <c r="H337" i="61"/>
  <c r="H223" i="59"/>
  <c r="H376" i="69"/>
  <c r="I270" i="68"/>
  <c r="H171" i="56"/>
  <c r="I217" i="65"/>
  <c r="H274" i="54"/>
  <c r="H249" i="68"/>
  <c r="H87" i="76"/>
  <c r="H136" i="60"/>
  <c r="H94" i="71"/>
  <c r="H91" i="70"/>
  <c r="H131" i="64"/>
  <c r="H181" i="60"/>
  <c r="H184" i="64"/>
  <c r="H19" i="66"/>
  <c r="H79" i="67"/>
  <c r="H17" i="59"/>
  <c r="H394" i="70"/>
  <c r="I169" i="64"/>
  <c r="H394" i="66"/>
  <c r="I38" i="76"/>
  <c r="H10" i="75"/>
  <c r="H39" i="75"/>
  <c r="H118" i="50"/>
  <c r="H194" i="64"/>
  <c r="H28" i="61"/>
  <c r="H55" i="65"/>
  <c r="H48" i="57"/>
  <c r="H247" i="56"/>
  <c r="I156" i="65"/>
  <c r="H388" i="54"/>
  <c r="H343" i="56"/>
  <c r="I177" i="70"/>
  <c r="H34" i="60"/>
  <c r="I50" i="69"/>
  <c r="H316" i="54"/>
  <c r="H403" i="60"/>
  <c r="H314" i="60"/>
  <c r="I221" i="22"/>
  <c r="H256" i="55"/>
  <c r="H242" i="61"/>
  <c r="H108" i="53"/>
  <c r="H166" i="64"/>
  <c r="H395" i="65"/>
  <c r="H143" i="57"/>
  <c r="G351" i="51"/>
  <c r="H274" i="64"/>
  <c r="H110" i="65"/>
  <c r="H307" i="54"/>
  <c r="H109" i="60"/>
  <c r="H44" i="66"/>
  <c r="H26" i="60"/>
  <c r="H335" i="76"/>
  <c r="H198" i="60"/>
  <c r="H109" i="76"/>
  <c r="H64" i="58"/>
  <c r="H323" i="66"/>
  <c r="G11" i="51"/>
  <c r="H366" i="58"/>
  <c r="G268" i="75"/>
  <c r="H189" i="58"/>
  <c r="H191" i="65"/>
  <c r="H366" i="60"/>
  <c r="H262" i="65"/>
  <c r="H401" i="67"/>
  <c r="H136" i="59"/>
  <c r="H47" i="68"/>
  <c r="H31" i="54"/>
  <c r="I76" i="67"/>
  <c r="I332" i="69"/>
  <c r="H11" i="57"/>
  <c r="H364" i="69"/>
  <c r="H313" i="53"/>
  <c r="H205" i="75"/>
  <c r="H336" i="69"/>
  <c r="H378" i="58"/>
  <c r="I259" i="67"/>
  <c r="H233" i="65"/>
  <c r="H251" i="56"/>
  <c r="H33" i="57"/>
  <c r="H200" i="59"/>
  <c r="H73" i="71"/>
  <c r="H55" i="60"/>
  <c r="H338" i="65"/>
  <c r="H206" i="75"/>
  <c r="H271" i="59"/>
  <c r="H330" i="59"/>
  <c r="H145" i="51"/>
  <c r="H68" i="59"/>
  <c r="H37" i="61"/>
  <c r="H227" i="75"/>
  <c r="H326" i="67"/>
  <c r="H269" i="64"/>
  <c r="H153" i="57"/>
  <c r="H383" i="59"/>
  <c r="H284" i="55"/>
  <c r="H306" i="70"/>
  <c r="H142" i="76"/>
  <c r="G175" i="57"/>
  <c r="H70" i="59"/>
  <c r="I390" i="67"/>
  <c r="H28" i="68"/>
  <c r="H218" i="65"/>
  <c r="H23" i="76"/>
  <c r="H375" i="60"/>
  <c r="H227" i="56"/>
  <c r="H386" i="66"/>
  <c r="H259" i="66"/>
  <c r="H390" i="57"/>
  <c r="H51" i="67"/>
  <c r="H195" i="71"/>
  <c r="H30" i="50"/>
  <c r="H99" i="56"/>
  <c r="H126" i="65"/>
  <c r="H220" i="71"/>
  <c r="H234" i="50"/>
  <c r="H126" i="55"/>
  <c r="H378" i="64"/>
  <c r="G282" i="75"/>
  <c r="G13" i="71"/>
  <c r="H266" i="66"/>
  <c r="H21" i="60"/>
  <c r="H240" i="60"/>
  <c r="I368" i="65"/>
  <c r="H285" i="67"/>
  <c r="H143" i="65"/>
  <c r="G346" i="75"/>
  <c r="H375" i="61"/>
  <c r="H319" i="53"/>
  <c r="H165" i="66"/>
  <c r="H252" i="59"/>
  <c r="I141" i="22"/>
  <c r="G38" i="71"/>
  <c r="H158" i="58"/>
  <c r="H112" i="60"/>
  <c r="H177" i="75"/>
  <c r="H394" i="54"/>
  <c r="H386" i="61"/>
  <c r="H334" i="76"/>
  <c r="I176" i="68"/>
  <c r="H260" i="59"/>
  <c r="H17" i="64"/>
  <c r="H386" i="56"/>
  <c r="H84" i="66"/>
  <c r="H30" i="76"/>
  <c r="H188" i="64"/>
  <c r="H319" i="65"/>
  <c r="H214" i="75"/>
  <c r="H35" i="68"/>
  <c r="G246" i="54"/>
  <c r="H339" i="22"/>
  <c r="H96" i="59"/>
  <c r="H285" i="65"/>
  <c r="H257" i="57"/>
  <c r="H28" i="64"/>
  <c r="G11" i="60"/>
  <c r="H240" i="57"/>
  <c r="H131" i="76"/>
  <c r="H51" i="61"/>
  <c r="H215" i="55"/>
  <c r="H243" i="58"/>
  <c r="H73" i="65"/>
  <c r="H394" i="55"/>
  <c r="H257" i="70"/>
  <c r="H93" i="64"/>
  <c r="H298" i="65"/>
  <c r="H173" i="67"/>
  <c r="H381" i="65"/>
  <c r="H233" i="56"/>
  <c r="H169" i="68"/>
  <c r="H399" i="70"/>
  <c r="H178" i="60"/>
  <c r="H141" i="59"/>
  <c r="H9" i="65"/>
  <c r="G252" i="60"/>
  <c r="H259" i="67"/>
  <c r="G207" i="65"/>
  <c r="G371" i="50"/>
  <c r="H263" i="68"/>
  <c r="G219" i="54"/>
  <c r="H11" i="76"/>
  <c r="G390" i="57"/>
  <c r="H241" i="70"/>
  <c r="H127" i="58"/>
  <c r="G208" i="53"/>
  <c r="G402" i="58"/>
  <c r="H45" i="65"/>
  <c r="H272" i="76"/>
  <c r="G384" i="55"/>
  <c r="G352" i="51"/>
  <c r="G339" i="64"/>
  <c r="G162" i="57"/>
  <c r="H122" i="76"/>
  <c r="G15" i="58"/>
  <c r="G46" i="71"/>
  <c r="G186" i="55"/>
  <c r="H288" i="54"/>
  <c r="H403" i="57"/>
  <c r="H297" i="64"/>
  <c r="H134" i="56"/>
  <c r="H16" i="61"/>
  <c r="H204" i="50"/>
  <c r="H381" i="69"/>
  <c r="H176" i="75"/>
  <c r="I214" i="76"/>
  <c r="H174" i="64"/>
  <c r="H160" i="76"/>
  <c r="H136" i="64"/>
  <c r="H78" i="64"/>
  <c r="H22" i="71"/>
  <c r="H27" i="59"/>
  <c r="H91" i="58"/>
  <c r="H362" i="59"/>
  <c r="H63" i="60"/>
  <c r="I347" i="67"/>
  <c r="H25" i="56"/>
  <c r="H170" i="56"/>
  <c r="H394" i="75"/>
  <c r="H41" i="59"/>
  <c r="H121" i="54"/>
  <c r="I91" i="70"/>
  <c r="H246" i="54"/>
  <c r="H74" i="75"/>
  <c r="H254" i="76"/>
  <c r="H319" i="64"/>
  <c r="I193" i="64"/>
  <c r="H94" i="75"/>
  <c r="H210" i="51"/>
  <c r="H274" i="57"/>
  <c r="I286" i="70"/>
  <c r="H15" i="55"/>
  <c r="H248" i="53"/>
  <c r="H269" i="58"/>
  <c r="I229" i="76"/>
  <c r="H232" i="50"/>
  <c r="H125" i="51"/>
  <c r="H120" i="54"/>
  <c r="H90" i="65"/>
  <c r="H321" i="55"/>
  <c r="H270" i="55"/>
  <c r="H162" i="68"/>
  <c r="H396" i="71"/>
  <c r="H118" i="57"/>
  <c r="H141" i="67"/>
  <c r="H15" i="66"/>
  <c r="H288" i="69"/>
  <c r="H353" i="75"/>
  <c r="H213" i="76"/>
  <c r="H357" i="61"/>
  <c r="H292" i="53"/>
  <c r="H165" i="65"/>
  <c r="H198" i="76"/>
  <c r="I10" i="69"/>
  <c r="H225" i="54"/>
  <c r="H172" i="68"/>
  <c r="I353" i="22"/>
  <c r="H123" i="70"/>
  <c r="H352" i="67"/>
  <c r="I67" i="76"/>
  <c r="H173" i="70"/>
  <c r="H353" i="59"/>
  <c r="H350" i="58"/>
  <c r="H26" i="64"/>
  <c r="H299" i="57"/>
  <c r="H173" i="55"/>
  <c r="H146" i="65"/>
  <c r="H140" i="58"/>
  <c r="H67" i="56"/>
  <c r="H340" i="59"/>
  <c r="H88" i="69"/>
  <c r="H287" i="59"/>
  <c r="H388" i="61"/>
  <c r="I167" i="22"/>
  <c r="H82" i="70"/>
  <c r="G370" i="51"/>
  <c r="H193" i="54"/>
  <c r="H65" i="22"/>
  <c r="H272" i="55"/>
  <c r="G51" i="75"/>
  <c r="H136" i="71"/>
  <c r="I272" i="64"/>
  <c r="H252" i="65"/>
  <c r="G190" i="50"/>
  <c r="H37" i="54"/>
  <c r="H32" i="58"/>
  <c r="I265" i="68"/>
  <c r="H239" i="61"/>
  <c r="H310" i="54"/>
  <c r="H332" i="70"/>
  <c r="H372" i="22"/>
  <c r="G372" i="71"/>
  <c r="H265" i="54"/>
  <c r="H303" i="57"/>
  <c r="H350" i="59"/>
  <c r="H31" i="76"/>
  <c r="H188" i="69"/>
  <c r="H231" i="76"/>
  <c r="H9" i="54"/>
  <c r="I14" i="66"/>
  <c r="H366" i="76"/>
  <c r="H185" i="64"/>
  <c r="H370" i="53"/>
  <c r="H188" i="53"/>
  <c r="G352" i="75"/>
  <c r="H386" i="53"/>
  <c r="H184" i="60"/>
  <c r="H252" i="57"/>
  <c r="H347" i="56"/>
  <c r="H233" i="61"/>
  <c r="H294" i="76"/>
  <c r="H392" i="67"/>
  <c r="H258" i="54"/>
  <c r="H373" i="59"/>
  <c r="H250" i="59"/>
  <c r="H119" i="55"/>
  <c r="I300" i="69"/>
  <c r="H362" i="54"/>
  <c r="I57" i="65"/>
  <c r="H83" i="64"/>
  <c r="H251" i="65"/>
  <c r="H347" i="60"/>
  <c r="H208" i="60"/>
  <c r="I173" i="22"/>
  <c r="H322" i="54"/>
  <c r="H256" i="54"/>
  <c r="H64" i="53"/>
  <c r="H401" i="58"/>
  <c r="I374" i="64"/>
  <c r="H253" i="50"/>
  <c r="H242" i="66"/>
  <c r="I323" i="76"/>
  <c r="H316" i="75"/>
  <c r="H87" i="61"/>
  <c r="I214" i="64"/>
  <c r="H397" i="67"/>
  <c r="I193" i="55"/>
  <c r="H378" i="70"/>
  <c r="I291" i="67"/>
  <c r="H111" i="69"/>
  <c r="H134" i="59"/>
  <c r="H152" i="64"/>
  <c r="H237" i="69"/>
  <c r="H225" i="57"/>
  <c r="H159" i="57"/>
  <c r="I28" i="68"/>
  <c r="H112" i="76"/>
  <c r="H207" i="76"/>
  <c r="H33" i="66"/>
  <c r="H218" i="58"/>
  <c r="H66" i="68"/>
  <c r="H45" i="60"/>
  <c r="H89" i="61"/>
  <c r="H302" i="67"/>
  <c r="I125" i="70"/>
  <c r="H116" i="66"/>
  <c r="H275" i="70"/>
  <c r="H357" i="55"/>
  <c r="H19" i="53"/>
  <c r="H36" i="58"/>
  <c r="H84" i="58"/>
  <c r="H167" i="64"/>
  <c r="H205" i="54"/>
  <c r="I287" i="70"/>
  <c r="H241" i="55"/>
  <c r="H298" i="68"/>
  <c r="H141" i="57"/>
  <c r="H283" i="70"/>
  <c r="H309" i="50"/>
  <c r="H376" i="65"/>
  <c r="H122" i="50"/>
  <c r="I207" i="76"/>
  <c r="H281" i="53"/>
  <c r="I184" i="66"/>
  <c r="H137" i="70"/>
  <c r="H196" i="70"/>
  <c r="H183" i="55"/>
  <c r="H107" i="66"/>
  <c r="H17" i="70"/>
  <c r="H45" i="67"/>
  <c r="G378" i="60"/>
  <c r="H43" i="22"/>
  <c r="H329" i="76"/>
  <c r="I138" i="68"/>
  <c r="H222" i="76"/>
  <c r="H117" i="55"/>
  <c r="H61" i="59"/>
  <c r="I35" i="64"/>
  <c r="H181" i="76"/>
  <c r="H267" i="61"/>
  <c r="H252" i="56"/>
  <c r="H158" i="69"/>
  <c r="G271" i="75"/>
  <c r="H183" i="76"/>
  <c r="H62" i="64"/>
  <c r="H307" i="66"/>
  <c r="H369" i="59"/>
  <c r="H195" i="68"/>
  <c r="H169" i="60"/>
  <c r="H225" i="58"/>
  <c r="H349" i="59"/>
  <c r="H240" i="69"/>
  <c r="H184" i="76"/>
  <c r="H123" i="68"/>
  <c r="H140" i="75"/>
  <c r="H352" i="57"/>
  <c r="G202" i="71"/>
  <c r="H35" i="56"/>
  <c r="H162" i="59"/>
  <c r="I63" i="22"/>
  <c r="I275" i="60"/>
  <c r="H108" i="57"/>
  <c r="H131" i="57"/>
  <c r="H145" i="65"/>
  <c r="H384" i="55"/>
  <c r="I256" i="66"/>
  <c r="H291" i="56"/>
  <c r="H298" i="71"/>
  <c r="H50" i="22"/>
  <c r="H157" i="61"/>
  <c r="H56" i="76"/>
  <c r="H71" i="57"/>
  <c r="H179" i="70"/>
  <c r="H377" i="54"/>
  <c r="H87" i="59"/>
  <c r="H86" i="56"/>
  <c r="H67" i="22"/>
  <c r="I199" i="76"/>
  <c r="H336" i="54"/>
  <c r="H403" i="64"/>
  <c r="H301" i="75"/>
  <c r="H10" i="70"/>
  <c r="H79" i="56"/>
  <c r="H219" i="64"/>
  <c r="H400" i="64"/>
  <c r="H199" i="65"/>
  <c r="H283" i="75"/>
  <c r="H24" i="60"/>
  <c r="H255" i="66"/>
  <c r="H52" i="53"/>
  <c r="H142" i="68"/>
  <c r="H214" i="55"/>
  <c r="H137" i="54"/>
  <c r="H264" i="55"/>
  <c r="H17" i="66"/>
  <c r="H108" i="56"/>
  <c r="H354" i="53"/>
  <c r="I156" i="66"/>
  <c r="H243" i="65"/>
  <c r="H368" i="55"/>
  <c r="H29" i="64"/>
  <c r="G232" i="50"/>
  <c r="H41" i="54"/>
  <c r="H56" i="54"/>
  <c r="H156" i="65"/>
  <c r="H59" i="60"/>
  <c r="H357" i="60"/>
  <c r="H114" i="75"/>
  <c r="H162" i="70"/>
  <c r="H237" i="65"/>
  <c r="G215" i="50"/>
  <c r="G318" i="50"/>
  <c r="H335" i="56"/>
  <c r="H390" i="76"/>
  <c r="H75" i="59"/>
  <c r="H36" i="65"/>
  <c r="H24" i="59"/>
  <c r="H17" i="60"/>
  <c r="H46" i="75"/>
  <c r="H145" i="61"/>
  <c r="H353" i="64"/>
  <c r="H256" i="51"/>
  <c r="H335" i="65"/>
  <c r="H26" i="65"/>
  <c r="G284" i="51"/>
  <c r="H194" i="51"/>
  <c r="I136" i="67"/>
  <c r="H362" i="55"/>
  <c r="I274" i="61"/>
  <c r="G55" i="71"/>
  <c r="H315" i="59"/>
  <c r="H336" i="50"/>
  <c r="I104" i="68"/>
  <c r="H31" i="61"/>
  <c r="H39" i="71"/>
  <c r="H34" i="57"/>
  <c r="G240" i="59"/>
  <c r="H140" i="65"/>
  <c r="H338" i="54"/>
  <c r="H396" i="66"/>
  <c r="H290" i="70"/>
  <c r="H384" i="65"/>
  <c r="H314" i="65"/>
  <c r="H200" i="22"/>
  <c r="H250" i="68"/>
  <c r="H309" i="69"/>
  <c r="H137" i="65"/>
  <c r="H25" i="75"/>
  <c r="H145" i="67"/>
  <c r="H374" i="70"/>
  <c r="H49" i="59"/>
  <c r="H96" i="55"/>
  <c r="H167" i="58"/>
  <c r="H192" i="67"/>
  <c r="H365" i="70"/>
  <c r="H317" i="75"/>
  <c r="H46" i="51"/>
  <c r="H329" i="69"/>
  <c r="H155" i="68"/>
  <c r="H194" i="61"/>
  <c r="H137" i="59"/>
  <c r="H387" i="70"/>
  <c r="H72" i="59"/>
  <c r="H207" i="50"/>
  <c r="H330" i="68"/>
  <c r="H173" i="68"/>
  <c r="G169" i="71"/>
  <c r="G44" i="53"/>
  <c r="G144" i="54"/>
  <c r="H165" i="70"/>
  <c r="G333" i="53"/>
  <c r="G278" i="71"/>
  <c r="H403" i="67"/>
  <c r="G14" i="50"/>
  <c r="G199" i="58"/>
  <c r="G356" i="51"/>
  <c r="H190" i="66"/>
  <c r="H66" i="64"/>
  <c r="H151" i="57"/>
  <c r="H48" i="69"/>
  <c r="H164" i="70"/>
  <c r="H368" i="59"/>
  <c r="H161" i="67"/>
  <c r="H126" i="22"/>
  <c r="G174" i="58"/>
  <c r="G372" i="50"/>
  <c r="H103" i="70"/>
  <c r="H256" i="70"/>
  <c r="G398" i="64"/>
  <c r="G324" i="60"/>
  <c r="G238" i="60"/>
  <c r="H137" i="76"/>
  <c r="I91" i="76"/>
  <c r="H106" i="70"/>
  <c r="H226" i="54"/>
  <c r="H171" i="58"/>
  <c r="H81" i="75"/>
  <c r="H126" i="60"/>
  <c r="I403" i="66"/>
  <c r="H23" i="51"/>
  <c r="H332" i="66"/>
  <c r="H109" i="59"/>
  <c r="H329" i="58"/>
  <c r="H210" i="54"/>
  <c r="I388" i="65"/>
  <c r="H223" i="61"/>
  <c r="H329" i="61"/>
  <c r="I222" i="69"/>
  <c r="H198" i="69"/>
  <c r="H272" i="71"/>
  <c r="H187" i="56"/>
  <c r="H329" i="56"/>
  <c r="I67" i="69"/>
  <c r="H29" i="67"/>
  <c r="H51" i="68"/>
  <c r="H68" i="55"/>
  <c r="I241" i="76"/>
  <c r="H9" i="61"/>
  <c r="H120" i="64"/>
  <c r="H228" i="56"/>
  <c r="H86" i="54"/>
  <c r="H21" i="65"/>
  <c r="H165" i="58"/>
  <c r="H325" i="53"/>
  <c r="H10" i="65"/>
  <c r="H259" i="50"/>
  <c r="H148" i="53"/>
  <c r="H237" i="55"/>
  <c r="H291" i="58"/>
  <c r="H194" i="60"/>
  <c r="H127" i="65"/>
  <c r="I108" i="68"/>
  <c r="H64" i="54"/>
  <c r="H128" i="54"/>
  <c r="H77" i="54"/>
  <c r="H27" i="61"/>
  <c r="H315" i="55"/>
  <c r="H131" i="56"/>
  <c r="H248" i="55"/>
  <c r="H253" i="64"/>
  <c r="H335" i="58"/>
  <c r="H328" i="55"/>
  <c r="H312" i="55"/>
  <c r="H356" i="56"/>
  <c r="H203" i="54"/>
  <c r="H102" i="67"/>
  <c r="H368" i="54"/>
  <c r="H201" i="58"/>
  <c r="H157" i="57"/>
  <c r="H160" i="55"/>
  <c r="H391" i="56"/>
  <c r="H191" i="56"/>
  <c r="H185" i="66"/>
  <c r="H44" i="60"/>
  <c r="H398" i="54"/>
  <c r="H172" i="65"/>
  <c r="H379" i="58"/>
  <c r="H319" i="59"/>
  <c r="H114" i="58"/>
  <c r="H266" i="65"/>
  <c r="H139" i="76"/>
  <c r="H234" i="65"/>
  <c r="H95" i="58"/>
  <c r="H91" i="64"/>
  <c r="H193" i="60"/>
  <c r="H86" i="58"/>
  <c r="I197" i="70"/>
  <c r="H173" i="76"/>
  <c r="H373" i="61"/>
  <c r="I63" i="67"/>
  <c r="H168" i="54"/>
  <c r="G377" i="50"/>
  <c r="H221" i="67"/>
  <c r="G221" i="75"/>
  <c r="H108" i="59"/>
  <c r="H139" i="59"/>
  <c r="H8" i="56"/>
  <c r="H269" i="65"/>
  <c r="H29" i="59"/>
  <c r="H120" i="67"/>
  <c r="H180" i="22"/>
  <c r="H244" i="59"/>
  <c r="H232" i="69"/>
  <c r="I335" i="76"/>
  <c r="H25" i="71"/>
  <c r="H31" i="58"/>
  <c r="H119" i="76"/>
  <c r="I321" i="64"/>
  <c r="G152" i="53"/>
  <c r="H59" i="56"/>
  <c r="H318" i="67"/>
  <c r="H150" i="75"/>
  <c r="H348" i="64"/>
  <c r="H326" i="58"/>
  <c r="G95" i="51"/>
  <c r="H81" i="55"/>
  <c r="H78" i="59"/>
  <c r="H14" i="76"/>
  <c r="I315" i="64"/>
  <c r="H32" i="64"/>
  <c r="H282" i="65"/>
  <c r="H61" i="56"/>
  <c r="G127" i="53"/>
  <c r="H107" i="56"/>
  <c r="H278" i="71"/>
  <c r="H234" i="56"/>
  <c r="H247" i="76"/>
  <c r="H223" i="75"/>
  <c r="G386" i="57"/>
  <c r="H125" i="69"/>
  <c r="H38" i="58"/>
  <c r="I48" i="65"/>
  <c r="H375" i="65"/>
  <c r="H361" i="51"/>
  <c r="H188" i="70"/>
  <c r="H219" i="70"/>
  <c r="H260" i="75"/>
  <c r="H374" i="57"/>
  <c r="H301" i="69"/>
  <c r="H289" i="66"/>
  <c r="H364" i="54"/>
  <c r="H313" i="75"/>
  <c r="H336" i="58"/>
  <c r="I283" i="69"/>
  <c r="H143" i="56"/>
  <c r="I189" i="70"/>
  <c r="I5" i="50"/>
  <c r="H193" i="58"/>
  <c r="I397" i="64"/>
  <c r="H303" i="69"/>
  <c r="H242" i="68"/>
  <c r="I376" i="68"/>
  <c r="H82" i="71"/>
  <c r="I319" i="66"/>
  <c r="H69" i="57"/>
  <c r="I51" i="22"/>
  <c r="H146" i="59"/>
  <c r="H313" i="67"/>
  <c r="I327" i="76"/>
  <c r="H79" i="50"/>
  <c r="H249" i="51"/>
  <c r="H295" i="71"/>
  <c r="H58" i="75"/>
  <c r="H102" i="58"/>
  <c r="H122" i="59"/>
  <c r="I138" i="65"/>
  <c r="I178" i="75"/>
  <c r="I187" i="66"/>
  <c r="H269" i="69"/>
  <c r="H15" i="67"/>
  <c r="H207" i="59"/>
  <c r="H249" i="61"/>
  <c r="H159" i="58"/>
  <c r="I47" i="22"/>
  <c r="H15" i="60"/>
  <c r="H364" i="57"/>
  <c r="H35" i="71"/>
  <c r="H63" i="69"/>
  <c r="H112" i="55"/>
  <c r="H203" i="71"/>
  <c r="H154" i="55"/>
  <c r="H123" i="58"/>
  <c r="H53" i="66"/>
  <c r="H205" i="65"/>
  <c r="H392" i="60"/>
  <c r="H172" i="75"/>
  <c r="I73" i="22"/>
  <c r="H258" i="53"/>
  <c r="H37" i="60"/>
  <c r="H381" i="58"/>
  <c r="H100" i="71"/>
  <c r="H302" i="75"/>
  <c r="H47" i="59"/>
  <c r="H274" i="61"/>
  <c r="H365" i="60"/>
  <c r="H384" i="76"/>
  <c r="H41" i="76"/>
  <c r="G49" i="61"/>
  <c r="H34" i="22"/>
  <c r="I203" i="68"/>
  <c r="H33" i="65"/>
  <c r="H10" i="53"/>
  <c r="H376" i="55"/>
  <c r="H165" i="76"/>
  <c r="H291" i="65"/>
  <c r="H194" i="65"/>
  <c r="G386" i="54"/>
  <c r="H329" i="65"/>
  <c r="H397" i="61"/>
  <c r="H250" i="58"/>
  <c r="H242" i="60"/>
  <c r="H173" i="57"/>
  <c r="I31" i="22"/>
  <c r="H131" i="65"/>
  <c r="H296" i="53"/>
  <c r="H224" i="61"/>
  <c r="H193" i="69"/>
  <c r="H146" i="57"/>
  <c r="H168" i="61"/>
  <c r="H361" i="55"/>
  <c r="H338" i="70"/>
  <c r="H392" i="69"/>
  <c r="H94" i="60"/>
  <c r="H340" i="61"/>
  <c r="H340" i="57"/>
  <c r="H215" i="75"/>
  <c r="H10" i="58"/>
  <c r="H222" i="75"/>
  <c r="I300" i="68"/>
  <c r="H321" i="54"/>
  <c r="H277" i="67"/>
  <c r="H88" i="71"/>
  <c r="H401" i="60"/>
  <c r="H134" i="64"/>
  <c r="H333" i="57"/>
  <c r="H160" i="57"/>
  <c r="H208" i="56"/>
  <c r="I233" i="70"/>
  <c r="H57" i="69"/>
  <c r="H371" i="65"/>
  <c r="H145" i="54"/>
  <c r="H27" i="64"/>
  <c r="G375" i="53"/>
  <c r="I356" i="70"/>
  <c r="G48" i="50"/>
  <c r="H90" i="70"/>
  <c r="H122" i="64"/>
  <c r="H209" i="50"/>
  <c r="H154" i="60"/>
  <c r="H376" i="76"/>
  <c r="H269" i="60"/>
  <c r="I370" i="70"/>
  <c r="H369" i="56"/>
  <c r="H35" i="60"/>
  <c r="H42" i="60"/>
  <c r="I204" i="76"/>
  <c r="H154" i="64"/>
  <c r="H254" i="55"/>
  <c r="H267" i="59"/>
  <c r="H89" i="54"/>
  <c r="I312" i="68"/>
  <c r="H65" i="54"/>
  <c r="H166" i="58"/>
  <c r="H382" i="65"/>
  <c r="H268" i="54"/>
  <c r="H392" i="66"/>
  <c r="H317" i="56"/>
  <c r="H295" i="60"/>
  <c r="H265" i="70"/>
  <c r="H203" i="64"/>
  <c r="H397" i="54"/>
  <c r="H323" i="58"/>
  <c r="H126" i="67"/>
  <c r="H62" i="56"/>
  <c r="H272" i="64"/>
  <c r="I357" i="22"/>
  <c r="H234" i="59"/>
  <c r="H335" i="69"/>
  <c r="G53" i="51"/>
  <c r="H209" i="55"/>
  <c r="H90" i="58"/>
  <c r="H389" i="69"/>
  <c r="H137" i="58"/>
  <c r="H5" i="64"/>
  <c r="G275" i="53"/>
  <c r="H337" i="55"/>
  <c r="H73" i="61"/>
  <c r="H169" i="57"/>
  <c r="H321" i="65"/>
  <c r="H302" i="60"/>
  <c r="H98" i="66"/>
  <c r="G61" i="60"/>
  <c r="H144" i="76"/>
  <c r="H144" i="69"/>
  <c r="H62" i="65"/>
  <c r="H391" i="59"/>
  <c r="H69" i="69"/>
  <c r="G234" i="56"/>
  <c r="H219" i="61"/>
  <c r="H238" i="71"/>
  <c r="H398" i="65"/>
  <c r="H173" i="65"/>
  <c r="H49" i="56"/>
  <c r="G280" i="53"/>
  <c r="H235" i="64"/>
  <c r="H114" i="56"/>
  <c r="H388" i="50"/>
  <c r="H23" i="70"/>
  <c r="H316" i="66"/>
  <c r="H376" i="57"/>
  <c r="H310" i="65"/>
  <c r="H124" i="68"/>
  <c r="G391" i="75"/>
  <c r="H130" i="50"/>
  <c r="H339" i="64"/>
  <c r="G361" i="53"/>
  <c r="H56" i="60"/>
  <c r="H353" i="61"/>
  <c r="H165" i="75"/>
  <c r="H226" i="65"/>
  <c r="I187" i="70"/>
  <c r="G60" i="58"/>
  <c r="G222" i="60"/>
  <c r="H7" i="76"/>
  <c r="H14" i="22"/>
  <c r="E399" i="50"/>
  <c r="G106" i="75"/>
  <c r="G183" i="54"/>
  <c r="G367" i="53"/>
  <c r="H252" i="60"/>
  <c r="H242" i="76"/>
  <c r="I314" i="65"/>
  <c r="H34" i="58"/>
  <c r="H239" i="60"/>
  <c r="G90" i="55"/>
  <c r="H177" i="53"/>
  <c r="G108" i="54"/>
  <c r="G196" i="53"/>
  <c r="G378" i="71"/>
  <c r="H291" i="59"/>
  <c r="G401" i="71"/>
  <c r="G270" i="55"/>
  <c r="G347" i="54"/>
  <c r="H81" i="69"/>
  <c r="G159" i="71"/>
  <c r="I191" i="67"/>
  <c r="H75" i="55"/>
  <c r="H22" i="55"/>
  <c r="I359" i="69"/>
  <c r="H252" i="70"/>
  <c r="H398" i="58"/>
  <c r="H397" i="51"/>
  <c r="H207" i="60"/>
  <c r="H319" i="58"/>
  <c r="H32" i="59"/>
  <c r="I304" i="64"/>
  <c r="H144" i="75"/>
  <c r="H147" i="66"/>
  <c r="I70" i="66"/>
  <c r="H65" i="66"/>
  <c r="H138" i="65"/>
  <c r="H161" i="50"/>
  <c r="H99" i="54"/>
  <c r="H391" i="53"/>
  <c r="H220" i="59"/>
  <c r="H111" i="65"/>
  <c r="I374" i="66"/>
  <c r="H401" i="65"/>
  <c r="H48" i="59"/>
  <c r="H107" i="68"/>
  <c r="H71" i="59"/>
  <c r="H134" i="75"/>
  <c r="H169" i="75"/>
  <c r="H111" i="53"/>
  <c r="H66" i="22"/>
  <c r="H68" i="61"/>
  <c r="H233" i="54"/>
  <c r="H199" i="51"/>
  <c r="H188" i="65"/>
  <c r="H122" i="70"/>
  <c r="H94" i="59"/>
  <c r="H229" i="58"/>
  <c r="I117" i="65"/>
  <c r="H257" i="58"/>
  <c r="H383" i="65"/>
  <c r="H364" i="70"/>
  <c r="H368" i="56"/>
  <c r="H156" i="60"/>
  <c r="H380" i="70"/>
  <c r="I150" i="70"/>
  <c r="H351" i="59"/>
  <c r="H145" i="58"/>
  <c r="H227" i="66"/>
  <c r="H305" i="64"/>
  <c r="H339" i="70"/>
  <c r="I92" i="68"/>
  <c r="I377" i="22"/>
  <c r="H89" i="50"/>
  <c r="H226" i="58"/>
  <c r="H375" i="51"/>
  <c r="H344" i="75"/>
  <c r="H246" i="56"/>
  <c r="H189" i="59"/>
  <c r="H378" i="66"/>
  <c r="I183" i="66"/>
  <c r="H191" i="51"/>
  <c r="I107" i="67"/>
  <c r="H318" i="55"/>
  <c r="H80" i="69"/>
  <c r="H242" i="57"/>
  <c r="H342" i="61"/>
  <c r="H302" i="56"/>
  <c r="H194" i="56"/>
  <c r="H283" i="55"/>
  <c r="H7" i="59"/>
  <c r="H33" i="68"/>
  <c r="I303" i="68"/>
  <c r="H9" i="68"/>
  <c r="H109" i="55"/>
  <c r="H171" i="65"/>
  <c r="H267" i="66"/>
  <c r="H306" i="57"/>
  <c r="H236" i="56"/>
  <c r="I240" i="65"/>
  <c r="I299" i="76"/>
  <c r="G25" i="71"/>
  <c r="H154" i="59"/>
  <c r="H271" i="56"/>
  <c r="H393" i="55"/>
  <c r="H249" i="59"/>
  <c r="H35" i="58"/>
  <c r="H186" i="61"/>
  <c r="H340" i="58"/>
  <c r="I206" i="64"/>
  <c r="G266" i="71"/>
  <c r="H401" i="54"/>
  <c r="H26" i="54"/>
  <c r="H237" i="59"/>
  <c r="H253" i="58"/>
  <c r="H345" i="65"/>
  <c r="H75" i="58"/>
  <c r="H296" i="67"/>
  <c r="H83" i="22"/>
  <c r="H289" i="56"/>
  <c r="H321" i="51"/>
  <c r="H129" i="60"/>
  <c r="H333" i="54"/>
  <c r="G350" i="71"/>
  <c r="H330" i="61"/>
  <c r="H38" i="75"/>
  <c r="H40" i="60"/>
  <c r="H79" i="65"/>
  <c r="H236" i="65"/>
  <c r="H83" i="56"/>
  <c r="H370" i="68"/>
  <c r="H342" i="22"/>
  <c r="H53" i="65"/>
  <c r="H77" i="64"/>
  <c r="H374" i="71"/>
  <c r="I214" i="67"/>
  <c r="H339" i="68"/>
  <c r="H175" i="61"/>
  <c r="H262" i="53"/>
  <c r="H337" i="57"/>
  <c r="H105" i="64"/>
  <c r="I174" i="64"/>
  <c r="H65" i="58"/>
  <c r="I390" i="69"/>
  <c r="H190" i="56"/>
  <c r="H97" i="59"/>
  <c r="H97" i="66"/>
  <c r="H383" i="58"/>
  <c r="I231" i="69"/>
  <c r="H385" i="58"/>
  <c r="H269" i="76"/>
  <c r="H307" i="65"/>
  <c r="H97" i="64"/>
  <c r="H221" i="58"/>
  <c r="H32" i="60"/>
  <c r="I97" i="61"/>
  <c r="I160" i="69"/>
  <c r="H34" i="56"/>
  <c r="H287" i="69"/>
  <c r="H310" i="59"/>
  <c r="H322" i="66"/>
  <c r="H365" i="59"/>
  <c r="H292" i="71"/>
  <c r="I270" i="66"/>
  <c r="H304" i="55"/>
  <c r="I25" i="22"/>
  <c r="H338" i="75"/>
  <c r="H27" i="22"/>
  <c r="H134" i="71"/>
  <c r="H220" i="54"/>
  <c r="H373" i="50"/>
  <c r="H42" i="61"/>
  <c r="I183" i="61"/>
  <c r="H205" i="57"/>
  <c r="H287" i="67"/>
  <c r="H363" i="60"/>
  <c r="H363" i="71"/>
  <c r="H79" i="58"/>
  <c r="H146" i="50"/>
  <c r="H239" i="56"/>
  <c r="H67" i="68"/>
  <c r="H221" i="54"/>
  <c r="H129" i="69"/>
  <c r="H191" i="67"/>
  <c r="H333" i="56"/>
  <c r="H188" i="66"/>
  <c r="H94" i="64"/>
  <c r="H255" i="53"/>
  <c r="H68" i="54"/>
  <c r="H174" i="69"/>
  <c r="H306" i="54"/>
  <c r="H378" i="59"/>
  <c r="H156" i="58"/>
  <c r="H12" i="70"/>
  <c r="H251" i="60"/>
  <c r="H239" i="57"/>
  <c r="I18" i="22"/>
  <c r="H71" i="76"/>
  <c r="H24" i="54"/>
  <c r="H168" i="60"/>
  <c r="H50" i="56"/>
  <c r="H212" i="61"/>
  <c r="I315" i="69"/>
  <c r="H62" i="60"/>
  <c r="H175" i="69"/>
  <c r="H207" i="57"/>
  <c r="G230" i="53"/>
  <c r="I67" i="22"/>
  <c r="H331" i="54"/>
  <c r="I66" i="67"/>
  <c r="H128" i="58"/>
  <c r="H262" i="76"/>
  <c r="I134" i="66"/>
  <c r="H56" i="65"/>
  <c r="H127" i="64"/>
  <c r="H110" i="55"/>
  <c r="I73" i="65"/>
  <c r="H254" i="57"/>
  <c r="G362" i="59"/>
  <c r="H74" i="66"/>
  <c r="H214" i="67"/>
  <c r="H326" i="54"/>
  <c r="I159" i="22"/>
  <c r="H307" i="56"/>
  <c r="I352" i="76"/>
  <c r="H144" i="56"/>
  <c r="H244" i="71"/>
  <c r="G291" i="71"/>
  <c r="H33" i="76"/>
  <c r="H362" i="58"/>
  <c r="H257" i="53"/>
  <c r="H204" i="64"/>
  <c r="I47" i="76"/>
  <c r="H14" i="66"/>
  <c r="H115" i="67"/>
  <c r="G252" i="71"/>
  <c r="I363" i="67"/>
  <c r="H253" i="56"/>
  <c r="H202" i="65"/>
  <c r="H129" i="58"/>
  <c r="H107" i="70"/>
  <c r="H272" i="58"/>
  <c r="H338" i="58"/>
  <c r="H65" i="56"/>
  <c r="H403" i="55"/>
  <c r="H201" i="70"/>
  <c r="H155" i="55"/>
  <c r="H220" i="58"/>
  <c r="H353" i="56"/>
  <c r="H75" i="57"/>
  <c r="H27" i="58"/>
  <c r="H320" i="65"/>
  <c r="H78" i="54"/>
  <c r="H158" i="64"/>
  <c r="H244" i="66"/>
  <c r="I225" i="22"/>
  <c r="H115" i="61"/>
  <c r="H339" i="56"/>
  <c r="H62" i="55"/>
  <c r="H258" i="50"/>
  <c r="H122" i="55"/>
  <c r="G236" i="53"/>
  <c r="H274" i="53"/>
  <c r="G244" i="53"/>
  <c r="H397" i="56"/>
  <c r="I129" i="65"/>
  <c r="H185" i="68"/>
  <c r="H85" i="64"/>
  <c r="H395" i="61"/>
  <c r="H257" i="60"/>
  <c r="H293" i="75"/>
  <c r="H66" i="61"/>
  <c r="H298" i="59"/>
  <c r="H207" i="69"/>
  <c r="H138" i="60"/>
  <c r="H200" i="67"/>
  <c r="H182" i="64"/>
  <c r="H240" i="61"/>
  <c r="H26" i="70"/>
  <c r="H123" i="57"/>
  <c r="H135" i="57"/>
  <c r="H99" i="53"/>
  <c r="H118" i="71"/>
  <c r="H30" i="56"/>
  <c r="H231" i="68"/>
  <c r="H350" i="67"/>
  <c r="H286" i="58"/>
  <c r="H144" i="67"/>
  <c r="H256" i="76"/>
  <c r="G149" i="75"/>
  <c r="H25" i="65"/>
  <c r="H320" i="69"/>
  <c r="H290" i="65"/>
  <c r="H400" i="76"/>
  <c r="H185" i="58"/>
  <c r="H334" i="58"/>
  <c r="H59" i="70"/>
  <c r="H69" i="60"/>
  <c r="H124" i="58"/>
  <c r="H225" i="56"/>
  <c r="H80" i="55"/>
  <c r="I5" i="58"/>
  <c r="H390" i="55"/>
  <c r="H14" i="53"/>
  <c r="H315" i="50"/>
  <c r="H287" i="60"/>
  <c r="H397" i="75"/>
  <c r="G200" i="57"/>
  <c r="H69" i="76"/>
  <c r="H378" i="68"/>
  <c r="H379" i="56"/>
  <c r="H321" i="69"/>
  <c r="H280" i="64"/>
  <c r="H303" i="61"/>
  <c r="G374" i="58"/>
  <c r="H238" i="58"/>
  <c r="H282" i="70"/>
  <c r="H306" i="65"/>
  <c r="H91" i="69"/>
  <c r="H372" i="60"/>
  <c r="H263" i="67"/>
  <c r="G70" i="50"/>
  <c r="H47" i="76"/>
  <c r="H97" i="54"/>
  <c r="H162" i="58"/>
  <c r="H288" i="68"/>
  <c r="H282" i="54"/>
  <c r="H360" i="51"/>
  <c r="H235" i="66"/>
  <c r="H266" i="68"/>
  <c r="H161" i="59"/>
  <c r="I251" i="22"/>
  <c r="H387" i="57"/>
  <c r="H118" i="69"/>
  <c r="H223" i="65"/>
  <c r="I223" i="22"/>
  <c r="H264" i="76"/>
  <c r="H10" i="22"/>
  <c r="H358" i="66"/>
  <c r="H238" i="70"/>
  <c r="H225" i="22"/>
  <c r="G129" i="69"/>
  <c r="G243" i="59"/>
  <c r="G369" i="54"/>
  <c r="G283" i="60"/>
  <c r="G368" i="70"/>
  <c r="H107" i="69"/>
  <c r="G344" i="51"/>
  <c r="H185" i="54"/>
  <c r="H16" i="66"/>
  <c r="H205" i="69"/>
  <c r="H226" i="66"/>
  <c r="H86" i="60"/>
  <c r="G234" i="59"/>
  <c r="H180" i="76"/>
  <c r="G35" i="69"/>
  <c r="H311" i="76"/>
  <c r="G313" i="75"/>
  <c r="G147" i="60"/>
  <c r="H341" i="60"/>
  <c r="G364" i="50"/>
  <c r="G297" i="51"/>
  <c r="H288" i="67"/>
  <c r="I303" i="76"/>
  <c r="H356" i="60"/>
  <c r="H42" i="64"/>
  <c r="H221" i="55"/>
  <c r="H95" i="64"/>
  <c r="I47" i="61"/>
  <c r="H227" i="65"/>
  <c r="H331" i="59"/>
  <c r="H17" i="75"/>
  <c r="H198" i="53"/>
  <c r="I290" i="69"/>
  <c r="H273" i="53"/>
  <c r="H269" i="55"/>
  <c r="H21" i="67"/>
  <c r="H271" i="65"/>
  <c r="H204" i="75"/>
  <c r="H149" i="75"/>
  <c r="H218" i="68"/>
  <c r="H143" i="60"/>
  <c r="H153" i="64"/>
  <c r="H321" i="56"/>
  <c r="H298" i="60"/>
  <c r="H35" i="54"/>
  <c r="H102" i="60"/>
  <c r="I249" i="66"/>
  <c r="H313" i="60"/>
  <c r="H211" i="70"/>
  <c r="H68" i="53"/>
  <c r="H231" i="60"/>
  <c r="H103" i="54"/>
  <c r="H313" i="58"/>
  <c r="H67" i="64"/>
  <c r="H244" i="70"/>
  <c r="H214" i="65"/>
  <c r="H19" i="54"/>
  <c r="H193" i="70"/>
  <c r="H13" i="56"/>
  <c r="H372" i="50"/>
  <c r="H358" i="69"/>
  <c r="H393" i="76"/>
  <c r="I106" i="70"/>
  <c r="H398" i="60"/>
  <c r="H352" i="59"/>
  <c r="H203" i="57"/>
  <c r="H25" i="57"/>
  <c r="H92" i="61"/>
  <c r="H347" i="61"/>
  <c r="H66" i="59"/>
  <c r="H95" i="59"/>
  <c r="H235" i="56"/>
  <c r="H247" i="59"/>
  <c r="H70" i="76"/>
  <c r="H184" i="53"/>
  <c r="H226" i="53"/>
  <c r="I360" i="70"/>
  <c r="H47" i="55"/>
  <c r="H397" i="64"/>
  <c r="I235" i="76"/>
  <c r="H152" i="58"/>
  <c r="H189" i="56"/>
  <c r="I103" i="76"/>
  <c r="H374" i="56"/>
  <c r="H327" i="57"/>
  <c r="H346" i="51"/>
  <c r="H121" i="69"/>
  <c r="H33" i="70"/>
  <c r="H177" i="22"/>
  <c r="H206" i="76"/>
  <c r="H63" i="66"/>
  <c r="H26" i="59"/>
  <c r="I281" i="64"/>
  <c r="H230" i="64"/>
  <c r="H146" i="60"/>
  <c r="H82" i="65"/>
  <c r="H253" i="53"/>
  <c r="H333" i="69"/>
  <c r="H217" i="55"/>
  <c r="H140" i="56"/>
  <c r="H377" i="66"/>
  <c r="G365" i="56"/>
  <c r="H330" i="64"/>
  <c r="I47" i="65"/>
  <c r="H317" i="66"/>
  <c r="H242" i="58"/>
  <c r="H227" i="58"/>
  <c r="H225" i="61"/>
  <c r="H50" i="61"/>
  <c r="H53" i="61"/>
  <c r="G46" i="53"/>
  <c r="G90" i="75"/>
  <c r="H8" i="55"/>
  <c r="H299" i="54"/>
  <c r="H385" i="75"/>
  <c r="H278" i="50"/>
  <c r="H387" i="58"/>
  <c r="H38" i="56"/>
  <c r="G331" i="51"/>
  <c r="H189" i="53"/>
  <c r="H30" i="65"/>
  <c r="H374" i="54"/>
  <c r="H231" i="67"/>
  <c r="H141" i="54"/>
  <c r="G171" i="50"/>
  <c r="H128" i="53"/>
  <c r="H168" i="69"/>
  <c r="H49" i="61"/>
  <c r="H170" i="64"/>
  <c r="H283" i="61"/>
  <c r="H263" i="57"/>
  <c r="H225" i="75"/>
  <c r="H226" i="55"/>
  <c r="H257" i="54"/>
  <c r="H238" i="69"/>
  <c r="H208" i="65"/>
  <c r="H28" i="70"/>
  <c r="H189" i="69"/>
  <c r="H12" i="53"/>
  <c r="H173" i="60"/>
  <c r="H10" i="60"/>
  <c r="H235" i="58"/>
  <c r="H373" i="57"/>
  <c r="H86" i="64"/>
  <c r="H26" i="61"/>
  <c r="I280" i="69"/>
  <c r="H359" i="76"/>
  <c r="H172" i="66"/>
  <c r="H199" i="55"/>
  <c r="H378" i="60"/>
  <c r="I185" i="68"/>
  <c r="H58" i="57"/>
  <c r="H353" i="69"/>
  <c r="I158" i="69"/>
  <c r="H377" i="55"/>
  <c r="H114" i="53"/>
  <c r="H332" i="58"/>
  <c r="H363" i="61"/>
  <c r="H143" i="71"/>
  <c r="H365" i="55"/>
  <c r="H79" i="75"/>
  <c r="H44" i="51"/>
  <c r="I114" i="68"/>
  <c r="H362" i="50"/>
  <c r="H208" i="53"/>
  <c r="H118" i="67"/>
  <c r="H92" i="68"/>
  <c r="H184" i="54"/>
  <c r="H56" i="64"/>
  <c r="I181" i="64"/>
  <c r="I379" i="22"/>
  <c r="I355" i="68"/>
  <c r="H341" i="75"/>
  <c r="H383" i="69"/>
  <c r="H266" i="60"/>
  <c r="H179" i="59"/>
  <c r="H67" i="57"/>
  <c r="H78" i="50"/>
  <c r="H284" i="70"/>
  <c r="I327" i="22"/>
  <c r="H81" i="57"/>
  <c r="H403" i="50"/>
  <c r="I118" i="22"/>
  <c r="H186" i="53"/>
  <c r="H208" i="69"/>
  <c r="H121" i="60"/>
  <c r="H191" i="58"/>
  <c r="H85" i="69"/>
  <c r="H154" i="70"/>
  <c r="H92" i="66"/>
  <c r="H57" i="58"/>
  <c r="H307" i="53"/>
  <c r="H73" i="57"/>
  <c r="H347" i="64"/>
  <c r="H267" i="51"/>
  <c r="H125" i="65"/>
  <c r="H96" i="60"/>
  <c r="H221" i="66"/>
  <c r="H134" i="76"/>
  <c r="H218" i="59"/>
  <c r="H13" i="50"/>
  <c r="H81" i="67"/>
  <c r="H295" i="58"/>
  <c r="H376" i="60"/>
  <c r="I234" i="69"/>
  <c r="H248" i="54"/>
  <c r="H95" i="61"/>
  <c r="I387" i="70"/>
  <c r="H134" i="58"/>
  <c r="H401" i="55"/>
  <c r="H54" i="76"/>
  <c r="I68" i="69"/>
  <c r="H253" i="55"/>
  <c r="H99" i="57"/>
  <c r="I209" i="64"/>
  <c r="G314" i="51"/>
  <c r="H185" i="69"/>
  <c r="H397" i="70"/>
  <c r="H103" i="55"/>
  <c r="H92" i="59"/>
  <c r="H216" i="55"/>
  <c r="H344" i="60"/>
  <c r="H208" i="57"/>
  <c r="H178" i="56"/>
  <c r="H314" i="69"/>
  <c r="H337" i="54"/>
  <c r="H383" i="56"/>
  <c r="H319" i="50"/>
  <c r="I371" i="22"/>
  <c r="H15" i="57"/>
  <c r="H130" i="61"/>
  <c r="I237" i="22"/>
  <c r="G382" i="50"/>
  <c r="H15" i="56"/>
  <c r="I268" i="59"/>
  <c r="I204" i="69"/>
  <c r="H202" i="66"/>
  <c r="I32" i="70"/>
  <c r="H379" i="64"/>
  <c r="H86" i="55"/>
  <c r="H34" i="64"/>
  <c r="H105" i="54"/>
  <c r="H42" i="68"/>
  <c r="H129" i="68"/>
  <c r="I246" i="70"/>
  <c r="I131" i="64"/>
  <c r="H336" i="64"/>
  <c r="H95" i="55"/>
  <c r="H241" i="75"/>
  <c r="H240" i="59"/>
  <c r="H162" i="60"/>
  <c r="H117" i="61"/>
  <c r="H380" i="65"/>
  <c r="H122" i="57"/>
  <c r="G23" i="59"/>
  <c r="H12" i="65"/>
  <c r="I292" i="68"/>
  <c r="H152" i="71"/>
  <c r="H320" i="57"/>
  <c r="H223" i="54"/>
  <c r="I57" i="68"/>
  <c r="H10" i="54"/>
  <c r="H120" i="55"/>
  <c r="H181" i="59"/>
  <c r="H198" i="65"/>
  <c r="H118" i="65"/>
  <c r="H49" i="75"/>
  <c r="H127" i="57"/>
  <c r="H34" i="76"/>
  <c r="H187" i="60"/>
  <c r="G155" i="71"/>
  <c r="H320" i="55"/>
  <c r="H279" i="60"/>
  <c r="H198" i="55"/>
  <c r="H297" i="71"/>
  <c r="H14" i="55"/>
  <c r="H246" i="64"/>
  <c r="I288" i="76"/>
  <c r="I131" i="22"/>
  <c r="H68" i="70"/>
  <c r="H324" i="64"/>
  <c r="I22" i="69"/>
  <c r="H168" i="70"/>
  <c r="H357" i="75"/>
  <c r="H374" i="65"/>
  <c r="I390" i="66"/>
  <c r="H106" i="53"/>
  <c r="H121" i="55"/>
  <c r="G85" i="75"/>
  <c r="H57" i="70"/>
  <c r="H395" i="56"/>
  <c r="H389" i="66"/>
  <c r="H401" i="68"/>
  <c r="H344" i="69"/>
  <c r="H388" i="64"/>
  <c r="H214" i="22"/>
  <c r="G144" i="53"/>
  <c r="H186" i="65"/>
  <c r="H325" i="60"/>
  <c r="H165" i="64"/>
  <c r="H297" i="66"/>
  <c r="H344" i="58"/>
  <c r="G304" i="59"/>
  <c r="H189" i="76"/>
  <c r="I147" i="67"/>
  <c r="G250" i="51"/>
  <c r="H362" i="53"/>
  <c r="H177" i="66"/>
  <c r="G35" i="71"/>
  <c r="H298" i="76"/>
  <c r="H389" i="59"/>
  <c r="H31" i="55"/>
  <c r="H166" i="57"/>
  <c r="H82" i="54"/>
  <c r="H402" i="54"/>
  <c r="G322" i="53"/>
  <c r="H234" i="55"/>
  <c r="H273" i="68"/>
  <c r="H130" i="64"/>
  <c r="G213" i="75"/>
  <c r="H225" i="68"/>
  <c r="H401" i="57"/>
  <c r="H153" i="67"/>
  <c r="G286" i="71"/>
  <c r="H305" i="56"/>
  <c r="H151" i="65"/>
  <c r="H179" i="64"/>
  <c r="H309" i="75"/>
  <c r="G221" i="53"/>
  <c r="H326" i="65"/>
  <c r="H364" i="68"/>
  <c r="H315" i="65"/>
  <c r="G332" i="75"/>
  <c r="G96" i="54"/>
  <c r="G258" i="75"/>
  <c r="G26" i="54"/>
  <c r="H13" i="68"/>
  <c r="G75" i="56"/>
  <c r="H108" i="69"/>
  <c r="G111" i="64"/>
  <c r="H209" i="22"/>
  <c r="G226" i="58"/>
  <c r="H206" i="54"/>
  <c r="H191" i="64"/>
  <c r="H98" i="59"/>
  <c r="H354" i="51"/>
  <c r="H220" i="65"/>
  <c r="G37" i="50"/>
  <c r="G151" i="53"/>
  <c r="G364" i="58"/>
  <c r="H33" i="67"/>
  <c r="G114" i="56"/>
  <c r="H360" i="70"/>
  <c r="H312" i="60"/>
  <c r="G68" i="53"/>
  <c r="I35" i="22"/>
  <c r="I123" i="64"/>
  <c r="H222" i="64"/>
  <c r="I330" i="76"/>
  <c r="H319" i="67"/>
  <c r="H11" i="68"/>
  <c r="H45" i="64"/>
  <c r="I29" i="59"/>
  <c r="H60" i="65"/>
  <c r="H157" i="55"/>
  <c r="H373" i="75"/>
  <c r="H65" i="57"/>
  <c r="H271" i="71"/>
  <c r="H240" i="76"/>
  <c r="I95" i="69"/>
  <c r="H254" i="61"/>
  <c r="H38" i="64"/>
  <c r="H181" i="54"/>
  <c r="H198" i="61"/>
  <c r="H361" i="60"/>
  <c r="I74" i="69"/>
  <c r="H128" i="65"/>
  <c r="H105" i="65"/>
  <c r="H64" i="67"/>
  <c r="H225" i="66"/>
  <c r="H176" i="65"/>
  <c r="H377" i="68"/>
  <c r="I49" i="68"/>
  <c r="H345" i="66"/>
  <c r="H252" i="61"/>
  <c r="H220" i="75"/>
  <c r="H60" i="57"/>
  <c r="H372" i="58"/>
  <c r="H297" i="65"/>
  <c r="H272" i="61"/>
  <c r="H48" i="64"/>
  <c r="H286" i="60"/>
  <c r="H218" i="60"/>
  <c r="I229" i="70"/>
  <c r="H174" i="67"/>
  <c r="H362" i="68"/>
  <c r="H299" i="58"/>
  <c r="H280" i="55"/>
  <c r="H25" i="55"/>
  <c r="H233" i="66"/>
  <c r="H264" i="60"/>
  <c r="H397" i="58"/>
  <c r="I84" i="76"/>
  <c r="H249" i="66"/>
  <c r="H166" i="69"/>
  <c r="H58" i="68"/>
  <c r="H379" i="53"/>
  <c r="H111" i="59"/>
  <c r="H185" i="53"/>
  <c r="H375" i="64"/>
  <c r="H183" i="58"/>
  <c r="H193" i="61"/>
  <c r="I329" i="68"/>
  <c r="H46" i="69"/>
  <c r="H56" i="51"/>
  <c r="H246" i="55"/>
  <c r="H301" i="61"/>
  <c r="H346" i="61"/>
  <c r="H34" i="75"/>
  <c r="H22" i="58"/>
  <c r="H337" i="64"/>
  <c r="I225" i="64"/>
  <c r="H288" i="57"/>
  <c r="G173" i="56"/>
  <c r="H350" i="56"/>
  <c r="H127" i="61"/>
  <c r="H378" i="55"/>
  <c r="H154" i="61"/>
  <c r="H362" i="65"/>
  <c r="H283" i="59"/>
  <c r="H41" i="56"/>
  <c r="H339" i="59"/>
  <c r="H12" i="51"/>
  <c r="H61" i="66"/>
  <c r="H78" i="69"/>
  <c r="I143" i="76"/>
  <c r="H63" i="22"/>
  <c r="H96" i="69"/>
  <c r="H16" i="69"/>
  <c r="G92" i="51"/>
  <c r="H313" i="56"/>
  <c r="H60" i="66"/>
  <c r="I12" i="67"/>
  <c r="H121" i="64"/>
  <c r="H363" i="64"/>
  <c r="H305" i="76"/>
  <c r="G34" i="75"/>
  <c r="I271" i="76"/>
  <c r="I291" i="68"/>
  <c r="H130" i="54"/>
  <c r="H118" i="55"/>
  <c r="H236" i="58"/>
  <c r="H283" i="57"/>
  <c r="H137" i="66"/>
  <c r="H123" i="61"/>
  <c r="H280" i="56"/>
  <c r="H11" i="75"/>
  <c r="H243" i="57"/>
  <c r="H253" i="59"/>
  <c r="G115" i="50"/>
  <c r="I340" i="67"/>
  <c r="H266" i="56"/>
  <c r="H228" i="75"/>
  <c r="H139" i="56"/>
  <c r="H322" i="53"/>
  <c r="H96" i="64"/>
  <c r="H159" i="67"/>
  <c r="H78" i="53"/>
  <c r="H73" i="53"/>
  <c r="I65" i="67"/>
  <c r="H64" i="65"/>
  <c r="H317" i="70"/>
  <c r="H220" i="60"/>
  <c r="H361" i="65"/>
  <c r="H328" i="61"/>
  <c r="H35" i="64"/>
  <c r="H194" i="58"/>
  <c r="H56" i="59"/>
  <c r="H176" i="50"/>
  <c r="H291" i="55"/>
  <c r="H304" i="59"/>
  <c r="I81" i="68"/>
  <c r="H95" i="60"/>
  <c r="H315" i="61"/>
  <c r="H274" i="70"/>
  <c r="H322" i="56"/>
  <c r="I250" i="68"/>
  <c r="H367" i="58"/>
  <c r="H256" i="64"/>
  <c r="H24" i="51"/>
  <c r="I301" i="22"/>
  <c r="H282" i="61"/>
  <c r="H125" i="67"/>
  <c r="H298" i="75"/>
  <c r="I35" i="76"/>
  <c r="H177" i="64"/>
  <c r="I166" i="76"/>
  <c r="H26" i="68"/>
  <c r="I327" i="70"/>
  <c r="H185" i="75"/>
  <c r="H366" i="61"/>
  <c r="H358" i="64"/>
  <c r="H63" i="57"/>
  <c r="I316" i="65"/>
  <c r="H147" i="70"/>
  <c r="H394" i="50"/>
  <c r="H183" i="64"/>
  <c r="H401" i="59"/>
  <c r="H140" i="61"/>
  <c r="H265" i="58"/>
  <c r="I119" i="76"/>
  <c r="H195" i="59"/>
  <c r="H202" i="70"/>
  <c r="H354" i="57"/>
  <c r="I305" i="66"/>
  <c r="H82" i="59"/>
  <c r="H129" i="75"/>
  <c r="I158" i="70"/>
  <c r="H359" i="59"/>
  <c r="H388" i="75"/>
  <c r="H179" i="58"/>
  <c r="H62" i="67"/>
  <c r="H98" i="61"/>
  <c r="H264" i="75"/>
  <c r="H225" i="53"/>
  <c r="H228" i="65"/>
  <c r="I168" i="70"/>
  <c r="H34" i="54"/>
  <c r="I381" i="60"/>
  <c r="H323" i="68"/>
  <c r="H239" i="76"/>
  <c r="H147" i="57"/>
  <c r="H151" i="76"/>
  <c r="H166" i="60"/>
  <c r="H186" i="56"/>
  <c r="H162" i="57"/>
  <c r="H255" i="64"/>
  <c r="H250" i="60"/>
  <c r="H365" i="54"/>
  <c r="H76" i="65"/>
  <c r="H120" i="65"/>
  <c r="H131" i="61"/>
  <c r="H370" i="70"/>
  <c r="H131" i="58"/>
  <c r="H236" i="66"/>
  <c r="I222" i="66"/>
  <c r="H273" i="55"/>
  <c r="H342" i="58"/>
  <c r="I232" i="70"/>
  <c r="H346" i="59"/>
  <c r="H215" i="60"/>
  <c r="H195" i="60"/>
  <c r="H375" i="22"/>
  <c r="H373" i="60"/>
  <c r="G294" i="53"/>
  <c r="H334" i="60"/>
  <c r="H63" i="64"/>
  <c r="I208" i="76"/>
  <c r="H153" i="61"/>
  <c r="H340" i="64"/>
  <c r="H338" i="55"/>
  <c r="H331" i="76"/>
  <c r="H191" i="66"/>
  <c r="H181" i="75"/>
  <c r="H138" i="70"/>
  <c r="H302" i="61"/>
  <c r="H175" i="76"/>
  <c r="H120" i="51"/>
  <c r="H319" i="56"/>
  <c r="I201" i="67"/>
  <c r="H179" i="57"/>
  <c r="I90" i="69"/>
  <c r="H210" i="66"/>
  <c r="H370" i="61"/>
  <c r="H368" i="76"/>
  <c r="I45" i="22"/>
  <c r="I247" i="76"/>
  <c r="H209" i="67"/>
  <c r="H65" i="65"/>
  <c r="H304" i="67"/>
  <c r="H216" i="56"/>
  <c r="H150" i="71"/>
  <c r="H372" i="56"/>
  <c r="H99" i="59"/>
  <c r="H18" i="58"/>
  <c r="H270" i="68"/>
  <c r="H198" i="67"/>
  <c r="H355" i="54"/>
  <c r="H145" i="56"/>
  <c r="H25" i="54"/>
  <c r="H113" i="65"/>
  <c r="I269" i="65"/>
  <c r="H70" i="65"/>
  <c r="H182" i="65"/>
  <c r="H73" i="59"/>
  <c r="I315" i="54"/>
  <c r="H239" i="58"/>
  <c r="H298" i="53"/>
  <c r="H365" i="57"/>
  <c r="G161" i="53"/>
  <c r="H91" i="61"/>
  <c r="G186" i="53"/>
  <c r="I352" i="66"/>
  <c r="H206" i="55"/>
  <c r="H359" i="60"/>
  <c r="H125" i="64"/>
  <c r="H401" i="53"/>
  <c r="H345" i="58"/>
  <c r="H249" i="75"/>
  <c r="H82" i="55"/>
  <c r="H284" i="61"/>
  <c r="H184" i="55"/>
  <c r="H209" i="59"/>
  <c r="G168" i="50"/>
  <c r="H301" i="56"/>
  <c r="H113" i="60"/>
  <c r="H146" i="54"/>
  <c r="H113" i="53"/>
  <c r="H219" i="55"/>
  <c r="G155" i="53"/>
  <c r="H194" i="53"/>
  <c r="H161" i="57"/>
  <c r="H248" i="71"/>
  <c r="I126" i="69"/>
  <c r="I300" i="64"/>
  <c r="H361" i="75"/>
  <c r="H336" i="53"/>
  <c r="G63" i="71"/>
  <c r="G9" i="59"/>
  <c r="H306" i="75"/>
  <c r="H42" i="66"/>
  <c r="I230" i="68"/>
  <c r="H362" i="70"/>
  <c r="H394" i="59"/>
  <c r="H307" i="64"/>
  <c r="H379" i="59"/>
  <c r="H115" i="65"/>
  <c r="G270" i="56"/>
  <c r="H316" i="68"/>
  <c r="H359" i="67"/>
  <c r="H103" i="64"/>
  <c r="G204" i="75"/>
  <c r="H214" i="61"/>
  <c r="H171" i="64"/>
  <c r="H283" i="69"/>
  <c r="H22" i="76"/>
  <c r="H53" i="55"/>
  <c r="H168" i="64"/>
  <c r="H103" i="53"/>
  <c r="H48" i="75"/>
  <c r="H251" i="70"/>
  <c r="I217" i="70"/>
  <c r="H234" i="66"/>
  <c r="H199" i="66"/>
  <c r="G106" i="59"/>
  <c r="G208" i="71"/>
  <c r="H175" i="59"/>
  <c r="H109" i="66"/>
  <c r="H59" i="58"/>
  <c r="H337" i="68"/>
  <c r="H289" i="61"/>
  <c r="H115" i="57"/>
  <c r="H228" i="54"/>
  <c r="H264" i="70"/>
  <c r="G67" i="75"/>
  <c r="G158" i="58"/>
  <c r="H231" i="58"/>
  <c r="G119" i="50"/>
  <c r="H344" i="66"/>
  <c r="H14" i="60"/>
  <c r="G224" i="54"/>
  <c r="G375" i="50"/>
  <c r="H22" i="22"/>
  <c r="H365" i="65"/>
  <c r="H216" i="64"/>
  <c r="H170" i="55"/>
  <c r="H46" i="70"/>
  <c r="G349" i="50"/>
  <c r="H358" i="22"/>
  <c r="G27" i="64"/>
  <c r="G302" i="75"/>
  <c r="G36" i="75"/>
  <c r="G233" i="55"/>
  <c r="H385" i="64"/>
  <c r="G133" i="54"/>
  <c r="H92" i="60"/>
  <c r="H66" i="51"/>
  <c r="H238" i="75"/>
  <c r="H11" i="55"/>
  <c r="I257" i="67"/>
  <c r="I196" i="76"/>
  <c r="H359" i="54"/>
  <c r="H371" i="75"/>
  <c r="H46" i="58"/>
  <c r="H90" i="60"/>
  <c r="I343" i="65"/>
  <c r="H278" i="65"/>
  <c r="I48" i="68"/>
  <c r="H212" i="59"/>
  <c r="H63" i="55"/>
  <c r="H168" i="58"/>
  <c r="H220" i="68"/>
  <c r="H270" i="56"/>
  <c r="H307" i="58"/>
  <c r="H140" i="54"/>
  <c r="H252" i="71"/>
  <c r="H392" i="61"/>
  <c r="H325" i="57"/>
  <c r="I181" i="68"/>
  <c r="H367" i="69"/>
  <c r="H129" i="65"/>
  <c r="H370" i="59"/>
  <c r="I238" i="65"/>
  <c r="H222" i="60"/>
  <c r="I269" i="68"/>
  <c r="H95" i="76"/>
  <c r="H35" i="65"/>
  <c r="H96" i="54"/>
  <c r="I184" i="58"/>
  <c r="H300" i="54"/>
  <c r="H275" i="58"/>
  <c r="H217" i="51"/>
  <c r="H60" i="61"/>
  <c r="H345" i="61"/>
  <c r="H85" i="57"/>
  <c r="H268" i="75"/>
  <c r="H372" i="70"/>
  <c r="I389" i="64"/>
  <c r="H287" i="76"/>
  <c r="H178" i="59"/>
  <c r="I206" i="22"/>
  <c r="H233" i="57"/>
  <c r="I259" i="70"/>
  <c r="H58" i="56"/>
  <c r="H38" i="69"/>
  <c r="H131" i="50"/>
  <c r="H113" i="64"/>
  <c r="H285" i="58"/>
  <c r="H320" i="64"/>
  <c r="H403" i="68"/>
  <c r="H51" i="57"/>
  <c r="H289" i="60"/>
  <c r="H105" i="66"/>
  <c r="H88" i="60"/>
  <c r="H346" i="57"/>
  <c r="H23" i="60"/>
  <c r="H42" i="57"/>
  <c r="I323" i="68"/>
  <c r="H72" i="76"/>
  <c r="H237" i="60"/>
  <c r="I288" i="66"/>
  <c r="H58" i="54"/>
  <c r="H30" i="22"/>
  <c r="H187" i="70"/>
  <c r="H340" i="66"/>
  <c r="H289" i="75"/>
  <c r="H170" i="68"/>
  <c r="I67" i="70"/>
  <c r="I326" i="22"/>
  <c r="H167" i="59"/>
  <c r="H173" i="59"/>
  <c r="I365" i="68"/>
  <c r="H219" i="68"/>
  <c r="H235" i="70"/>
  <c r="H121" i="70"/>
  <c r="H22" i="65"/>
  <c r="H104" i="70"/>
  <c r="H338" i="59"/>
  <c r="G107" i="50"/>
  <c r="H202" i="64"/>
  <c r="H151" i="58"/>
  <c r="H208" i="50"/>
  <c r="H144" i="55"/>
  <c r="H261" i="55"/>
  <c r="H382" i="55"/>
  <c r="H167" i="68"/>
  <c r="H38" i="65"/>
  <c r="H365" i="53"/>
  <c r="I391" i="66"/>
  <c r="H234" i="68"/>
  <c r="H236" i="22"/>
  <c r="H118" i="54"/>
  <c r="H326" i="76"/>
  <c r="H51" i="58"/>
  <c r="H186" i="59"/>
  <c r="H317" i="57"/>
  <c r="H204" i="70"/>
  <c r="H217" i="53"/>
  <c r="G296" i="50"/>
  <c r="I298" i="22"/>
  <c r="H57" i="51"/>
  <c r="H158" i="65"/>
  <c r="H240" i="58"/>
  <c r="G172" i="53"/>
  <c r="H337" i="58"/>
  <c r="H321" i="75"/>
  <c r="H150" i="64"/>
  <c r="H257" i="51"/>
  <c r="H184" i="59"/>
  <c r="H369" i="66"/>
  <c r="H362" i="76"/>
  <c r="H39" i="67"/>
  <c r="H162" i="56"/>
  <c r="H399" i="71"/>
  <c r="H266" i="53"/>
  <c r="H374" i="55"/>
  <c r="H199" i="67"/>
  <c r="H14" i="69"/>
  <c r="H280" i="50"/>
  <c r="H330" i="65"/>
  <c r="H21" i="75"/>
  <c r="H214" i="76"/>
  <c r="I233" i="65"/>
  <c r="H357" i="53"/>
  <c r="H76" i="59"/>
  <c r="I98" i="69"/>
  <c r="H385" i="68"/>
  <c r="H73" i="60"/>
  <c r="I238" i="22"/>
  <c r="H380" i="54"/>
  <c r="H248" i="69"/>
  <c r="H29" i="65"/>
  <c r="H339" i="58"/>
  <c r="I196" i="70"/>
  <c r="H354" i="54"/>
  <c r="H85" i="58"/>
  <c r="H223" i="69"/>
  <c r="H177" i="55"/>
  <c r="H54" i="61"/>
  <c r="H298" i="58"/>
  <c r="H366" i="51"/>
  <c r="H143" i="58"/>
  <c r="H389" i="67"/>
  <c r="H242" i="51"/>
  <c r="I239" i="65"/>
  <c r="H22" i="64"/>
  <c r="H152" i="56"/>
  <c r="H32" i="50"/>
  <c r="H317" i="61"/>
  <c r="H288" i="76"/>
  <c r="H274" i="68"/>
  <c r="H399" i="58"/>
  <c r="H143" i="67"/>
  <c r="H112" i="75"/>
  <c r="H163" i="56"/>
  <c r="H237" i="54"/>
  <c r="I260" i="66"/>
  <c r="H58" i="64"/>
  <c r="H24" i="50"/>
  <c r="H123" i="60"/>
  <c r="H113" i="57"/>
  <c r="H77" i="65"/>
  <c r="H104" i="75"/>
  <c r="H402" i="56"/>
  <c r="I109" i="22"/>
  <c r="H250" i="70"/>
  <c r="H166" i="65"/>
  <c r="I104" i="70"/>
  <c r="H21" i="64"/>
  <c r="H380" i="66"/>
  <c r="H142" i="64"/>
  <c r="I224" i="69"/>
  <c r="H323" i="71"/>
  <c r="I14" i="76"/>
  <c r="H128" i="76"/>
  <c r="H164" i="75"/>
  <c r="H395" i="64"/>
  <c r="H329" i="57"/>
  <c r="H41" i="57"/>
  <c r="H104" i="69"/>
  <c r="H18" i="70"/>
  <c r="H49" i="76"/>
  <c r="H396" i="65"/>
  <c r="H282" i="53"/>
  <c r="H387" i="68"/>
  <c r="H383" i="57"/>
  <c r="H53" i="75"/>
  <c r="H268" i="59"/>
  <c r="H82" i="64"/>
  <c r="H14" i="61"/>
  <c r="H393" i="57"/>
  <c r="H33" i="61"/>
  <c r="H64" i="60"/>
  <c r="H110" i="58"/>
  <c r="H29" i="61"/>
  <c r="G160" i="55"/>
  <c r="H262" i="56"/>
  <c r="H387" i="64"/>
  <c r="H301" i="67"/>
  <c r="H291" i="54"/>
  <c r="H11" i="56"/>
  <c r="H241" i="76"/>
  <c r="G366" i="53"/>
  <c r="H336" i="55"/>
  <c r="H154" i="65"/>
  <c r="H258" i="58"/>
  <c r="I329" i="64"/>
  <c r="H121" i="51"/>
  <c r="H365" i="67"/>
  <c r="H400" i="65"/>
  <c r="H389" i="56"/>
  <c r="H43" i="71"/>
  <c r="H196" i="66"/>
  <c r="H286" i="57"/>
  <c r="H56" i="69"/>
  <c r="G51" i="50"/>
  <c r="H13" i="67"/>
  <c r="H145" i="68"/>
  <c r="H290" i="60"/>
  <c r="H285" i="55"/>
  <c r="H233" i="51"/>
  <c r="H24" i="69"/>
  <c r="H23" i="55"/>
  <c r="H40" i="54"/>
  <c r="H351" i="51"/>
  <c r="H373" i="54"/>
  <c r="H267" i="57"/>
  <c r="H219" i="71"/>
  <c r="H224" i="57"/>
  <c r="I30" i="22"/>
  <c r="H224" i="60"/>
  <c r="I390" i="68"/>
  <c r="H312" i="67"/>
  <c r="H73" i="58"/>
  <c r="H283" i="58"/>
  <c r="I240" i="60"/>
  <c r="H253" i="76"/>
  <c r="H127" i="69"/>
  <c r="H305" i="61"/>
  <c r="H361" i="53"/>
  <c r="G28" i="51"/>
  <c r="H29" i="57"/>
  <c r="H21" i="61"/>
  <c r="H164" i="56"/>
  <c r="H224" i="58"/>
  <c r="H244" i="75"/>
  <c r="H75" i="54"/>
  <c r="H341" i="64"/>
  <c r="H258" i="64"/>
  <c r="I51" i="68"/>
  <c r="H358" i="56"/>
  <c r="H217" i="60"/>
  <c r="G201" i="75"/>
  <c r="H109" i="67"/>
  <c r="I201" i="68"/>
  <c r="H227" i="59"/>
  <c r="H147" i="58"/>
  <c r="H145" i="66"/>
  <c r="H75" i="68"/>
  <c r="H300" i="22"/>
  <c r="H204" i="54"/>
  <c r="H55" i="76"/>
  <c r="H234" i="60"/>
  <c r="H280" i="75"/>
  <c r="H388" i="66"/>
  <c r="H386" i="68"/>
  <c r="G333" i="71"/>
  <c r="H48" i="68"/>
  <c r="H280" i="58"/>
  <c r="H360" i="67"/>
  <c r="H139" i="57"/>
  <c r="H305" i="57"/>
  <c r="G45" i="51"/>
  <c r="H125" i="60"/>
  <c r="H145" i="75"/>
  <c r="H275" i="64"/>
  <c r="H105" i="60"/>
  <c r="H106" i="55"/>
  <c r="H395" i="68"/>
  <c r="H88" i="56"/>
  <c r="H111" i="54"/>
  <c r="H394" i="61"/>
  <c r="H311" i="69"/>
  <c r="H157" i="58"/>
  <c r="H226" i="57"/>
  <c r="H86" i="61"/>
  <c r="H318" i="65"/>
  <c r="G374" i="55"/>
  <c r="H124" i="60"/>
  <c r="H323" i="61"/>
  <c r="H194" i="57"/>
  <c r="G154" i="50"/>
  <c r="H163" i="66"/>
  <c r="H185" i="70"/>
  <c r="H268" i="50"/>
  <c r="H216" i="54"/>
  <c r="G288" i="75"/>
  <c r="G135" i="55"/>
  <c r="G260" i="75"/>
  <c r="H321" i="60"/>
  <c r="H129" i="66"/>
  <c r="H393" i="60"/>
  <c r="H157" i="54"/>
  <c r="H371" i="67"/>
  <c r="H60" i="68"/>
  <c r="I29" i="67"/>
  <c r="H292" i="59"/>
  <c r="G151" i="59"/>
  <c r="H386" i="65"/>
  <c r="G63" i="61"/>
  <c r="H398" i="55"/>
  <c r="H108" i="67"/>
  <c r="H234" i="58"/>
  <c r="H360" i="64"/>
  <c r="G346" i="55"/>
  <c r="H210" i="57"/>
  <c r="H83" i="61"/>
  <c r="H309" i="65"/>
  <c r="G384" i="50"/>
  <c r="G111" i="55"/>
  <c r="G47" i="67"/>
  <c r="H175" i="60"/>
  <c r="G116" i="51"/>
  <c r="G146" i="59"/>
  <c r="H347" i="55"/>
  <c r="H363" i="76"/>
  <c r="G372" i="51"/>
  <c r="H383" i="64"/>
  <c r="H155" i="61"/>
  <c r="H331" i="68"/>
  <c r="H25" i="68"/>
  <c r="G24" i="54"/>
  <c r="G309" i="58"/>
  <c r="G126" i="59"/>
  <c r="H188" i="68"/>
  <c r="G367" i="51"/>
  <c r="G15" i="65"/>
  <c r="G114" i="51"/>
  <c r="G187" i="71"/>
  <c r="H160" i="69"/>
  <c r="H395" i="66"/>
  <c r="H183" i="65"/>
  <c r="H22" i="56"/>
  <c r="H208" i="51"/>
  <c r="I249" i="65"/>
  <c r="H275" i="66"/>
  <c r="H9" i="64"/>
  <c r="H79" i="60"/>
  <c r="H241" i="57"/>
  <c r="H179" i="71"/>
  <c r="H177" i="70"/>
  <c r="I350" i="76"/>
  <c r="H200" i="69"/>
  <c r="H302" i="76"/>
  <c r="H226" i="50"/>
  <c r="H122" i="58"/>
  <c r="H252" i="55"/>
  <c r="I75" i="70"/>
  <c r="H161" i="69"/>
  <c r="I297" i="70"/>
  <c r="H341" i="61"/>
  <c r="H248" i="76"/>
  <c r="I248" i="68"/>
  <c r="I252" i="67"/>
  <c r="I88" i="68"/>
  <c r="H276" i="75"/>
  <c r="I71" i="70"/>
  <c r="H59" i="68"/>
  <c r="H303" i="64"/>
  <c r="H316" i="55"/>
  <c r="H265" i="76"/>
  <c r="H198" i="51"/>
  <c r="H289" i="54"/>
  <c r="H81" i="53"/>
  <c r="H9" i="76"/>
  <c r="H386" i="59"/>
  <c r="H74" i="64"/>
  <c r="H329" i="55"/>
  <c r="H289" i="57"/>
  <c r="H293" i="65"/>
  <c r="H319" i="57"/>
  <c r="H118" i="75"/>
  <c r="I20" i="65"/>
  <c r="H50" i="57"/>
  <c r="I192" i="66"/>
  <c r="H114" i="66"/>
  <c r="H285" i="59"/>
  <c r="H231" i="71"/>
  <c r="I297" i="67"/>
  <c r="H36" i="59"/>
  <c r="H31" i="59"/>
  <c r="I156" i="68"/>
  <c r="H194" i="75"/>
  <c r="H229" i="75"/>
  <c r="H103" i="76"/>
  <c r="H347" i="71"/>
  <c r="H210" i="61"/>
  <c r="H393" i="65"/>
  <c r="I28" i="67"/>
  <c r="H245" i="57"/>
  <c r="H9" i="58"/>
  <c r="H82" i="56"/>
  <c r="H137" i="64"/>
  <c r="H216" i="59"/>
  <c r="H385" i="65"/>
  <c r="H96" i="76"/>
  <c r="H20" i="65"/>
  <c r="G41" i="53"/>
  <c r="H54" i="75"/>
  <c r="H179" i="67"/>
  <c r="H207" i="75"/>
  <c r="I341" i="76"/>
  <c r="H16" i="67"/>
  <c r="I39" i="76"/>
  <c r="H351" i="56"/>
  <c r="H302" i="64"/>
  <c r="H298" i="55"/>
  <c r="H343" i="57"/>
  <c r="H141" i="64"/>
  <c r="H232" i="57"/>
  <c r="H138" i="64"/>
  <c r="H71" i="64"/>
  <c r="G239" i="57"/>
  <c r="H204" i="57"/>
  <c r="H240" i="65"/>
  <c r="H199" i="58"/>
  <c r="I113" i="22"/>
  <c r="H13" i="59"/>
  <c r="H285" i="64"/>
  <c r="H202" i="22"/>
  <c r="H49" i="60"/>
  <c r="H39" i="69"/>
  <c r="H107" i="58"/>
  <c r="H12" i="64"/>
  <c r="G29" i="75"/>
  <c r="H130" i="56"/>
  <c r="I71" i="65"/>
  <c r="H350" i="61"/>
  <c r="H402" i="60"/>
  <c r="H334" i="56"/>
  <c r="H133" i="54"/>
  <c r="H112" i="65"/>
  <c r="H183" i="59"/>
  <c r="H211" i="56"/>
  <c r="H25" i="61"/>
  <c r="H290" i="61"/>
  <c r="H11" i="65"/>
  <c r="G236" i="54"/>
  <c r="H210" i="64"/>
  <c r="H285" i="61"/>
  <c r="H78" i="76"/>
  <c r="H291" i="66"/>
  <c r="H385" i="56"/>
  <c r="H393" i="69"/>
  <c r="H146" i="58"/>
  <c r="I177" i="61"/>
  <c r="H403" i="59"/>
  <c r="I386" i="69"/>
  <c r="H355" i="59"/>
  <c r="H241" i="71"/>
  <c r="H335" i="61"/>
  <c r="I104" i="66"/>
  <c r="H9" i="75"/>
  <c r="H83" i="59"/>
  <c r="H142" i="50"/>
  <c r="H336" i="71"/>
  <c r="I142" i="70"/>
  <c r="H57" i="67"/>
  <c r="I383" i="61"/>
  <c r="H365" i="61"/>
  <c r="H169" i="64"/>
  <c r="H316" i="60"/>
  <c r="H120" i="59"/>
  <c r="H94" i="57"/>
  <c r="H63" i="50"/>
  <c r="H161" i="66"/>
  <c r="H374" i="61"/>
  <c r="H51" i="70"/>
  <c r="H69" i="65"/>
  <c r="H262" i="58"/>
  <c r="H127" i="55"/>
  <c r="H231" i="59"/>
  <c r="H158" i="60"/>
  <c r="H135" i="56"/>
  <c r="H248" i="57"/>
  <c r="H271" i="60"/>
  <c r="H92" i="56"/>
  <c r="H253" i="67"/>
  <c r="H250" i="66"/>
  <c r="I159" i="65"/>
  <c r="I140" i="66"/>
  <c r="H353" i="76"/>
  <c r="I190" i="66"/>
  <c r="H339" i="57"/>
  <c r="H231" i="61"/>
  <c r="H380" i="64"/>
  <c r="H294" i="67"/>
  <c r="H152" i="69"/>
  <c r="H279" i="55"/>
  <c r="H317" i="54"/>
  <c r="I65" i="58"/>
  <c r="I186" i="69"/>
  <c r="H364" i="58"/>
  <c r="H304" i="58"/>
  <c r="H85" i="75"/>
  <c r="H274" i="59"/>
  <c r="H136" i="76"/>
  <c r="I10" i="68"/>
  <c r="H123" i="56"/>
  <c r="H71" i="67"/>
  <c r="H299" i="61"/>
  <c r="H400" i="51"/>
  <c r="H168" i="53"/>
  <c r="H307" i="75"/>
  <c r="I385" i="64"/>
  <c r="H109" i="69"/>
  <c r="H47" i="53"/>
  <c r="H275" i="59"/>
  <c r="H397" i="59"/>
  <c r="H304" i="76"/>
  <c r="H15" i="69"/>
  <c r="H312" i="59"/>
  <c r="G142" i="51"/>
  <c r="H172" i="60"/>
  <c r="H164" i="69"/>
  <c r="H66" i="55"/>
  <c r="H90" i="56"/>
  <c r="H229" i="67"/>
  <c r="H346" i="60"/>
  <c r="H259" i="61"/>
  <c r="H232" i="58"/>
  <c r="H80" i="53"/>
  <c r="H382" i="67"/>
  <c r="H50" i="55"/>
  <c r="H281" i="68"/>
  <c r="H373" i="67"/>
  <c r="H73" i="70"/>
  <c r="H251" i="57"/>
  <c r="H251" i="67"/>
  <c r="H260" i="66"/>
  <c r="H274" i="66"/>
  <c r="H300" i="65"/>
  <c r="H178" i="54"/>
  <c r="H195" i="58"/>
  <c r="H37" i="53"/>
  <c r="H98" i="76"/>
  <c r="H48" i="71"/>
  <c r="H316" i="56"/>
  <c r="H69" i="61"/>
  <c r="H349" i="54"/>
  <c r="H192" i="58"/>
  <c r="H377" i="56"/>
  <c r="H266" i="59"/>
  <c r="H369" i="60"/>
  <c r="H141" i="53"/>
  <c r="G162" i="75"/>
  <c r="H344" i="64"/>
  <c r="H155" i="64"/>
  <c r="H309" i="55"/>
  <c r="H319" i="69"/>
  <c r="H351" i="76"/>
  <c r="H106" i="68"/>
  <c r="H124" i="50"/>
  <c r="H391" i="57"/>
  <c r="H178" i="57"/>
  <c r="H49" i="67"/>
  <c r="H386" i="57"/>
  <c r="H76" i="61"/>
  <c r="H115" i="53"/>
  <c r="H343" i="65"/>
  <c r="H366" i="75"/>
  <c r="G85" i="58"/>
  <c r="G125" i="54"/>
  <c r="H271" i="67"/>
  <c r="G171" i="54"/>
  <c r="H317" i="58"/>
  <c r="H307" i="70"/>
  <c r="G272" i="71"/>
  <c r="H349" i="57"/>
  <c r="H266" i="64"/>
  <c r="H284" i="76"/>
  <c r="H9" i="59"/>
  <c r="H300" i="59"/>
  <c r="G127" i="61"/>
  <c r="H61" i="58"/>
  <c r="H283" i="64"/>
  <c r="H139" i="64"/>
  <c r="H80" i="22"/>
  <c r="H70" i="67"/>
  <c r="H44" i="75"/>
  <c r="H158" i="61"/>
  <c r="H158" i="66"/>
  <c r="H337" i="70"/>
  <c r="H195" i="65"/>
  <c r="G216" i="53"/>
  <c r="H303" i="55"/>
  <c r="H108" i="75"/>
  <c r="H354" i="70"/>
  <c r="H41" i="61"/>
  <c r="H41" i="75"/>
  <c r="H157" i="70"/>
  <c r="G175" i="51"/>
  <c r="G250" i="55"/>
  <c r="H256" i="22"/>
  <c r="G336" i="71"/>
  <c r="H344" i="22"/>
  <c r="G102" i="50"/>
  <c r="H203" i="58"/>
  <c r="G193" i="53"/>
  <c r="G160" i="71"/>
  <c r="G262" i="59"/>
  <c r="H393" i="70"/>
  <c r="H180" i="59"/>
  <c r="H320" i="58"/>
  <c r="G334" i="51"/>
  <c r="G343" i="55"/>
  <c r="G144" i="50"/>
  <c r="G219" i="58"/>
  <c r="H320" i="76"/>
  <c r="G256" i="59"/>
  <c r="G342" i="75"/>
  <c r="G106" i="64"/>
  <c r="G91" i="56"/>
  <c r="G48" i="55"/>
  <c r="H303" i="56"/>
  <c r="G201" i="59"/>
  <c r="H380" i="68"/>
  <c r="H163" i="69"/>
  <c r="G220" i="51"/>
  <c r="H128" i="60"/>
  <c r="H251" i="58"/>
  <c r="G245" i="51"/>
  <c r="I317" i="65"/>
  <c r="H206" i="67"/>
  <c r="G387" i="50"/>
  <c r="H126" i="59"/>
  <c r="H279" i="76"/>
  <c r="H11" i="58"/>
  <c r="H143" i="76"/>
  <c r="H52" i="22"/>
  <c r="H230" i="68"/>
  <c r="G56" i="54"/>
  <c r="H256" i="65"/>
  <c r="H392" i="58"/>
  <c r="H169" i="56"/>
  <c r="H144" i="65"/>
  <c r="G330" i="71"/>
  <c r="G73" i="51"/>
  <c r="G321" i="54"/>
  <c r="G361" i="66"/>
  <c r="G313" i="50"/>
  <c r="G168" i="55"/>
  <c r="G243" i="53"/>
  <c r="H76" i="66"/>
  <c r="G14" i="55"/>
  <c r="G73" i="54"/>
  <c r="H381" i="70"/>
  <c r="H159" i="55"/>
  <c r="H344" i="56"/>
  <c r="H313" i="54"/>
  <c r="G191" i="61"/>
  <c r="G322" i="51"/>
  <c r="G151" i="55"/>
  <c r="G131" i="67"/>
  <c r="H171" i="57"/>
  <c r="G282" i="60"/>
  <c r="G293" i="58"/>
  <c r="H270" i="67"/>
  <c r="H336" i="67"/>
  <c r="H126" i="54"/>
  <c r="G23" i="50"/>
  <c r="G141" i="71"/>
  <c r="H157" i="64"/>
  <c r="H149" i="57"/>
  <c r="G271" i="55"/>
  <c r="H244" i="69"/>
  <c r="G210" i="75"/>
  <c r="H87" i="64"/>
  <c r="H61" i="68"/>
  <c r="E327" i="50"/>
  <c r="G226" i="54"/>
  <c r="H70" i="75"/>
  <c r="H397" i="68"/>
  <c r="G403" i="60"/>
  <c r="H63" i="76"/>
  <c r="G83" i="71"/>
  <c r="G374" i="75"/>
  <c r="H29" i="58"/>
  <c r="G50" i="56"/>
  <c r="G112" i="53"/>
  <c r="H47" i="22"/>
  <c r="G281" i="51"/>
  <c r="H52" i="67"/>
  <c r="G360" i="53"/>
  <c r="H206" i="66"/>
  <c r="H191" i="61"/>
  <c r="G15" i="75"/>
  <c r="G218" i="60"/>
  <c r="H63" i="59"/>
  <c r="G309" i="70"/>
  <c r="G364" i="60"/>
  <c r="G156" i="76"/>
  <c r="H39" i="70"/>
  <c r="G357" i="54"/>
  <c r="G217" i="61"/>
  <c r="H58" i="69"/>
  <c r="H44" i="57"/>
  <c r="H249" i="70"/>
  <c r="H73" i="69"/>
  <c r="H389" i="76"/>
  <c r="G113" i="66"/>
  <c r="G35" i="60"/>
  <c r="G310" i="50"/>
  <c r="H172" i="76"/>
  <c r="H99" i="76"/>
  <c r="G93" i="53"/>
  <c r="H177" i="76"/>
  <c r="G118" i="54"/>
  <c r="H138" i="66"/>
  <c r="H228" i="58"/>
  <c r="G226" i="71"/>
  <c r="G241" i="57"/>
  <c r="H233" i="68"/>
  <c r="G307" i="50"/>
  <c r="E123" i="57"/>
  <c r="H66" i="76"/>
  <c r="H352" i="68"/>
  <c r="G147" i="57"/>
  <c r="G274" i="53"/>
  <c r="H82" i="69"/>
  <c r="G160" i="51"/>
  <c r="G383" i="58"/>
  <c r="H322" i="65"/>
  <c r="G339" i="53"/>
  <c r="G202" i="51"/>
  <c r="G352" i="65"/>
  <c r="G155" i="61"/>
  <c r="G381" i="56"/>
  <c r="G16" i="75"/>
  <c r="G331" i="60"/>
  <c r="G182" i="71"/>
  <c r="H125" i="68"/>
  <c r="H297" i="68"/>
  <c r="G388" i="75"/>
  <c r="G187" i="50"/>
  <c r="H330" i="76"/>
  <c r="H291" i="64"/>
  <c r="E67" i="61"/>
  <c r="H60" i="76"/>
  <c r="G45" i="70"/>
  <c r="G207" i="75"/>
  <c r="G38" i="75"/>
  <c r="G355" i="51"/>
  <c r="G370" i="60"/>
  <c r="G195" i="65"/>
  <c r="G128" i="68"/>
  <c r="H30" i="70"/>
  <c r="G105" i="61"/>
  <c r="G377" i="58"/>
  <c r="H263" i="70"/>
  <c r="H35" i="59"/>
  <c r="G87" i="61"/>
  <c r="G112" i="51"/>
  <c r="G297" i="66"/>
  <c r="H232" i="22"/>
  <c r="G52" i="50"/>
  <c r="G298" i="54"/>
  <c r="G306" i="60"/>
  <c r="G338" i="64"/>
  <c r="G123" i="65"/>
  <c r="G142" i="59"/>
  <c r="G287" i="56"/>
  <c r="G191" i="69"/>
  <c r="G66" i="71"/>
  <c r="H218" i="64"/>
  <c r="H218" i="76"/>
  <c r="H273" i="69"/>
  <c r="H307" i="22"/>
  <c r="H174" i="70"/>
  <c r="G243" i="60"/>
  <c r="H215" i="58"/>
  <c r="G257" i="70"/>
  <c r="G240" i="66"/>
  <c r="G38" i="66"/>
  <c r="H189" i="68"/>
  <c r="G304" i="51"/>
  <c r="E223" i="50"/>
  <c r="G250" i="59"/>
  <c r="G208" i="54"/>
  <c r="G41" i="71"/>
  <c r="H95" i="70"/>
  <c r="G280" i="51"/>
  <c r="H313" i="65"/>
  <c r="G245" i="58"/>
  <c r="H229" i="64"/>
  <c r="G88" i="53"/>
  <c r="H378" i="69"/>
  <c r="I65" i="68"/>
  <c r="H94" i="69"/>
  <c r="H14" i="51"/>
  <c r="H50" i="65"/>
  <c r="H402" i="58"/>
  <c r="I367" i="76"/>
  <c r="H332" i="67"/>
  <c r="G10" i="54"/>
  <c r="G122" i="59"/>
  <c r="G232" i="57"/>
  <c r="G378" i="51"/>
  <c r="H91" i="71"/>
  <c r="G330" i="69"/>
  <c r="G348" i="65"/>
  <c r="H342" i="69"/>
  <c r="G24" i="61"/>
  <c r="H15" i="59"/>
  <c r="H268" i="64"/>
  <c r="H365" i="66"/>
  <c r="G365" i="51"/>
  <c r="G94" i="55"/>
  <c r="G176" i="61"/>
  <c r="G147" i="58"/>
  <c r="H366" i="22"/>
  <c r="G61" i="58"/>
  <c r="G320" i="67"/>
  <c r="G185" i="54"/>
  <c r="H388" i="22"/>
  <c r="I171" i="70"/>
  <c r="H146" i="64"/>
  <c r="H395" i="60"/>
  <c r="H39" i="68"/>
  <c r="H209" i="58"/>
  <c r="H368" i="58"/>
  <c r="G23" i="54"/>
  <c r="H204" i="22"/>
  <c r="H95" i="68"/>
  <c r="H354" i="55"/>
  <c r="G351" i="59"/>
  <c r="G28" i="76"/>
  <c r="G52" i="71"/>
  <c r="I351" i="68"/>
  <c r="G68" i="75"/>
  <c r="H372" i="66"/>
  <c r="H222" i="66"/>
  <c r="H163" i="59"/>
  <c r="H99" i="69"/>
  <c r="G114" i="75"/>
  <c r="G140" i="60"/>
  <c r="G391" i="66"/>
  <c r="G223" i="53"/>
  <c r="G185" i="53"/>
  <c r="H274" i="76"/>
  <c r="G402" i="54"/>
  <c r="H131" i="59"/>
  <c r="G68" i="50"/>
  <c r="G72" i="61"/>
  <c r="G182" i="53"/>
  <c r="G110" i="56"/>
  <c r="G316" i="55"/>
  <c r="H402" i="55"/>
  <c r="H290" i="69"/>
  <c r="G243" i="71"/>
  <c r="H127" i="70"/>
  <c r="G130" i="54"/>
  <c r="G72" i="50"/>
  <c r="G253" i="51"/>
  <c r="G254" i="61"/>
  <c r="H93" i="66"/>
  <c r="G318" i="71"/>
  <c r="H41" i="68"/>
  <c r="H161" i="55"/>
  <c r="H307" i="69"/>
  <c r="G366" i="58"/>
  <c r="H223" i="70"/>
  <c r="G64" i="75"/>
  <c r="G30" i="53"/>
  <c r="G280" i="71"/>
  <c r="H314" i="61"/>
  <c r="H122" i="56"/>
  <c r="H387" i="76"/>
  <c r="G79" i="66"/>
  <c r="G86" i="58"/>
  <c r="H256" i="68"/>
  <c r="G89" i="55"/>
  <c r="H361" i="67"/>
  <c r="E275" i="55"/>
  <c r="H142" i="57"/>
  <c r="H10" i="57"/>
  <c r="H360" i="50"/>
  <c r="H321" i="64"/>
  <c r="H93" i="68"/>
  <c r="H81" i="22"/>
  <c r="G385" i="75"/>
  <c r="G262" i="60"/>
  <c r="H202" i="53"/>
  <c r="H29" i="66"/>
  <c r="H125" i="56"/>
  <c r="H301" i="57"/>
  <c r="H334" i="57"/>
  <c r="H259" i="58"/>
  <c r="H346" i="65"/>
  <c r="H108" i="60"/>
  <c r="H270" i="71"/>
  <c r="H324" i="59"/>
  <c r="H67" i="70"/>
  <c r="I342" i="76"/>
  <c r="G43" i="54"/>
  <c r="H151" i="53"/>
  <c r="H104" i="50"/>
  <c r="H63" i="71"/>
  <c r="H140" i="66"/>
  <c r="H27" i="50"/>
  <c r="H93" i="69"/>
  <c r="G368" i="50"/>
  <c r="I224" i="65"/>
  <c r="H255" i="58"/>
  <c r="G380" i="71"/>
  <c r="H267" i="58"/>
  <c r="H224" i="69"/>
  <c r="I389" i="68"/>
  <c r="I142" i="67"/>
  <c r="H200" i="61"/>
  <c r="H114" i="70"/>
  <c r="H89" i="60"/>
  <c r="H217" i="58"/>
  <c r="H26" i="55"/>
  <c r="H141" i="68"/>
  <c r="H273" i="58"/>
  <c r="H34" i="55"/>
  <c r="G107" i="54"/>
  <c r="H345" i="54"/>
  <c r="H42" i="53"/>
  <c r="G227" i="58"/>
  <c r="I287" i="69"/>
  <c r="H281" i="69"/>
  <c r="H17" i="58"/>
  <c r="H101" i="64"/>
  <c r="I124" i="65"/>
  <c r="H113" i="76"/>
  <c r="H303" i="67"/>
  <c r="H350" i="66"/>
  <c r="H147" i="59"/>
  <c r="I393" i="69"/>
  <c r="H30" i="57"/>
  <c r="H75" i="67"/>
  <c r="G89" i="61"/>
  <c r="H189" i="70"/>
  <c r="H122" i="67"/>
  <c r="G152" i="75"/>
  <c r="H130" i="22"/>
  <c r="G190" i="75"/>
  <c r="H378" i="67"/>
  <c r="H150" i="56"/>
  <c r="H50" i="54"/>
  <c r="H211" i="61"/>
  <c r="H259" i="60"/>
  <c r="H75" i="65"/>
  <c r="G107" i="51"/>
  <c r="G69" i="51"/>
  <c r="H158" i="70"/>
  <c r="H42" i="70"/>
  <c r="G364" i="75"/>
  <c r="G43" i="53"/>
  <c r="H361" i="76"/>
  <c r="G191" i="57"/>
  <c r="G97" i="50"/>
  <c r="H139" i="61"/>
  <c r="H168" i="67"/>
  <c r="H141" i="69"/>
  <c r="G98" i="54"/>
  <c r="H329" i="64"/>
  <c r="H344" i="76"/>
  <c r="H126" i="50"/>
  <c r="G252" i="58"/>
  <c r="G391" i="53"/>
  <c r="H358" i="76"/>
  <c r="H176" i="69"/>
  <c r="G272" i="54"/>
  <c r="H14" i="67"/>
  <c r="H86" i="70"/>
  <c r="G333" i="54"/>
  <c r="G87" i="71"/>
  <c r="G289" i="57"/>
  <c r="H90" i="66"/>
  <c r="H353" i="58"/>
  <c r="H98" i="70"/>
  <c r="G173" i="51"/>
  <c r="G43" i="58"/>
  <c r="G37" i="71"/>
  <c r="G318" i="56"/>
  <c r="G146" i="58"/>
  <c r="G26" i="59"/>
  <c r="H265" i="69"/>
  <c r="G346" i="58"/>
  <c r="G62" i="71"/>
  <c r="H89" i="58"/>
  <c r="H278" i="55"/>
  <c r="H168" i="57"/>
  <c r="H306" i="51"/>
  <c r="H206" i="68"/>
  <c r="G375" i="54"/>
  <c r="G31" i="53"/>
  <c r="G396" i="56"/>
  <c r="G368" i="55"/>
  <c r="G287" i="71"/>
  <c r="H304" i="57"/>
  <c r="G343" i="59"/>
  <c r="G20" i="56"/>
  <c r="G387" i="51"/>
  <c r="H224" i="64"/>
  <c r="H109" i="57"/>
  <c r="G357" i="71"/>
  <c r="G279" i="75"/>
  <c r="G141" i="69"/>
  <c r="H177" i="69"/>
  <c r="G48" i="71"/>
  <c r="H41" i="67"/>
  <c r="H354" i="59"/>
  <c r="G379" i="75"/>
  <c r="H92" i="64"/>
  <c r="G380" i="51"/>
  <c r="H113" i="67"/>
  <c r="G225" i="57"/>
  <c r="G181" i="53"/>
  <c r="H259" i="70"/>
  <c r="G136" i="50"/>
  <c r="G316" i="69"/>
  <c r="G123" i="58"/>
  <c r="G209" i="50"/>
  <c r="G304" i="54"/>
  <c r="G384" i="67"/>
  <c r="H155" i="57"/>
  <c r="H381" i="60"/>
  <c r="H284" i="67"/>
  <c r="G12" i="50"/>
  <c r="G64" i="57"/>
  <c r="G115" i="54"/>
  <c r="H327" i="70"/>
  <c r="G136" i="75"/>
  <c r="G186" i="54"/>
  <c r="G337" i="53"/>
  <c r="G172" i="54"/>
  <c r="H42" i="54"/>
  <c r="G385" i="71"/>
  <c r="G92" i="58"/>
  <c r="H218" i="70"/>
  <c r="G178" i="60"/>
  <c r="G195" i="50"/>
  <c r="G195" i="67"/>
  <c r="H239" i="70"/>
  <c r="G246" i="53"/>
  <c r="G35" i="61"/>
  <c r="G233" i="53"/>
  <c r="G97" i="57"/>
  <c r="G16" i="71"/>
  <c r="H254" i="67"/>
  <c r="G278" i="75"/>
  <c r="H379" i="22"/>
  <c r="H372" i="67"/>
  <c r="G378" i="55"/>
  <c r="H45" i="70"/>
  <c r="H55" i="68"/>
  <c r="H265" i="22"/>
  <c r="G47" i="71"/>
  <c r="G143" i="75"/>
  <c r="G187" i="53"/>
  <c r="G181" i="50"/>
  <c r="G396" i="51"/>
  <c r="H331" i="64"/>
  <c r="G250" i="53"/>
  <c r="H176" i="22"/>
  <c r="H276" i="64"/>
  <c r="G46" i="50"/>
  <c r="H297" i="22"/>
  <c r="G31" i="56"/>
  <c r="G158" i="51"/>
  <c r="G383" i="71"/>
  <c r="G156" i="70"/>
  <c r="H108" i="76"/>
  <c r="H8" i="67"/>
  <c r="G190" i="60"/>
  <c r="H128" i="22"/>
  <c r="H110" i="70"/>
  <c r="H302" i="70"/>
  <c r="H282" i="67"/>
  <c r="H79" i="61"/>
  <c r="H7" i="53"/>
  <c r="G92" i="54"/>
  <c r="G346" i="71"/>
  <c r="H23" i="68"/>
  <c r="G273" i="64"/>
  <c r="G335" i="68"/>
  <c r="G333" i="57"/>
  <c r="G77" i="57"/>
  <c r="G302" i="53"/>
  <c r="G144" i="75"/>
  <c r="H14" i="57"/>
  <c r="H223" i="66"/>
  <c r="H369" i="64"/>
  <c r="G19" i="58"/>
  <c r="G269" i="56"/>
  <c r="G203" i="71"/>
  <c r="G172" i="51"/>
  <c r="G47" i="61"/>
  <c r="G147" i="66"/>
  <c r="G85" i="76"/>
  <c r="H175" i="70"/>
  <c r="G339" i="71"/>
  <c r="G100" i="66"/>
  <c r="G263" i="76"/>
  <c r="H86" i="22"/>
  <c r="G300" i="50"/>
  <c r="G337" i="58"/>
  <c r="H144" i="68"/>
  <c r="G27" i="51"/>
  <c r="G58" i="50"/>
  <c r="G206" i="50"/>
  <c r="E364" i="51"/>
  <c r="G62" i="64"/>
  <c r="G388" i="61"/>
  <c r="G228" i="75"/>
  <c r="G335" i="58"/>
  <c r="G346" i="64"/>
  <c r="G28" i="64"/>
  <c r="H73" i="68"/>
  <c r="G386" i="71"/>
  <c r="G118" i="66"/>
  <c r="G266" i="53"/>
  <c r="H162" i="76"/>
  <c r="G261" i="53"/>
  <c r="H120" i="68"/>
  <c r="H32" i="66"/>
  <c r="I289" i="66"/>
  <c r="H220" i="70"/>
  <c r="H65" i="69"/>
  <c r="H403" i="58"/>
  <c r="H390" i="59"/>
  <c r="H57" i="55"/>
  <c r="G314" i="60"/>
  <c r="H54" i="64"/>
  <c r="H225" i="67"/>
  <c r="G97" i="76"/>
  <c r="G254" i="55"/>
  <c r="H68" i="69"/>
  <c r="H398" i="67"/>
  <c r="H201" i="69"/>
  <c r="G281" i="53"/>
  <c r="G97" i="54"/>
  <c r="H121" i="65"/>
  <c r="I45" i="76"/>
  <c r="H179" i="65"/>
  <c r="G380" i="58"/>
  <c r="G195" i="51"/>
  <c r="G385" i="50"/>
  <c r="G367" i="59"/>
  <c r="G219" i="50"/>
  <c r="G41" i="58"/>
  <c r="G204" i="60"/>
  <c r="H206" i="70"/>
  <c r="G245" i="53"/>
  <c r="G40" i="53"/>
  <c r="H349" i="60"/>
  <c r="G30" i="71"/>
  <c r="G283" i="53"/>
  <c r="G98" i="75"/>
  <c r="H59" i="65"/>
  <c r="H107" i="64"/>
  <c r="G75" i="75"/>
  <c r="G98" i="50"/>
  <c r="G164" i="64"/>
  <c r="G211" i="60"/>
  <c r="G17" i="57"/>
  <c r="G246" i="75"/>
  <c r="H278" i="76"/>
  <c r="H332" i="75"/>
  <c r="H28" i="58"/>
  <c r="H384" i="64"/>
  <c r="H318" i="69"/>
  <c r="H175" i="68"/>
  <c r="G158" i="55"/>
  <c r="G373" i="65"/>
  <c r="G41" i="55"/>
  <c r="G222" i="51"/>
  <c r="G128" i="61"/>
  <c r="G93" i="66"/>
  <c r="G166" i="50"/>
  <c r="H350" i="54"/>
  <c r="H315" i="58"/>
  <c r="G264" i="60"/>
  <c r="G398" i="75"/>
  <c r="G20" i="71"/>
  <c r="G100" i="71"/>
  <c r="G137" i="59"/>
  <c r="H347" i="76"/>
  <c r="G307" i="60"/>
  <c r="H300" i="61"/>
  <c r="H317" i="55"/>
  <c r="G288" i="53"/>
  <c r="G345" i="54"/>
  <c r="G174" i="55"/>
  <c r="H232" i="61"/>
  <c r="H284" i="54"/>
  <c r="H397" i="22"/>
  <c r="H387" i="67"/>
  <c r="H47" i="58"/>
  <c r="G330" i="53"/>
  <c r="H11" i="69"/>
  <c r="G240" i="54"/>
  <c r="G342" i="59"/>
  <c r="G31" i="70"/>
  <c r="H355" i="76"/>
  <c r="H193" i="67"/>
  <c r="H203" i="68"/>
  <c r="H304" i="66"/>
  <c r="G324" i="71"/>
  <c r="H194" i="68"/>
  <c r="G142" i="61"/>
  <c r="E143" i="60"/>
  <c r="H313" i="76"/>
  <c r="H302" i="58"/>
  <c r="I224" i="67"/>
  <c r="H388" i="65"/>
  <c r="H76" i="70"/>
  <c r="H190" i="67"/>
  <c r="H192" i="55"/>
  <c r="I183" i="70"/>
  <c r="I103" i="69"/>
  <c r="H323" i="57"/>
  <c r="H92" i="65"/>
  <c r="H371" i="59"/>
  <c r="H254" i="65"/>
  <c r="H194" i="55"/>
  <c r="H305" i="75"/>
  <c r="H190" i="65"/>
  <c r="H227" i="70"/>
  <c r="H394" i="64"/>
  <c r="H329" i="70"/>
  <c r="H263" i="60"/>
  <c r="H343" i="59"/>
  <c r="H216" i="69"/>
  <c r="H27" i="66"/>
  <c r="H267" i="65"/>
  <c r="H200" i="76"/>
  <c r="H230" i="56"/>
  <c r="H344" i="57"/>
  <c r="H382" i="58"/>
  <c r="I154" i="66"/>
  <c r="H251" i="66"/>
  <c r="H385" i="60"/>
  <c r="G396" i="75"/>
  <c r="H312" i="69"/>
  <c r="H322" i="57"/>
  <c r="H385" i="66"/>
  <c r="H144" i="70"/>
  <c r="H121" i="75"/>
  <c r="H143" i="51"/>
  <c r="H388" i="69"/>
  <c r="H89" i="68"/>
  <c r="G154" i="75"/>
  <c r="H33" i="59"/>
  <c r="H193" i="64"/>
  <c r="H68" i="65"/>
  <c r="H164" i="58"/>
  <c r="G152" i="71"/>
  <c r="H394" i="57"/>
  <c r="H288" i="59"/>
  <c r="H361" i="61"/>
  <c r="H374" i="66"/>
  <c r="G286" i="54"/>
  <c r="G400" i="76"/>
  <c r="G96" i="75"/>
  <c r="G342" i="50"/>
  <c r="G16" i="60"/>
  <c r="H175" i="67"/>
  <c r="G238" i="56"/>
  <c r="H275" i="68"/>
  <c r="H142" i="65"/>
  <c r="G243" i="75"/>
  <c r="H227" i="64"/>
  <c r="H255" i="61"/>
  <c r="G106" i="50"/>
  <c r="G12" i="60"/>
  <c r="G336" i="76"/>
  <c r="H163" i="68"/>
  <c r="G118" i="71"/>
  <c r="H56" i="61"/>
  <c r="G235" i="51"/>
  <c r="I215" i="76"/>
  <c r="H394" i="53"/>
  <c r="H49" i="55"/>
  <c r="H295" i="55"/>
  <c r="H271" i="58"/>
  <c r="H117" i="76"/>
  <c r="H346" i="54"/>
  <c r="G188" i="58"/>
  <c r="H361" i="64"/>
  <c r="H84" i="60"/>
  <c r="H32" i="57"/>
  <c r="G196" i="51"/>
  <c r="G378" i="59"/>
  <c r="G143" i="57"/>
  <c r="H5" i="51"/>
  <c r="H139" i="70"/>
  <c r="G391" i="57"/>
  <c r="G115" i="60"/>
  <c r="G62" i="53"/>
  <c r="H87" i="67"/>
  <c r="G210" i="50"/>
  <c r="G49" i="75"/>
  <c r="H257" i="59"/>
  <c r="G196" i="50"/>
  <c r="G142" i="75"/>
  <c r="G215" i="75"/>
  <c r="G327" i="76"/>
  <c r="H369" i="76"/>
  <c r="G187" i="54"/>
  <c r="G68" i="64"/>
  <c r="G299" i="50"/>
  <c r="H349" i="22"/>
  <c r="H268" i="61"/>
  <c r="H135" i="66"/>
  <c r="H333" i="68"/>
  <c r="H320" i="53"/>
  <c r="H148" i="70"/>
  <c r="G228" i="51"/>
  <c r="G127" i="57"/>
  <c r="H238" i="22"/>
  <c r="G283" i="75"/>
  <c r="G247" i="71"/>
  <c r="G312" i="53"/>
  <c r="G220" i="60"/>
  <c r="G93" i="75"/>
  <c r="H27" i="57"/>
  <c r="G82" i="58"/>
  <c r="H316" i="70"/>
  <c r="G112" i="50"/>
  <c r="G182" i="58"/>
  <c r="H198" i="68"/>
  <c r="G354" i="50"/>
  <c r="H209" i="76"/>
  <c r="G317" i="53"/>
  <c r="G75" i="50"/>
  <c r="G380" i="53"/>
  <c r="G136" i="67"/>
  <c r="G370" i="54"/>
  <c r="H402" i="66"/>
  <c r="H70" i="66"/>
  <c r="H174" i="54"/>
  <c r="G387" i="56"/>
  <c r="H155" i="22"/>
  <c r="G157" i="54"/>
  <c r="H38" i="76"/>
  <c r="G61" i="51"/>
  <c r="G98" i="57"/>
  <c r="H307" i="60"/>
  <c r="H369" i="70"/>
  <c r="G265" i="57"/>
  <c r="H154" i="69"/>
  <c r="G81" i="54"/>
  <c r="H94" i="22"/>
  <c r="H273" i="54"/>
  <c r="G181" i="58"/>
  <c r="G256" i="75"/>
  <c r="G134" i="50"/>
  <c r="G291" i="56"/>
  <c r="G200" i="68"/>
  <c r="G403" i="56"/>
  <c r="G360" i="55"/>
  <c r="E175" i="53"/>
  <c r="G307" i="71"/>
  <c r="H252" i="64"/>
  <c r="H66" i="60"/>
  <c r="G342" i="54"/>
  <c r="H172" i="22"/>
  <c r="H120" i="60"/>
  <c r="H107" i="22"/>
  <c r="G392" i="54"/>
  <c r="G95" i="50"/>
  <c r="G145" i="51"/>
  <c r="H356" i="22"/>
  <c r="G95" i="54"/>
  <c r="H330" i="22"/>
  <c r="H385" i="69"/>
  <c r="H332" i="60"/>
  <c r="G313" i="53"/>
  <c r="H337" i="69"/>
  <c r="H162" i="22"/>
  <c r="G13" i="53"/>
  <c r="H71" i="69"/>
  <c r="G384" i="75"/>
  <c r="G10" i="60"/>
  <c r="G140" i="55"/>
  <c r="G350" i="50"/>
  <c r="G320" i="54"/>
  <c r="G258" i="60"/>
  <c r="G145" i="68"/>
  <c r="H161" i="68"/>
  <c r="H111" i="55"/>
  <c r="G396" i="71"/>
  <c r="G35" i="58"/>
  <c r="I57" i="76"/>
  <c r="H32" i="70"/>
  <c r="H240" i="70"/>
  <c r="G78" i="51"/>
  <c r="H95" i="66"/>
  <c r="G338" i="54"/>
  <c r="G113" i="61"/>
  <c r="G263" i="75"/>
  <c r="H295" i="70"/>
  <c r="G183" i="60"/>
  <c r="H287" i="66"/>
  <c r="H168" i="65"/>
  <c r="G120" i="51"/>
  <c r="G358" i="50"/>
  <c r="E339" i="55"/>
  <c r="G255" i="76"/>
  <c r="G193" i="22"/>
  <c r="H190" i="54"/>
  <c r="G80" i="75"/>
  <c r="G203" i="66"/>
  <c r="G154" i="60"/>
  <c r="G10" i="22"/>
  <c r="G336" i="53"/>
  <c r="I399" i="69"/>
  <c r="H138" i="61"/>
  <c r="G323" i="66"/>
  <c r="G39" i="75"/>
  <c r="G237" i="58"/>
  <c r="H140" i="69"/>
  <c r="G271" i="66"/>
  <c r="E207" i="58"/>
  <c r="G401" i="70"/>
  <c r="G54" i="51"/>
  <c r="G76" i="68"/>
  <c r="H389" i="58"/>
  <c r="G10" i="58"/>
  <c r="H323" i="76"/>
  <c r="G67" i="56"/>
  <c r="G33" i="22"/>
  <c r="G153" i="51"/>
  <c r="G247" i="67"/>
  <c r="H280" i="22"/>
  <c r="G14" i="58"/>
  <c r="G311" i="69"/>
  <c r="G144" i="60"/>
  <c r="G365" i="54"/>
  <c r="G88" i="58"/>
  <c r="G253" i="66"/>
  <c r="H249" i="22"/>
  <c r="H104" i="60"/>
  <c r="G159" i="59"/>
  <c r="G48" i="51"/>
  <c r="G90" i="60"/>
  <c r="G321" i="51"/>
  <c r="H93" i="22"/>
  <c r="H301" i="65"/>
  <c r="G123" i="56"/>
  <c r="H334" i="67"/>
  <c r="H279" i="67"/>
  <c r="H102" i="53"/>
  <c r="H226" i="59"/>
  <c r="H111" i="64"/>
  <c r="H44" i="68"/>
  <c r="H229" i="61"/>
  <c r="G166" i="71"/>
  <c r="H246" i="71"/>
  <c r="G110" i="54"/>
  <c r="G300" i="61"/>
  <c r="H54" i="56"/>
  <c r="H143" i="70"/>
  <c r="H341" i="66"/>
  <c r="G189" i="60"/>
  <c r="H345" i="75"/>
  <c r="H77" i="68"/>
  <c r="H138" i="54"/>
  <c r="H16" i="76"/>
  <c r="H280" i="57"/>
  <c r="G274" i="50"/>
  <c r="H345" i="57"/>
  <c r="H312" i="61"/>
  <c r="E347" i="59"/>
  <c r="G175" i="71"/>
  <c r="H23" i="22"/>
  <c r="H227" i="22"/>
  <c r="G328" i="60"/>
  <c r="G23" i="57"/>
  <c r="G48" i="61"/>
  <c r="H399" i="67"/>
  <c r="G258" i="57"/>
  <c r="H170" i="58"/>
  <c r="H390" i="68"/>
  <c r="H70" i="68"/>
  <c r="H282" i="64"/>
  <c r="H80" i="66"/>
  <c r="G93" i="60"/>
  <c r="G354" i="56"/>
  <c r="G181" i="75"/>
  <c r="H127" i="22"/>
  <c r="G221" i="57"/>
  <c r="G154" i="58"/>
  <c r="G34" i="54"/>
  <c r="H326" i="60"/>
  <c r="H176" i="57"/>
  <c r="H335" i="70"/>
  <c r="G124" i="71"/>
  <c r="H229" i="68"/>
  <c r="G167" i="71"/>
  <c r="H72" i="54"/>
  <c r="G386" i="55"/>
  <c r="H275" i="67"/>
  <c r="G97" i="61"/>
  <c r="G220" i="75"/>
  <c r="H389" i="54"/>
  <c r="H152" i="66"/>
  <c r="G50" i="53"/>
  <c r="G214" i="51"/>
  <c r="G248" i="55"/>
  <c r="G313" i="70"/>
  <c r="H102" i="66"/>
  <c r="G94" i="54"/>
  <c r="G257" i="56"/>
  <c r="H78" i="55"/>
  <c r="H371" i="66"/>
  <c r="G387" i="58"/>
  <c r="G18" i="57"/>
  <c r="G23" i="65"/>
  <c r="H374" i="69"/>
  <c r="G122" i="60"/>
  <c r="G306" i="58"/>
  <c r="G77" i="51"/>
  <c r="G291" i="60"/>
  <c r="G191" i="59"/>
  <c r="H266" i="58"/>
  <c r="G114" i="54"/>
  <c r="G95" i="53"/>
  <c r="G112" i="56"/>
  <c r="G211" i="51"/>
  <c r="H347" i="22"/>
  <c r="H14" i="59"/>
  <c r="G16" i="59"/>
  <c r="G173" i="53"/>
  <c r="H313" i="55"/>
  <c r="G54" i="57"/>
  <c r="H347" i="59"/>
  <c r="G84" i="53"/>
  <c r="H332" i="69"/>
  <c r="H17" i="22"/>
  <c r="H105" i="69"/>
  <c r="G221" i="54"/>
  <c r="I352" i="70"/>
  <c r="H248" i="61"/>
  <c r="H97" i="68"/>
  <c r="H381" i="61"/>
  <c r="H312" i="56"/>
  <c r="H270" i="60"/>
  <c r="H368" i="57"/>
  <c r="H160" i="64"/>
  <c r="H43" i="66"/>
  <c r="H95" i="69"/>
  <c r="H67" i="53"/>
  <c r="G193" i="75"/>
  <c r="H8" i="54"/>
  <c r="H46" i="64"/>
  <c r="H99" i="75"/>
  <c r="H365" i="71"/>
  <c r="I237" i="67"/>
  <c r="H33" i="64"/>
  <c r="H145" i="76"/>
  <c r="H129" i="70"/>
  <c r="H328" i="65"/>
  <c r="I219" i="67"/>
  <c r="H184" i="71"/>
  <c r="H382" i="59"/>
  <c r="H167" i="75"/>
  <c r="H285" i="69"/>
  <c r="I147" i="22"/>
  <c r="H100" i="56"/>
  <c r="H352" i="69"/>
  <c r="H246" i="65"/>
  <c r="H191" i="69"/>
  <c r="H177" i="67"/>
  <c r="H193" i="55"/>
  <c r="H98" i="55"/>
  <c r="I123" i="22"/>
  <c r="H349" i="56"/>
  <c r="H60" i="75"/>
  <c r="H357" i="59"/>
  <c r="H45" i="76"/>
  <c r="H345" i="51"/>
  <c r="H114" i="68"/>
  <c r="H29" i="56"/>
  <c r="G403" i="53"/>
  <c r="H301" i="59"/>
  <c r="I389" i="70"/>
  <c r="H257" i="56"/>
  <c r="H153" i="65"/>
  <c r="G185" i="55"/>
  <c r="G75" i="60"/>
  <c r="H354" i="66"/>
  <c r="H318" i="59"/>
  <c r="G315" i="53"/>
  <c r="G314" i="54"/>
  <c r="H388" i="76"/>
  <c r="G318" i="53"/>
  <c r="G222" i="55"/>
  <c r="G152" i="64"/>
  <c r="G311" i="71"/>
  <c r="H343" i="66"/>
  <c r="H288" i="55"/>
  <c r="H376" i="58"/>
  <c r="G365" i="50"/>
  <c r="G353" i="57"/>
  <c r="H313" i="69"/>
  <c r="H138" i="59"/>
  <c r="G97" i="71"/>
  <c r="H159" i="66"/>
  <c r="G377" i="59"/>
  <c r="G12" i="75"/>
  <c r="G52" i="53"/>
  <c r="G81" i="67"/>
  <c r="H291" i="61"/>
  <c r="G232" i="53"/>
  <c r="H250" i="64"/>
  <c r="H247" i="50"/>
  <c r="H66" i="69"/>
  <c r="H24" i="57"/>
  <c r="H394" i="22"/>
  <c r="H109" i="61"/>
  <c r="H117" i="65"/>
  <c r="H26" i="22"/>
  <c r="H25" i="67"/>
  <c r="H118" i="56"/>
  <c r="H387" i="65"/>
  <c r="H7" i="65"/>
  <c r="G244" i="54"/>
  <c r="H327" i="22"/>
  <c r="H244" i="68"/>
  <c r="H111" i="68"/>
  <c r="G206" i="60"/>
  <c r="G93" i="54"/>
  <c r="H238" i="66"/>
  <c r="H243" i="59"/>
  <c r="H305" i="67"/>
  <c r="H141" i="70"/>
  <c r="H40" i="69"/>
  <c r="H96" i="58"/>
  <c r="G126" i="75"/>
  <c r="H198" i="66"/>
  <c r="G344" i="55"/>
  <c r="G205" i="53"/>
  <c r="H259" i="69"/>
  <c r="G129" i="75"/>
  <c r="H304" i="69"/>
  <c r="G87" i="75"/>
  <c r="H206" i="61"/>
  <c r="H134" i="60"/>
  <c r="G286" i="57"/>
  <c r="H294" i="66"/>
  <c r="H400" i="61"/>
  <c r="H193" i="71"/>
  <c r="G184" i="53"/>
  <c r="H286" i="22"/>
  <c r="G161" i="22"/>
  <c r="G45" i="56"/>
  <c r="G131" i="50"/>
  <c r="H210" i="76"/>
  <c r="H300" i="69"/>
  <c r="H331" i="61"/>
  <c r="H111" i="58"/>
  <c r="H281" i="67"/>
  <c r="H40" i="59"/>
  <c r="G75" i="51"/>
  <c r="H62" i="69"/>
  <c r="G349" i="60"/>
  <c r="H295" i="22"/>
  <c r="H234" i="69"/>
  <c r="G377" i="71"/>
  <c r="H202" i="76"/>
  <c r="G249" i="51"/>
  <c r="H9" i="22"/>
  <c r="H273" i="76"/>
  <c r="G58" i="53"/>
  <c r="G127" i="51"/>
  <c r="H315" i="69"/>
  <c r="G338" i="53"/>
  <c r="G229" i="67"/>
  <c r="H175" i="58"/>
  <c r="G120" i="61"/>
  <c r="G22" i="71"/>
  <c r="H189" i="60"/>
  <c r="H11" i="66"/>
  <c r="H178" i="67"/>
  <c r="G26" i="71"/>
  <c r="G159" i="69"/>
  <c r="H182" i="58"/>
  <c r="G186" i="51"/>
  <c r="G167" i="59"/>
  <c r="H316" i="69"/>
  <c r="H13" i="22"/>
  <c r="G370" i="58"/>
  <c r="H218" i="57"/>
  <c r="G223" i="59"/>
  <c r="G346" i="53"/>
  <c r="G315" i="51"/>
  <c r="G354" i="54"/>
  <c r="H336" i="76"/>
  <c r="H201" i="54"/>
  <c r="H356" i="64"/>
  <c r="G70" i="55"/>
  <c r="G344" i="53"/>
  <c r="G177" i="51"/>
  <c r="H323" i="22"/>
  <c r="G207" i="57"/>
  <c r="G164" i="56"/>
  <c r="G241" i="66"/>
  <c r="G111" i="50"/>
  <c r="G70" i="61"/>
  <c r="G355" i="58"/>
  <c r="H220" i="67"/>
  <c r="G296" i="58"/>
  <c r="G262" i="71"/>
  <c r="G273" i="50"/>
  <c r="G298" i="61"/>
  <c r="H78" i="68"/>
  <c r="G153" i="71"/>
  <c r="G336" i="50"/>
  <c r="H185" i="56"/>
  <c r="H210" i="58"/>
  <c r="G282" i="58"/>
  <c r="G217" i="50"/>
  <c r="G258" i="71"/>
  <c r="H106" i="76"/>
  <c r="H37" i="65"/>
  <c r="G202" i="54"/>
  <c r="G225" i="50"/>
  <c r="H262" i="68"/>
  <c r="G370" i="56"/>
  <c r="G375" i="60"/>
  <c r="G234" i="71"/>
  <c r="G19" i="51"/>
  <c r="G214" i="64"/>
  <c r="G104" i="71"/>
  <c r="H20" i="69"/>
  <c r="G353" i="75"/>
  <c r="G54" i="66"/>
  <c r="G262" i="53"/>
  <c r="H110" i="22"/>
  <c r="G30" i="54"/>
  <c r="G193" i="61"/>
  <c r="G138" i="59"/>
  <c r="G323" i="61"/>
  <c r="H116" i="69"/>
  <c r="G301" i="54"/>
  <c r="E291" i="71"/>
  <c r="H402" i="67"/>
  <c r="H69" i="22"/>
  <c r="E47" i="60"/>
  <c r="H208" i="66"/>
  <c r="G396" i="67"/>
  <c r="G292" i="51"/>
  <c r="G186" i="56"/>
  <c r="G369" i="75"/>
  <c r="G74" i="71"/>
  <c r="G200" i="59"/>
  <c r="E352" i="53"/>
  <c r="G35" i="53"/>
  <c r="G38" i="61"/>
  <c r="G144" i="56"/>
  <c r="G228" i="68"/>
  <c r="G29" i="67"/>
  <c r="G211" i="55"/>
  <c r="G375" i="57"/>
  <c r="G15" i="59"/>
  <c r="H371" i="70"/>
  <c r="G273" i="53"/>
  <c r="H58" i="59"/>
  <c r="H254" i="68"/>
  <c r="G50" i="75"/>
  <c r="G318" i="58"/>
  <c r="G98" i="58"/>
  <c r="G24" i="50"/>
  <c r="G108" i="70"/>
  <c r="E131" i="75"/>
  <c r="E295" i="58"/>
  <c r="G396" i="64"/>
  <c r="H82" i="67"/>
  <c r="G57" i="50"/>
  <c r="G248" i="59"/>
  <c r="G250" i="64"/>
  <c r="H274" i="58"/>
  <c r="G329" i="50"/>
  <c r="G384" i="60"/>
  <c r="H57" i="56"/>
  <c r="H305" i="55"/>
  <c r="H126" i="56"/>
  <c r="G90" i="50"/>
  <c r="H367" i="67"/>
  <c r="H355" i="57"/>
  <c r="H79" i="64"/>
  <c r="H222" i="61"/>
  <c r="H370" i="51"/>
  <c r="H366" i="64"/>
  <c r="H175" i="22"/>
  <c r="H340" i="67"/>
  <c r="G331" i="57"/>
  <c r="H129" i="59"/>
  <c r="H29" i="69"/>
  <c r="H67" i="69"/>
  <c r="G320" i="50"/>
  <c r="G357" i="50"/>
  <c r="H26" i="67"/>
  <c r="H128" i="55"/>
  <c r="H160" i="54"/>
  <c r="H380" i="59"/>
  <c r="G18" i="58"/>
  <c r="H207" i="66"/>
  <c r="G81" i="75"/>
  <c r="H92" i="75"/>
  <c r="H154" i="66"/>
  <c r="G334" i="50"/>
  <c r="G26" i="60"/>
  <c r="G392" i="71"/>
  <c r="H346" i="69"/>
  <c r="H147" i="76"/>
  <c r="H208" i="61"/>
  <c r="I66" i="22"/>
  <c r="H357" i="58"/>
  <c r="H170" i="76"/>
  <c r="H8" i="70"/>
  <c r="H77" i="61"/>
  <c r="G168" i="57"/>
  <c r="G357" i="51"/>
  <c r="G234" i="57"/>
  <c r="G291" i="53"/>
  <c r="G366" i="56"/>
  <c r="G328" i="71"/>
  <c r="G124" i="51"/>
  <c r="H98" i="60"/>
  <c r="H56" i="57"/>
  <c r="H47" i="61"/>
  <c r="H297" i="61"/>
  <c r="G389" i="71"/>
  <c r="G265" i="51"/>
  <c r="H10" i="69"/>
  <c r="E56" i="50"/>
  <c r="H285" i="66"/>
  <c r="H324" i="60"/>
  <c r="H256" i="66"/>
  <c r="H236" i="68"/>
  <c r="H375" i="59"/>
  <c r="H335" i="57"/>
  <c r="G402" i="51"/>
  <c r="G323" i="67"/>
  <c r="G146" i="61"/>
  <c r="G67" i="54"/>
  <c r="G154" i="59"/>
  <c r="G227" i="71"/>
  <c r="G312" i="55"/>
  <c r="G334" i="71"/>
  <c r="G321" i="50"/>
  <c r="H379" i="66"/>
  <c r="G40" i="61"/>
  <c r="H381" i="76"/>
  <c r="G170" i="64"/>
  <c r="G85" i="53"/>
  <c r="G141" i="50"/>
  <c r="G306" i="57"/>
  <c r="G68" i="71"/>
  <c r="H110" i="68"/>
  <c r="G35" i="65"/>
  <c r="H196" i="75"/>
  <c r="H106" i="22"/>
  <c r="G92" i="75"/>
  <c r="G395" i="71"/>
  <c r="G323" i="58"/>
  <c r="H214" i="56"/>
  <c r="G73" i="59"/>
  <c r="G231" i="59"/>
  <c r="G74" i="53"/>
  <c r="H305" i="69"/>
  <c r="G346" i="56"/>
  <c r="H234" i="53"/>
  <c r="G269" i="53"/>
  <c r="G90" i="58"/>
  <c r="G211" i="57"/>
  <c r="G34" i="71"/>
  <c r="G138" i="60"/>
  <c r="H139" i="68"/>
  <c r="H244" i="22"/>
  <c r="G218" i="57"/>
  <c r="G259" i="71"/>
  <c r="G216" i="51"/>
  <c r="H229" i="57"/>
  <c r="H216" i="71"/>
  <c r="I23" i="68"/>
  <c r="G159" i="51"/>
  <c r="H259" i="57"/>
  <c r="H312" i="64"/>
  <c r="H140" i="57"/>
  <c r="H334" i="75"/>
  <c r="I382" i="64"/>
  <c r="H343" i="64"/>
  <c r="H170" i="59"/>
  <c r="H78" i="60"/>
  <c r="H356" i="59"/>
  <c r="H256" i="69"/>
  <c r="H354" i="58"/>
  <c r="H183" i="69"/>
  <c r="H315" i="66"/>
  <c r="H323" i="70"/>
  <c r="H264" i="54"/>
  <c r="H250" i="65"/>
  <c r="H97" i="69"/>
  <c r="H296" i="64"/>
  <c r="H161" i="56"/>
  <c r="H383" i="76"/>
  <c r="H81" i="58"/>
  <c r="H311" i="53"/>
  <c r="H159" i="65"/>
  <c r="H65" i="70"/>
  <c r="H140" i="64"/>
  <c r="G104" i="50"/>
  <c r="H125" i="61"/>
  <c r="I362" i="61"/>
  <c r="H391" i="61"/>
  <c r="I351" i="22"/>
  <c r="H72" i="64"/>
  <c r="H374" i="58"/>
  <c r="H291" i="57"/>
  <c r="H290" i="55"/>
  <c r="H297" i="53"/>
  <c r="H342" i="60"/>
  <c r="G198" i="59"/>
  <c r="H25" i="58"/>
  <c r="H371" i="60"/>
  <c r="H113" i="59"/>
  <c r="G102" i="53"/>
  <c r="I366" i="69"/>
  <c r="H78" i="65"/>
  <c r="H18" i="67"/>
  <c r="G300" i="53"/>
  <c r="G363" i="75"/>
  <c r="H152" i="70"/>
  <c r="G43" i="55"/>
  <c r="G255" i="54"/>
  <c r="G31" i="55"/>
  <c r="G350" i="75"/>
  <c r="H319" i="68"/>
  <c r="G309" i="50"/>
  <c r="H96" i="61"/>
  <c r="H337" i="75"/>
  <c r="G271" i="50"/>
  <c r="H166" i="76"/>
  <c r="H119" i="59"/>
  <c r="H31" i="67"/>
  <c r="H130" i="76"/>
  <c r="G374" i="53"/>
  <c r="G380" i="68"/>
  <c r="G285" i="53"/>
  <c r="G378" i="75"/>
  <c r="G274" i="54"/>
  <c r="G279" i="50"/>
  <c r="G328" i="55"/>
  <c r="H396" i="70"/>
  <c r="H66" i="66"/>
  <c r="H254" i="58"/>
  <c r="H336" i="61"/>
  <c r="H359" i="65"/>
  <c r="H273" i="75"/>
  <c r="H192" i="69"/>
  <c r="H329" i="54"/>
  <c r="H194" i="59"/>
  <c r="H375" i="58"/>
  <c r="H186" i="55"/>
  <c r="G177" i="57"/>
  <c r="G17" i="61"/>
  <c r="G184" i="50"/>
  <c r="H384" i="60"/>
  <c r="H131" i="70"/>
  <c r="H386" i="67"/>
  <c r="G72" i="54"/>
  <c r="H234" i="57"/>
  <c r="G291" i="58"/>
  <c r="H89" i="57"/>
  <c r="H90" i="67"/>
  <c r="H161" i="53"/>
  <c r="H41" i="64"/>
  <c r="G285" i="60"/>
  <c r="H139" i="67"/>
  <c r="G402" i="59"/>
  <c r="H278" i="70"/>
  <c r="G10" i="51"/>
  <c r="G82" i="65"/>
  <c r="G227" i="53"/>
  <c r="H186" i="67"/>
  <c r="H67" i="65"/>
  <c r="H8" i="76"/>
  <c r="H383" i="66"/>
  <c r="H219" i="69"/>
  <c r="H176" i="61"/>
  <c r="H351" i="60"/>
  <c r="G383" i="59"/>
  <c r="H54" i="22"/>
  <c r="G325" i="58"/>
  <c r="G107" i="53"/>
  <c r="G296" i="75"/>
  <c r="G366" i="66"/>
  <c r="G99" i="58"/>
  <c r="H289" i="53"/>
  <c r="H84" i="75"/>
  <c r="H360" i="69"/>
  <c r="H270" i="76"/>
  <c r="H20" i="67"/>
  <c r="H166" i="59"/>
  <c r="H58" i="76"/>
  <c r="G358" i="60"/>
  <c r="I326" i="64"/>
  <c r="H183" i="70"/>
  <c r="G306" i="75"/>
  <c r="H106" i="69"/>
  <c r="G11" i="54"/>
  <c r="H284" i="59"/>
  <c r="G399" i="50"/>
  <c r="G235" i="56"/>
  <c r="H126" i="70"/>
  <c r="H210" i="69"/>
  <c r="G162" i="51"/>
  <c r="H384" i="68"/>
  <c r="H69" i="70"/>
  <c r="E95" i="54"/>
  <c r="G259" i="51"/>
  <c r="G130" i="57"/>
  <c r="H196" i="60"/>
  <c r="G112" i="54"/>
  <c r="G111" i="71"/>
  <c r="H367" i="68"/>
  <c r="H65" i="67"/>
  <c r="H171" i="76"/>
  <c r="G346" i="60"/>
  <c r="G284" i="50"/>
  <c r="H40" i="70"/>
  <c r="H257" i="55"/>
  <c r="G309" i="75"/>
  <c r="G276" i="50"/>
  <c r="G290" i="70"/>
  <c r="G328" i="54"/>
  <c r="H364" i="66"/>
  <c r="H369" i="61"/>
  <c r="G402" i="57"/>
  <c r="G58" i="55"/>
  <c r="G191" i="51"/>
  <c r="H370" i="75"/>
  <c r="G307" i="58"/>
  <c r="G329" i="53"/>
  <c r="G209" i="60"/>
  <c r="H141" i="22"/>
  <c r="G272" i="57"/>
  <c r="H108" i="54"/>
  <c r="H337" i="65"/>
  <c r="G99" i="55"/>
  <c r="G192" i="50"/>
  <c r="H188" i="60"/>
  <c r="G268" i="65"/>
  <c r="G178" i="51"/>
  <c r="H170" i="22"/>
  <c r="G378" i="54"/>
  <c r="H42" i="59"/>
  <c r="H89" i="67"/>
  <c r="G368" i="53"/>
  <c r="G327" i="71"/>
  <c r="G152" i="22"/>
  <c r="H66" i="56"/>
  <c r="H87" i="69"/>
  <c r="G195" i="54"/>
  <c r="G155" i="51"/>
  <c r="G179" i="58"/>
  <c r="G218" i="51"/>
  <c r="H233" i="76"/>
  <c r="G170" i="75"/>
  <c r="G295" i="55"/>
  <c r="G393" i="71"/>
  <c r="H320" i="70"/>
  <c r="G322" i="56"/>
  <c r="H362" i="57"/>
  <c r="G370" i="76"/>
  <c r="H32" i="68"/>
  <c r="G161" i="51"/>
  <c r="G287" i="53"/>
  <c r="H374" i="22"/>
  <c r="G60" i="55"/>
  <c r="G337" i="59"/>
  <c r="E151" i="50"/>
  <c r="G139" i="68"/>
  <c r="G165" i="54"/>
  <c r="H200" i="66"/>
  <c r="E176" i="53"/>
  <c r="G403" i="51"/>
  <c r="G337" i="57"/>
  <c r="G183" i="51"/>
  <c r="G103" i="55"/>
  <c r="H205" i="70"/>
  <c r="H398" i="68"/>
  <c r="G78" i="54"/>
  <c r="G396" i="65"/>
  <c r="G196" i="60"/>
  <c r="G317" i="58"/>
  <c r="G225" i="58"/>
  <c r="H162" i="66"/>
  <c r="G115" i="51"/>
  <c r="G237" i="61"/>
  <c r="H205" i="22"/>
  <c r="G44" i="58"/>
  <c r="H338" i="67"/>
  <c r="H355" i="69"/>
  <c r="G234" i="58"/>
  <c r="H163" i="64"/>
  <c r="G255" i="57"/>
  <c r="G99" i="61"/>
  <c r="H270" i="57"/>
  <c r="G242" i="76"/>
  <c r="G98" i="55"/>
  <c r="H157" i="65"/>
  <c r="H186" i="22"/>
  <c r="G26" i="69"/>
  <c r="H112" i="22"/>
  <c r="G226" i="55"/>
  <c r="H223" i="67"/>
  <c r="G283" i="50"/>
  <c r="G191" i="53"/>
  <c r="G313" i="65"/>
  <c r="H287" i="70"/>
  <c r="G168" i="59"/>
  <c r="G121" i="55"/>
  <c r="H192" i="66"/>
  <c r="H174" i="58"/>
  <c r="H107" i="59"/>
  <c r="H392" i="22"/>
  <c r="G299" i="54"/>
  <c r="H259" i="65"/>
  <c r="H16" i="54"/>
  <c r="H128" i="69"/>
  <c r="G46" i="75"/>
  <c r="G40" i="75"/>
  <c r="H269" i="61"/>
  <c r="H113" i="56"/>
  <c r="H281" i="60"/>
  <c r="H385" i="54"/>
  <c r="H248" i="70"/>
  <c r="H290" i="58"/>
  <c r="G72" i="59"/>
  <c r="H305" i="66"/>
  <c r="H125" i="55"/>
  <c r="H94" i="76"/>
  <c r="H280" i="69"/>
  <c r="G206" i="56"/>
  <c r="G140" i="53"/>
  <c r="G385" i="51"/>
  <c r="G193" i="69"/>
  <c r="H188" i="56"/>
  <c r="G289" i="75"/>
  <c r="G347" i="60"/>
  <c r="H9" i="60"/>
  <c r="H335" i="66"/>
  <c r="G305" i="51"/>
  <c r="H263" i="64"/>
  <c r="H58" i="61"/>
  <c r="H33" i="58"/>
  <c r="H361" i="59"/>
  <c r="G257" i="50"/>
  <c r="G185" i="50"/>
  <c r="G58" i="59"/>
  <c r="E143" i="50"/>
  <c r="I192" i="76"/>
  <c r="H390" i="66"/>
  <c r="H191" i="68"/>
  <c r="G322" i="55"/>
  <c r="H355" i="60"/>
  <c r="H333" i="61"/>
  <c r="H237" i="57"/>
  <c r="H22" i="60"/>
  <c r="H33" i="75"/>
  <c r="H169" i="22"/>
  <c r="H271" i="66"/>
  <c r="G112" i="71"/>
  <c r="H122" i="22"/>
  <c r="G18" i="71"/>
  <c r="H351" i="70"/>
  <c r="G254" i="57"/>
  <c r="H17" i="54"/>
  <c r="H93" i="65"/>
  <c r="H126" i="58"/>
  <c r="H50" i="76"/>
  <c r="H78" i="67"/>
  <c r="H306" i="69"/>
  <c r="G12" i="71"/>
  <c r="G200" i="67"/>
  <c r="G56" i="55"/>
  <c r="H360" i="61"/>
  <c r="E179" i="57"/>
  <c r="H266" i="22"/>
  <c r="G312" i="51"/>
  <c r="G21" i="51"/>
  <c r="G375" i="75"/>
  <c r="H227" i="57"/>
  <c r="H288" i="64"/>
  <c r="G84" i="65"/>
  <c r="G228" i="50"/>
  <c r="G281" i="71"/>
  <c r="H104" i="65"/>
  <c r="G205" i="71"/>
  <c r="G103" i="50"/>
  <c r="G137" i="57"/>
  <c r="H175" i="55"/>
  <c r="H286" i="76"/>
  <c r="H20" i="71"/>
  <c r="G265" i="59"/>
  <c r="G199" i="76"/>
  <c r="G396" i="54"/>
  <c r="G54" i="53"/>
  <c r="G200" i="60"/>
  <c r="H331" i="60"/>
  <c r="G229" i="53"/>
  <c r="G60" i="51"/>
  <c r="H252" i="75"/>
  <c r="H83" i="70"/>
  <c r="H193" i="56"/>
  <c r="G66" i="57"/>
  <c r="G176" i="75"/>
  <c r="G128" i="60"/>
  <c r="G367" i="71"/>
  <c r="H44" i="69"/>
  <c r="H380" i="67"/>
  <c r="G254" i="54"/>
  <c r="G251" i="71"/>
  <c r="G14" i="57"/>
  <c r="G225" i="53"/>
  <c r="H297" i="69"/>
  <c r="G162" i="71"/>
  <c r="G188" i="56"/>
  <c r="G394" i="69"/>
  <c r="G319" i="53"/>
  <c r="H90" i="57"/>
  <c r="H127" i="67"/>
  <c r="H13" i="66"/>
  <c r="G97" i="53"/>
  <c r="H149" i="51"/>
  <c r="H24" i="56"/>
  <c r="H398" i="61"/>
  <c r="H326" i="55"/>
  <c r="G235" i="50"/>
  <c r="H40" i="64"/>
  <c r="H122" i="61"/>
  <c r="H268" i="68"/>
  <c r="H278" i="75"/>
  <c r="H356" i="61"/>
  <c r="H328" i="60"/>
  <c r="G26" i="55"/>
  <c r="H252" i="68"/>
  <c r="H35" i="22"/>
  <c r="H54" i="57"/>
  <c r="H45" i="58"/>
  <c r="H114" i="61"/>
  <c r="H378" i="61"/>
  <c r="G218" i="75"/>
  <c r="H137" i="55"/>
  <c r="H11" i="61"/>
  <c r="G341" i="58"/>
  <c r="H288" i="61"/>
  <c r="H272" i="68"/>
  <c r="H24" i="61"/>
  <c r="H151" i="59"/>
  <c r="H236" i="57"/>
  <c r="H81" i="65"/>
  <c r="H294" i="58"/>
  <c r="H232" i="60"/>
  <c r="H275" i="61"/>
  <c r="H167" i="65"/>
  <c r="G129" i="50"/>
  <c r="H60" i="56"/>
  <c r="H170" i="66"/>
  <c r="G324" i="50"/>
  <c r="H403" i="56"/>
  <c r="H173" i="69"/>
  <c r="G169" i="53"/>
  <c r="H223" i="76"/>
  <c r="G329" i="71"/>
  <c r="G27" i="71"/>
  <c r="H357" i="64"/>
  <c r="G235" i="58"/>
  <c r="G308" i="69"/>
  <c r="G163" i="75"/>
  <c r="G352" i="57"/>
  <c r="H153" i="76"/>
  <c r="E79" i="60"/>
  <c r="G20" i="53"/>
  <c r="H240" i="66"/>
  <c r="H321" i="71"/>
  <c r="H112" i="69"/>
  <c r="H144" i="57"/>
  <c r="G33" i="57"/>
  <c r="G279" i="54"/>
  <c r="H246" i="70"/>
  <c r="H235" i="69"/>
  <c r="G138" i="56"/>
  <c r="G63" i="75"/>
  <c r="G122" i="75"/>
  <c r="G187" i="75"/>
  <c r="G357" i="57"/>
  <c r="G79" i="75"/>
  <c r="H379" i="69"/>
  <c r="H348" i="75"/>
  <c r="H57" i="64"/>
  <c r="H81" i="68"/>
  <c r="H8" i="65"/>
  <c r="H284" i="68"/>
  <c r="H96" i="57"/>
  <c r="H392" i="55"/>
  <c r="H307" i="67"/>
  <c r="H156" i="67"/>
  <c r="H209" i="65"/>
  <c r="H295" i="65"/>
  <c r="H94" i="70"/>
  <c r="G365" i="75"/>
  <c r="G265" i="53"/>
  <c r="H343" i="55"/>
  <c r="H367" i="60"/>
  <c r="G224" i="58"/>
  <c r="G296" i="51"/>
  <c r="H237" i="76"/>
  <c r="H347" i="69"/>
  <c r="H203" i="61"/>
  <c r="H11" i="70"/>
  <c r="H331" i="65"/>
  <c r="H253" i="22"/>
  <c r="H105" i="67"/>
  <c r="G297" i="75"/>
  <c r="G127" i="76"/>
  <c r="H299" i="22"/>
  <c r="H7" i="64"/>
  <c r="G385" i="64"/>
  <c r="G394" i="59"/>
  <c r="H11" i="67"/>
  <c r="H360" i="75"/>
  <c r="G30" i="60"/>
  <c r="I248" i="70"/>
  <c r="H395" i="76"/>
  <c r="H348" i="54"/>
  <c r="G47" i="57"/>
  <c r="H333" i="70"/>
  <c r="G400" i="75"/>
  <c r="G271" i="65"/>
  <c r="G305" i="71"/>
  <c r="G94" i="50"/>
  <c r="G183" i="55"/>
  <c r="G42" i="50"/>
  <c r="I318" i="66"/>
  <c r="H348" i="58"/>
  <c r="H43" i="57"/>
  <c r="H170" i="70"/>
  <c r="H357" i="56"/>
  <c r="H87" i="66"/>
  <c r="G147" i="54"/>
  <c r="G380" i="55"/>
  <c r="H233" i="59"/>
  <c r="H252" i="76"/>
  <c r="G175" i="55"/>
  <c r="H144" i="51"/>
  <c r="H203" i="56"/>
  <c r="H343" i="58"/>
  <c r="H328" i="66"/>
  <c r="G212" i="59"/>
  <c r="G114" i="50"/>
  <c r="G266" i="60"/>
  <c r="G263" i="66"/>
  <c r="H246" i="66"/>
  <c r="H368" i="22"/>
  <c r="G35" i="55"/>
  <c r="H236" i="60"/>
  <c r="H343" i="70"/>
  <c r="G203" i="54"/>
  <c r="H251" i="76"/>
  <c r="G145" i="55"/>
  <c r="H258" i="56"/>
  <c r="H128" i="70"/>
  <c r="G141" i="75"/>
  <c r="G297" i="71"/>
  <c r="G98" i="71"/>
  <c r="E375" i="53"/>
  <c r="G143" i="50"/>
  <c r="H36" i="76"/>
  <c r="H98" i="69"/>
  <c r="H77" i="69"/>
  <c r="H192" i="65"/>
  <c r="H204" i="66"/>
  <c r="H84" i="76"/>
  <c r="G108" i="75"/>
  <c r="G265" i="55"/>
  <c r="H299" i="76"/>
  <c r="G83" i="64"/>
  <c r="H340" i="65"/>
  <c r="G351" i="53"/>
  <c r="G374" i="71"/>
  <c r="G244" i="75"/>
  <c r="G153" i="55"/>
  <c r="I97" i="76"/>
  <c r="H147" i="56"/>
  <c r="G376" i="51"/>
  <c r="G292" i="71"/>
  <c r="G209" i="51"/>
  <c r="G39" i="59"/>
  <c r="H159" i="22"/>
  <c r="G42" i="56"/>
  <c r="G64" i="50"/>
  <c r="G9" i="57"/>
  <c r="H241" i="61"/>
  <c r="H156" i="64"/>
  <c r="G293" i="75"/>
  <c r="G330" i="59"/>
  <c r="G179" i="56"/>
  <c r="G40" i="50"/>
  <c r="H14" i="65"/>
  <c r="G30" i="58"/>
  <c r="G379" i="53"/>
  <c r="G11" i="75"/>
  <c r="G57" i="75"/>
  <c r="H273" i="65"/>
  <c r="H356" i="67"/>
  <c r="G228" i="56"/>
  <c r="G9" i="60"/>
  <c r="H396" i="22"/>
  <c r="G239" i="59"/>
  <c r="H198" i="50"/>
  <c r="G105" i="76"/>
  <c r="G144" i="22"/>
  <c r="G243" i="50"/>
  <c r="G82" i="71"/>
  <c r="H200" i="70"/>
  <c r="H150" i="66"/>
  <c r="H74" i="67"/>
  <c r="G395" i="68"/>
  <c r="G59" i="68"/>
  <c r="G173" i="75"/>
  <c r="G55" i="64"/>
  <c r="G9" i="76"/>
  <c r="G231" i="75"/>
  <c r="H72" i="66"/>
  <c r="G150" i="51"/>
  <c r="G232" i="55"/>
  <c r="G335" i="71"/>
  <c r="G115" i="71"/>
  <c r="H250" i="22"/>
  <c r="H135" i="70"/>
  <c r="G178" i="64"/>
  <c r="G248" i="66"/>
  <c r="G76" i="58"/>
  <c r="G385" i="69"/>
  <c r="G317" i="57"/>
  <c r="G361" i="51"/>
  <c r="G107" i="69"/>
  <c r="G34" i="60"/>
  <c r="H240" i="22"/>
  <c r="H344" i="59"/>
  <c r="H218" i="67"/>
  <c r="G84" i="50"/>
  <c r="G391" i="65"/>
  <c r="G298" i="55"/>
  <c r="G175" i="61"/>
  <c r="G242" i="59"/>
  <c r="G48" i="59"/>
  <c r="G343" i="51"/>
  <c r="G344" i="56"/>
  <c r="H7" i="54"/>
  <c r="G11" i="57"/>
  <c r="H224" i="68"/>
  <c r="G72" i="57"/>
  <c r="H366" i="66"/>
  <c r="H217" i="61"/>
  <c r="G287" i="54"/>
  <c r="H401" i="69"/>
  <c r="I11" i="76"/>
  <c r="H19" i="56"/>
  <c r="H244" i="56"/>
  <c r="H330" i="53"/>
  <c r="H399" i="59"/>
  <c r="H91" i="55"/>
  <c r="H220" i="55"/>
  <c r="H147" i="68"/>
  <c r="H139" i="60"/>
  <c r="G166" i="59"/>
  <c r="H232" i="70"/>
  <c r="H157" i="69"/>
  <c r="H249" i="64"/>
  <c r="H344" i="53"/>
  <c r="G190" i="53"/>
  <c r="H311" i="70"/>
  <c r="G20" i="50"/>
  <c r="H269" i="70"/>
  <c r="H385" i="76"/>
  <c r="G262" i="51"/>
  <c r="H195" i="70"/>
  <c r="G226" i="75"/>
  <c r="G50" i="54"/>
  <c r="H298" i="22"/>
  <c r="G62" i="59"/>
  <c r="G373" i="51"/>
  <c r="G277" i="51"/>
  <c r="H345" i="68"/>
  <c r="G268" i="53"/>
  <c r="G290" i="58"/>
  <c r="H65" i="64"/>
  <c r="H390" i="60"/>
  <c r="H108" i="58"/>
  <c r="I135" i="69"/>
  <c r="H247" i="58"/>
  <c r="G314" i="59"/>
  <c r="G327" i="51"/>
  <c r="G57" i="57"/>
  <c r="H305" i="59"/>
  <c r="H94" i="68"/>
  <c r="G127" i="54"/>
  <c r="H364" i="75"/>
  <c r="H305" i="70"/>
  <c r="H205" i="59"/>
  <c r="G125" i="60"/>
  <c r="H203" i="76"/>
  <c r="H143" i="69"/>
  <c r="G46" i="61"/>
  <c r="G86" i="54"/>
  <c r="G390" i="55"/>
  <c r="G314" i="76"/>
  <c r="H5" i="59"/>
  <c r="G298" i="51"/>
  <c r="G391" i="55"/>
  <c r="H127" i="59"/>
  <c r="I358" i="66"/>
  <c r="G316" i="51"/>
  <c r="H206" i="65"/>
  <c r="H301" i="55"/>
  <c r="H118" i="66"/>
  <c r="G296" i="59"/>
  <c r="H328" i="59"/>
  <c r="G279" i="71"/>
  <c r="H302" i="57"/>
  <c r="H248" i="68"/>
  <c r="G282" i="55"/>
  <c r="H288" i="22"/>
  <c r="H51" i="76"/>
  <c r="I158" i="22"/>
  <c r="H289" i="58"/>
  <c r="G30" i="57"/>
  <c r="H320" i="22"/>
  <c r="H88" i="22"/>
  <c r="H242" i="67"/>
  <c r="E63" i="56"/>
  <c r="H360" i="65"/>
  <c r="G110" i="59"/>
  <c r="G199" i="65"/>
  <c r="H177" i="59"/>
  <c r="H400" i="55"/>
  <c r="H102" i="54"/>
  <c r="H68" i="75"/>
  <c r="G382" i="51"/>
  <c r="G110" i="57"/>
  <c r="G380" i="56"/>
  <c r="G200" i="53"/>
  <c r="G219" i="71"/>
  <c r="G303" i="50"/>
  <c r="G201" i="51"/>
  <c r="H373" i="70"/>
  <c r="H398" i="75"/>
  <c r="H137" i="68"/>
  <c r="H355" i="61"/>
  <c r="G221" i="60"/>
  <c r="H17" i="65"/>
  <c r="G177" i="66"/>
  <c r="H357" i="54"/>
  <c r="H300" i="75"/>
  <c r="H15" i="51"/>
  <c r="G341" i="75"/>
  <c r="G348" i="51"/>
  <c r="H352" i="64"/>
  <c r="I133" i="70"/>
  <c r="H275" i="56"/>
  <c r="H306" i="68"/>
  <c r="G128" i="51"/>
  <c r="H5" i="54"/>
  <c r="H106" i="60"/>
  <c r="H314" i="64"/>
  <c r="H93" i="54"/>
  <c r="H361" i="66"/>
  <c r="H181" i="61"/>
  <c r="H278" i="67"/>
  <c r="H205" i="66"/>
  <c r="H60" i="60"/>
  <c r="H329" i="53"/>
  <c r="H374" i="59"/>
  <c r="H354" i="60"/>
  <c r="H282" i="66"/>
  <c r="G402" i="50"/>
  <c r="H23" i="65"/>
  <c r="H258" i="55"/>
  <c r="G246" i="55"/>
  <c r="H346" i="67"/>
  <c r="H392" i="59"/>
  <c r="H359" i="56"/>
  <c r="H32" i="22"/>
  <c r="H155" i="50"/>
  <c r="H306" i="59"/>
  <c r="H337" i="60"/>
  <c r="H276" i="70"/>
  <c r="H379" i="65"/>
  <c r="H39" i="59"/>
  <c r="H70" i="56"/>
  <c r="G118" i="55"/>
  <c r="H92" i="70"/>
  <c r="H228" i="59"/>
  <c r="G224" i="55"/>
  <c r="H385" i="57"/>
  <c r="H384" i="58"/>
  <c r="H200" i="51"/>
  <c r="H217" i="59"/>
  <c r="H89" i="66"/>
  <c r="H328" i="22"/>
  <c r="G95" i="59"/>
  <c r="G382" i="71"/>
  <c r="G297" i="55"/>
  <c r="H342" i="54"/>
  <c r="G172" i="60"/>
  <c r="G295" i="75"/>
  <c r="G317" i="71"/>
  <c r="G287" i="55"/>
  <c r="G83" i="60"/>
  <c r="H294" i="59"/>
  <c r="H317" i="67"/>
  <c r="H67" i="58"/>
  <c r="H68" i="57"/>
  <c r="G14" i="56"/>
  <c r="G99" i="71"/>
  <c r="H52" i="76"/>
  <c r="G182" i="50"/>
  <c r="G371" i="55"/>
  <c r="G108" i="51"/>
  <c r="G78" i="61"/>
  <c r="G253" i="71"/>
  <c r="H123" i="69"/>
  <c r="G130" i="51"/>
  <c r="H112" i="61"/>
  <c r="H185" i="59"/>
  <c r="H311" i="56"/>
  <c r="H73" i="56"/>
  <c r="H284" i="60"/>
  <c r="H79" i="59"/>
  <c r="H23" i="59"/>
  <c r="H230" i="69"/>
  <c r="G338" i="71"/>
  <c r="H382" i="69"/>
  <c r="G121" i="50"/>
  <c r="G32" i="64"/>
  <c r="G403" i="58"/>
  <c r="G58" i="75"/>
  <c r="H338" i="64"/>
  <c r="G321" i="75"/>
  <c r="H206" i="57"/>
  <c r="H290" i="57"/>
  <c r="H396" i="57"/>
  <c r="H138" i="56"/>
  <c r="H374" i="76"/>
  <c r="H50" i="60"/>
  <c r="G315" i="56"/>
  <c r="G263" i="51"/>
  <c r="G39" i="60"/>
  <c r="H371" i="58"/>
  <c r="G214" i="61"/>
  <c r="G47" i="59"/>
  <c r="G57" i="54"/>
  <c r="H219" i="76"/>
  <c r="G211" i="54"/>
  <c r="H314" i="51"/>
  <c r="H147" i="22"/>
  <c r="H151" i="55"/>
  <c r="H237" i="66"/>
  <c r="H153" i="60"/>
  <c r="H245" i="65"/>
  <c r="G66" i="51"/>
  <c r="G62" i="58"/>
  <c r="G356" i="53"/>
  <c r="G291" i="51"/>
  <c r="G32" i="53"/>
  <c r="G148" i="65"/>
  <c r="G360" i="54"/>
  <c r="H249" i="55"/>
  <c r="H265" i="59"/>
  <c r="H399" i="57"/>
  <c r="H74" i="54"/>
  <c r="H145" i="70"/>
  <c r="G184" i="71"/>
  <c r="G225" i="75"/>
  <c r="H186" i="69"/>
  <c r="H121" i="22"/>
  <c r="G111" i="59"/>
  <c r="H143" i="64"/>
  <c r="H283" i="68"/>
  <c r="G355" i="71"/>
  <c r="G318" i="55"/>
  <c r="G44" i="71"/>
  <c r="G230" i="55"/>
  <c r="G298" i="75"/>
  <c r="H138" i="67"/>
  <c r="G351" i="71"/>
  <c r="G131" i="54"/>
  <c r="G147" i="53"/>
  <c r="H79" i="70"/>
  <c r="G214" i="59"/>
  <c r="G70" i="70"/>
  <c r="H243" i="60"/>
  <c r="H379" i="60"/>
  <c r="G110" i="75"/>
  <c r="G252" i="69"/>
  <c r="H314" i="67"/>
  <c r="G88" i="57"/>
  <c r="G246" i="60"/>
  <c r="H291" i="68"/>
  <c r="G354" i="57"/>
  <c r="G203" i="53"/>
  <c r="H161" i="61"/>
  <c r="H155" i="56"/>
  <c r="G182" i="55"/>
  <c r="G267" i="51"/>
  <c r="E323" i="51"/>
  <c r="G370" i="71"/>
  <c r="G39" i="55"/>
  <c r="G399" i="51"/>
  <c r="H190" i="59"/>
  <c r="G348" i="75"/>
  <c r="H393" i="67"/>
  <c r="H245" i="58"/>
  <c r="H395" i="51"/>
  <c r="H72" i="53"/>
  <c r="G298" i="56"/>
  <c r="G262" i="58"/>
  <c r="H289" i="59"/>
  <c r="G397" i="58"/>
  <c r="G199" i="71"/>
  <c r="G154" i="66"/>
  <c r="G156" i="75"/>
  <c r="G392" i="55"/>
  <c r="G317" i="64"/>
  <c r="G353" i="53"/>
  <c r="H257" i="66"/>
  <c r="G397" i="56"/>
  <c r="G254" i="51"/>
  <c r="H158" i="57"/>
  <c r="H156" i="68"/>
  <c r="H8" i="69"/>
  <c r="G373" i="57"/>
  <c r="G79" i="71"/>
  <c r="G187" i="58"/>
  <c r="G396" i="60"/>
  <c r="H300" i="58"/>
  <c r="G23" i="55"/>
  <c r="H192" i="68"/>
  <c r="H150" i="76"/>
  <c r="H392" i="65"/>
  <c r="G104" i="55"/>
  <c r="H271" i="22"/>
  <c r="I348" i="65"/>
  <c r="G175" i="59"/>
  <c r="G299" i="56"/>
  <c r="G388" i="54"/>
  <c r="G328" i="57"/>
  <c r="G111" i="54"/>
  <c r="G327" i="55"/>
  <c r="G57" i="60"/>
  <c r="G92" i="22"/>
  <c r="E160" i="50"/>
  <c r="G163" i="56"/>
  <c r="G266" i="76"/>
  <c r="G47" i="51"/>
  <c r="H317" i="60"/>
  <c r="G160" i="58"/>
  <c r="G142" i="60"/>
  <c r="G326" i="53"/>
  <c r="H286" i="61"/>
  <c r="H232" i="68"/>
  <c r="G195" i="66"/>
  <c r="G356" i="64"/>
  <c r="G220" i="67"/>
  <c r="G216" i="59"/>
  <c r="G285" i="66"/>
  <c r="E207" i="53"/>
  <c r="G32" i="71"/>
  <c r="G307" i="56"/>
  <c r="G225" i="55"/>
  <c r="G126" i="53"/>
  <c r="G364" i="56"/>
  <c r="G71" i="51"/>
  <c r="H163" i="22"/>
  <c r="G379" i="51"/>
  <c r="G350" i="68"/>
  <c r="G34" i="61"/>
  <c r="G242" i="69"/>
  <c r="G166" i="57"/>
  <c r="G256" i="71"/>
  <c r="G73" i="60"/>
  <c r="G87" i="55"/>
  <c r="G256" i="53"/>
  <c r="G368" i="57"/>
  <c r="G188" i="53"/>
  <c r="G129" i="53"/>
  <c r="H126" i="64"/>
  <c r="G96" i="51"/>
  <c r="G331" i="71"/>
  <c r="H314" i="70"/>
  <c r="H382" i="57"/>
  <c r="H55" i="69"/>
  <c r="H103" i="60"/>
  <c r="H396" i="54"/>
  <c r="G400" i="53"/>
  <c r="H181" i="65"/>
  <c r="H372" i="59"/>
  <c r="H257" i="65"/>
  <c r="H313" i="57"/>
  <c r="G15" i="71"/>
  <c r="G248" i="71"/>
  <c r="G305" i="57"/>
  <c r="G179" i="50"/>
  <c r="H45" i="22"/>
  <c r="G93" i="51"/>
  <c r="G328" i="59"/>
  <c r="G338" i="56"/>
  <c r="H248" i="60"/>
  <c r="H30" i="54"/>
  <c r="H202" i="68"/>
  <c r="H167" i="76"/>
  <c r="H268" i="56"/>
  <c r="H168" i="68"/>
  <c r="G76" i="71"/>
  <c r="H179" i="76"/>
  <c r="G16" i="53"/>
  <c r="G67" i="71"/>
  <c r="G39" i="57"/>
  <c r="G348" i="54"/>
  <c r="G161" i="75"/>
  <c r="G220" i="71"/>
  <c r="H148" i="65"/>
  <c r="H320" i="67"/>
  <c r="H87" i="58"/>
  <c r="H173" i="54"/>
  <c r="G354" i="53"/>
  <c r="G144" i="51"/>
  <c r="G103" i="53"/>
  <c r="H383" i="61"/>
  <c r="H269" i="59"/>
  <c r="G334" i="55"/>
  <c r="H342" i="76"/>
  <c r="I257" i="75"/>
  <c r="H189" i="55"/>
  <c r="G222" i="71"/>
  <c r="H196" i="76"/>
  <c r="H185" i="51"/>
  <c r="H359" i="55"/>
  <c r="G45" i="53"/>
  <c r="H187" i="22"/>
  <c r="G115" i="59"/>
  <c r="G242" i="51"/>
  <c r="G319" i="57"/>
  <c r="G183" i="68"/>
  <c r="H154" i="67"/>
  <c r="H287" i="65"/>
  <c r="H202" i="56"/>
  <c r="G71" i="53"/>
  <c r="H73" i="67"/>
  <c r="H252" i="69"/>
  <c r="G96" i="53"/>
  <c r="H345" i="76"/>
  <c r="G320" i="75"/>
  <c r="G326" i="54"/>
  <c r="G93" i="22"/>
  <c r="H166" i="68"/>
  <c r="G220" i="50"/>
  <c r="G261" i="54"/>
  <c r="G38" i="22"/>
  <c r="I181" i="70"/>
  <c r="G338" i="50"/>
  <c r="H332" i="22"/>
  <c r="G216" i="22"/>
  <c r="G364" i="57"/>
  <c r="G142" i="55"/>
  <c r="H26" i="76"/>
  <c r="G76" i="75"/>
  <c r="H306" i="67"/>
  <c r="G119" i="75"/>
  <c r="H345" i="60"/>
  <c r="G207" i="50"/>
  <c r="G112" i="59"/>
  <c r="H253" i="70"/>
  <c r="G305" i="56"/>
  <c r="H262" i="66"/>
  <c r="H360" i="66"/>
  <c r="G13" i="69"/>
  <c r="H239" i="67"/>
  <c r="G22" i="51"/>
  <c r="G137" i="56"/>
  <c r="H366" i="70"/>
  <c r="G80" i="54"/>
  <c r="H256" i="67"/>
  <c r="H272" i="69"/>
  <c r="G34" i="58"/>
  <c r="H178" i="70"/>
  <c r="H198" i="75"/>
  <c r="G308" i="51"/>
  <c r="G227" i="65"/>
  <c r="G306" i="51"/>
  <c r="H25" i="66"/>
  <c r="I301" i="69"/>
  <c r="H368" i="70"/>
  <c r="H137" i="51"/>
  <c r="H49" i="68"/>
  <c r="H381" i="75"/>
  <c r="H228" i="55"/>
  <c r="H27" i="56"/>
  <c r="H385" i="55"/>
  <c r="H278" i="60"/>
  <c r="H35" i="61"/>
  <c r="I333" i="64"/>
  <c r="H124" i="61"/>
  <c r="H24" i="64"/>
  <c r="H366" i="69"/>
  <c r="I339" i="69"/>
  <c r="H51" i="22"/>
  <c r="H110" i="69"/>
  <c r="H100" i="54"/>
  <c r="G163" i="58"/>
  <c r="G177" i="61"/>
  <c r="H324" i="66"/>
  <c r="I80" i="70"/>
  <c r="G15" i="50"/>
  <c r="H389" i="53"/>
  <c r="H242" i="54"/>
  <c r="H364" i="22"/>
  <c r="H390" i="65"/>
  <c r="H142" i="54"/>
  <c r="G281" i="75"/>
  <c r="H254" i="59"/>
  <c r="H297" i="54"/>
  <c r="G403" i="54"/>
  <c r="H368" i="69"/>
  <c r="H76" i="64"/>
  <c r="H189" i="65"/>
  <c r="H61" i="61"/>
  <c r="H396" i="59"/>
  <c r="H228" i="68"/>
  <c r="H351" i="67"/>
  <c r="H401" i="76"/>
  <c r="H18" i="22"/>
  <c r="G78" i="56"/>
  <c r="H346" i="66"/>
  <c r="H79" i="69"/>
  <c r="H340" i="70"/>
  <c r="G71" i="55"/>
  <c r="G65" i="53"/>
  <c r="G318" i="75"/>
  <c r="G79" i="65"/>
  <c r="H262" i="55"/>
  <c r="H164" i="76"/>
  <c r="G77" i="54"/>
  <c r="H294" i="64"/>
  <c r="G107" i="58"/>
  <c r="G230" i="51"/>
  <c r="H310" i="69"/>
  <c r="H354" i="65"/>
  <c r="H30" i="66"/>
  <c r="H145" i="59"/>
  <c r="H124" i="76"/>
  <c r="G126" i="50"/>
  <c r="G203" i="56"/>
  <c r="G67" i="67"/>
  <c r="G78" i="64"/>
  <c r="G156" i="58"/>
  <c r="G345" i="59"/>
  <c r="E271" i="50"/>
  <c r="H92" i="69"/>
  <c r="G233" i="75"/>
  <c r="G94" i="71"/>
  <c r="H270" i="65"/>
  <c r="H143" i="53"/>
  <c r="H187" i="66"/>
  <c r="H205" i="61"/>
  <c r="H137" i="60"/>
  <c r="H125" i="59"/>
  <c r="H56" i="67"/>
  <c r="H100" i="58"/>
  <c r="H255" i="56"/>
  <c r="H65" i="59"/>
  <c r="G344" i="64"/>
  <c r="E43" i="75"/>
  <c r="H303" i="59"/>
  <c r="G301" i="56"/>
  <c r="G173" i="50"/>
  <c r="G401" i="51"/>
  <c r="H293" i="68"/>
  <c r="H254" i="69"/>
  <c r="H115" i="70"/>
  <c r="H50" i="66"/>
  <c r="H313" i="70"/>
  <c r="H280" i="76"/>
  <c r="H123" i="67"/>
  <c r="G232" i="54"/>
  <c r="G155" i="75"/>
  <c r="H179" i="60"/>
  <c r="G71" i="57"/>
  <c r="H281" i="76"/>
  <c r="H249" i="60"/>
  <c r="G319" i="54"/>
  <c r="G386" i="56"/>
  <c r="H329" i="68"/>
  <c r="H87" i="60"/>
  <c r="H240" i="67"/>
  <c r="H207" i="55"/>
  <c r="H232" i="65"/>
  <c r="H90" i="64"/>
  <c r="G62" i="57"/>
  <c r="G246" i="50"/>
  <c r="H268" i="65"/>
  <c r="H176" i="68"/>
  <c r="G244" i="56"/>
  <c r="G365" i="53"/>
  <c r="H171" i="68"/>
  <c r="I350" i="70"/>
  <c r="H113" i="55"/>
  <c r="H152" i="76"/>
  <c r="H161" i="75"/>
  <c r="H353" i="67"/>
  <c r="G298" i="58"/>
  <c r="G247" i="57"/>
  <c r="G267" i="22"/>
  <c r="H322" i="69"/>
  <c r="G194" i="56"/>
  <c r="G209" i="53"/>
  <c r="H103" i="65"/>
  <c r="H46" i="56"/>
  <c r="H158" i="22"/>
  <c r="H303" i="70"/>
  <c r="H178" i="61"/>
  <c r="E172" i="51"/>
  <c r="G378" i="76"/>
  <c r="G40" i="54"/>
  <c r="G26" i="58"/>
  <c r="G253" i="59"/>
  <c r="H155" i="76"/>
  <c r="G354" i="58"/>
  <c r="G83" i="75"/>
  <c r="H345" i="22"/>
  <c r="H347" i="68"/>
  <c r="G268" i="50"/>
  <c r="G381" i="51"/>
  <c r="G77" i="58"/>
  <c r="G300" i="71"/>
  <c r="G329" i="75"/>
  <c r="H92" i="22"/>
  <c r="G31" i="51"/>
  <c r="H63" i="68"/>
  <c r="G347" i="57"/>
  <c r="H64" i="70"/>
  <c r="G77" i="71"/>
  <c r="H109" i="70"/>
  <c r="H115" i="66"/>
  <c r="G45" i="57"/>
  <c r="H255" i="68"/>
  <c r="G154" i="53"/>
  <c r="E288" i="53"/>
  <c r="G395" i="51"/>
  <c r="G297" i="53"/>
  <c r="G140" i="66"/>
  <c r="H384" i="67"/>
  <c r="H294" i="75"/>
  <c r="H66" i="70"/>
  <c r="H186" i="70"/>
  <c r="H284" i="69"/>
  <c r="G174" i="75"/>
  <c r="G231" i="60"/>
  <c r="G299" i="71"/>
  <c r="G37" i="51"/>
  <c r="G139" i="58"/>
  <c r="H125" i="66"/>
  <c r="G113" i="71"/>
  <c r="G96" i="55"/>
  <c r="G82" i="50"/>
  <c r="H106" i="67"/>
  <c r="E327" i="56"/>
  <c r="H351" i="69"/>
  <c r="H27" i="68"/>
  <c r="H142" i="71"/>
  <c r="G295" i="71"/>
  <c r="G356" i="58"/>
  <c r="H231" i="70"/>
  <c r="G109" i="61"/>
  <c r="G237" i="51"/>
  <c r="G299" i="51"/>
  <c r="G271" i="59"/>
  <c r="H125" i="76"/>
  <c r="H78" i="57"/>
  <c r="G254" i="71"/>
  <c r="G112" i="75"/>
  <c r="H201" i="55"/>
  <c r="H65" i="76"/>
  <c r="G377" i="65"/>
  <c r="G330" i="75"/>
  <c r="H144" i="22"/>
  <c r="G330" i="58"/>
  <c r="G57" i="51"/>
  <c r="G168" i="70"/>
  <c r="E136" i="53"/>
  <c r="G387" i="55"/>
  <c r="H289" i="22"/>
  <c r="G112" i="70"/>
  <c r="G352" i="56"/>
  <c r="G367" i="60"/>
  <c r="H207" i="70"/>
  <c r="H291" i="69"/>
  <c r="G137" i="64"/>
  <c r="H211" i="76"/>
  <c r="H192" i="60"/>
  <c r="G32" i="54"/>
  <c r="H94" i="58"/>
  <c r="G154" i="54"/>
  <c r="G137" i="70"/>
  <c r="G256" i="64"/>
  <c r="G32" i="57"/>
  <c r="G218" i="56"/>
  <c r="E247" i="58"/>
  <c r="G193" i="57"/>
  <c r="H343" i="60"/>
  <c r="H356" i="76"/>
  <c r="G359" i="75"/>
  <c r="G299" i="58"/>
  <c r="H334" i="55"/>
  <c r="G97" i="75"/>
  <c r="G76" i="51"/>
  <c r="G280" i="75"/>
  <c r="G284" i="64"/>
  <c r="G162" i="69"/>
  <c r="H78" i="70"/>
  <c r="G171" i="68"/>
  <c r="G400" i="70"/>
  <c r="H366" i="68"/>
  <c r="G123" i="67"/>
  <c r="H338" i="22"/>
  <c r="G278" i="54"/>
  <c r="H210" i="22"/>
  <c r="G350" i="59"/>
  <c r="G85" i="51"/>
  <c r="G375" i="68"/>
  <c r="H345" i="67"/>
  <c r="H219" i="56"/>
  <c r="I370" i="68"/>
  <c r="G206" i="51"/>
  <c r="H314" i="71"/>
  <c r="H219" i="66"/>
  <c r="H145" i="57"/>
  <c r="H172" i="58"/>
  <c r="H258" i="68"/>
  <c r="H289" i="68"/>
  <c r="G312" i="50"/>
  <c r="H115" i="22"/>
  <c r="G335" i="75"/>
  <c r="H282" i="56"/>
  <c r="G317" i="54"/>
  <c r="G184" i="65"/>
  <c r="G174" i="57"/>
  <c r="H104" i="22"/>
  <c r="G26" i="75"/>
  <c r="G102" i="71"/>
  <c r="G94" i="60"/>
  <c r="H201" i="65"/>
  <c r="H51" i="60"/>
  <c r="G39" i="50"/>
  <c r="G240" i="57"/>
  <c r="G268" i="67"/>
  <c r="G379" i="56"/>
  <c r="G237" i="75"/>
  <c r="G210" i="59"/>
  <c r="G62" i="50"/>
  <c r="H31" i="22"/>
  <c r="H112" i="53"/>
  <c r="G362" i="56"/>
  <c r="H27" i="69"/>
  <c r="G81" i="71"/>
  <c r="H325" i="55"/>
  <c r="H127" i="76"/>
  <c r="G241" i="51"/>
  <c r="G170" i="54"/>
  <c r="G320" i="68"/>
  <c r="H97" i="22"/>
  <c r="G45" i="50"/>
  <c r="G36" i="71"/>
  <c r="H184" i="57"/>
  <c r="H315" i="67"/>
  <c r="I124" i="22"/>
  <c r="G151" i="50"/>
  <c r="H202" i="61"/>
  <c r="H379" i="70"/>
  <c r="H131" i="69"/>
  <c r="G140" i="71"/>
  <c r="G290" i="51"/>
  <c r="G63" i="57"/>
  <c r="G260" i="51"/>
  <c r="G335" i="59"/>
  <c r="H127" i="66"/>
  <c r="H298" i="57"/>
  <c r="H58" i="66"/>
  <c r="G204" i="54"/>
  <c r="H24" i="70"/>
  <c r="G118" i="57"/>
  <c r="G305" i="75"/>
  <c r="H146" i="66"/>
  <c r="G304" i="75"/>
  <c r="H362" i="22"/>
  <c r="G86" i="60"/>
  <c r="H339" i="76"/>
  <c r="G318" i="54"/>
  <c r="H243" i="22"/>
  <c r="G16" i="55"/>
  <c r="H400" i="54"/>
  <c r="I88" i="69"/>
  <c r="G218" i="71"/>
  <c r="H87" i="57"/>
  <c r="G194" i="71"/>
  <c r="G301" i="75"/>
  <c r="G373" i="70"/>
  <c r="H50" i="67"/>
  <c r="H32" i="65"/>
  <c r="G129" i="55"/>
  <c r="G115" i="75"/>
  <c r="H30" i="67"/>
  <c r="G282" i="50"/>
  <c r="H341" i="76"/>
  <c r="G378" i="57"/>
  <c r="G364" i="71"/>
  <c r="G376" i="53"/>
  <c r="G186" i="57"/>
  <c r="G162" i="50"/>
  <c r="G302" i="56"/>
  <c r="G202" i="50"/>
  <c r="G248" i="51"/>
  <c r="H110" i="54"/>
  <c r="H121" i="56"/>
  <c r="H290" i="53"/>
  <c r="H143" i="68"/>
  <c r="G27" i="56"/>
  <c r="H293" i="64"/>
  <c r="G112" i="55"/>
  <c r="G128" i="53"/>
  <c r="H152" i="22"/>
  <c r="H268" i="66"/>
  <c r="G350" i="51"/>
  <c r="G33" i="76"/>
  <c r="G127" i="71"/>
  <c r="G63" i="53"/>
  <c r="H25" i="76"/>
  <c r="H147" i="69"/>
  <c r="G222" i="57"/>
  <c r="H370" i="55"/>
  <c r="H400" i="70"/>
  <c r="H239" i="22"/>
  <c r="H357" i="65"/>
  <c r="G30" i="51"/>
  <c r="G222" i="65"/>
  <c r="G342" i="51"/>
  <c r="G13" i="56"/>
  <c r="H7" i="70"/>
  <c r="G208" i="57"/>
  <c r="H389" i="22"/>
  <c r="H142" i="70"/>
  <c r="G98" i="60"/>
  <c r="H174" i="68"/>
  <c r="G268" i="60"/>
  <c r="H176" i="66"/>
  <c r="H120" i="66"/>
  <c r="G218" i="59"/>
  <c r="G137" i="50"/>
  <c r="G273" i="60"/>
  <c r="G14" i="22"/>
  <c r="H150" i="57"/>
  <c r="G236" i="64"/>
  <c r="G182" i="57"/>
  <c r="G38" i="55"/>
  <c r="H139" i="65"/>
  <c r="H303" i="22"/>
  <c r="H75" i="76"/>
  <c r="H339" i="65"/>
  <c r="H112" i="66"/>
  <c r="G78" i="57"/>
  <c r="H37" i="22"/>
  <c r="G69" i="68"/>
  <c r="E339" i="57"/>
  <c r="H211" i="64"/>
  <c r="G29" i="56"/>
  <c r="G96" i="76"/>
  <c r="H235" i="76"/>
  <c r="E139" i="55"/>
  <c r="H273" i="60"/>
  <c r="H97" i="60"/>
  <c r="H266" i="55"/>
  <c r="G89" i="67"/>
  <c r="G341" i="53"/>
  <c r="G128" i="56"/>
  <c r="G254" i="60"/>
  <c r="H282" i="76"/>
  <c r="H30" i="61"/>
  <c r="H281" i="58"/>
  <c r="G142" i="56"/>
  <c r="H112" i="57"/>
  <c r="H86" i="76"/>
  <c r="H112" i="67"/>
  <c r="H373" i="55"/>
  <c r="H212" i="64"/>
  <c r="H360" i="60"/>
  <c r="G209" i="54"/>
  <c r="G394" i="71"/>
  <c r="G140" i="75"/>
  <c r="H94" i="56"/>
  <c r="H114" i="55"/>
  <c r="G264" i="51"/>
  <c r="G152" i="51"/>
  <c r="G273" i="54"/>
  <c r="H144" i="59"/>
  <c r="H377" i="59"/>
  <c r="H253" i="61"/>
  <c r="H80" i="76"/>
  <c r="H13" i="61"/>
  <c r="G109" i="71"/>
  <c r="H100" i="76"/>
  <c r="G382" i="70"/>
  <c r="G130" i="53"/>
  <c r="G42" i="54"/>
  <c r="G135" i="66"/>
  <c r="H395" i="70"/>
  <c r="G234" i="50"/>
  <c r="H67" i="59"/>
  <c r="H162" i="65"/>
  <c r="H363" i="59"/>
  <c r="H17" i="67"/>
  <c r="H264" i="58"/>
  <c r="G183" i="71"/>
  <c r="G33" i="71"/>
  <c r="G124" i="54"/>
  <c r="G141" i="68"/>
  <c r="H216" i="65"/>
  <c r="G100" i="50"/>
  <c r="H183" i="66"/>
  <c r="G33" i="53"/>
  <c r="H176" i="58"/>
  <c r="H258" i="69"/>
  <c r="H375" i="55"/>
  <c r="G335" i="50"/>
  <c r="H259" i="76"/>
  <c r="G22" i="54"/>
  <c r="G191" i="71"/>
  <c r="G222" i="50"/>
  <c r="H29" i="68"/>
  <c r="G323" i="54"/>
  <c r="G216" i="54"/>
  <c r="G267" i="76"/>
  <c r="G161" i="57"/>
  <c r="H67" i="60"/>
  <c r="H351" i="65"/>
  <c r="H296" i="65"/>
  <c r="H48" i="70"/>
  <c r="H203" i="65"/>
  <c r="H302" i="22"/>
  <c r="H193" i="75"/>
  <c r="G289" i="50"/>
  <c r="G146" i="53"/>
  <c r="G344" i="50"/>
  <c r="G375" i="59"/>
  <c r="G358" i="51"/>
  <c r="H349" i="70"/>
  <c r="G35" i="54"/>
  <c r="H184" i="65"/>
  <c r="H19" i="61"/>
  <c r="G36" i="50"/>
  <c r="H316" i="64"/>
  <c r="G257" i="69"/>
  <c r="G381" i="53"/>
  <c r="G228" i="71"/>
  <c r="G259" i="58"/>
  <c r="G49" i="57"/>
  <c r="G129" i="70"/>
  <c r="H355" i="68"/>
  <c r="H99" i="64"/>
  <c r="H104" i="64"/>
  <c r="G391" i="71"/>
  <c r="G227" i="55"/>
  <c r="G77" i="75"/>
  <c r="G262" i="55"/>
  <c r="G221" i="51"/>
  <c r="G363" i="54"/>
  <c r="G178" i="75"/>
  <c r="G18" i="65"/>
  <c r="H194" i="69"/>
  <c r="H369" i="55"/>
  <c r="H257" i="22"/>
  <c r="H181" i="70"/>
  <c r="H195" i="69"/>
  <c r="G301" i="51"/>
  <c r="H60" i="59"/>
  <c r="G360" i="57"/>
  <c r="G95" i="56"/>
  <c r="H136" i="70"/>
  <c r="G13" i="54"/>
  <c r="G45" i="54"/>
  <c r="H283" i="67"/>
  <c r="G318" i="57"/>
  <c r="G100" i="56"/>
  <c r="G72" i="68"/>
  <c r="H38" i="61"/>
  <c r="H286" i="59"/>
  <c r="H383" i="68"/>
  <c r="H323" i="54"/>
  <c r="G178" i="55"/>
  <c r="H80" i="68"/>
  <c r="G325" i="55"/>
  <c r="G252" i="54"/>
  <c r="H318" i="57"/>
  <c r="H64" i="61"/>
  <c r="H227" i="69"/>
  <c r="H274" i="67"/>
  <c r="G362" i="71"/>
  <c r="G298" i="60"/>
  <c r="G91" i="71"/>
  <c r="H211" i="69"/>
  <c r="G32" i="55"/>
  <c r="G220" i="76"/>
  <c r="G123" i="71"/>
  <c r="G58" i="68"/>
  <c r="H140" i="76"/>
  <c r="G333" i="68"/>
  <c r="G26" i="57"/>
  <c r="G375" i="65"/>
  <c r="G104" i="69"/>
  <c r="G30" i="76"/>
  <c r="H397" i="76"/>
  <c r="G157" i="67"/>
  <c r="H188" i="76"/>
  <c r="G336" i="59"/>
  <c r="H61" i="70"/>
  <c r="G257" i="75"/>
  <c r="G266" i="65"/>
  <c r="G386" i="60"/>
  <c r="G288" i="57"/>
  <c r="G115" i="53"/>
  <c r="G362" i="67"/>
  <c r="H376" i="59"/>
  <c r="H72" i="61"/>
  <c r="G290" i="71"/>
  <c r="G189" i="56"/>
  <c r="H306" i="60"/>
  <c r="G13" i="60"/>
  <c r="H125" i="53"/>
  <c r="G226" i="57"/>
  <c r="H234" i="67"/>
  <c r="G359" i="56"/>
  <c r="G242" i="50"/>
  <c r="H282" i="69"/>
  <c r="H363" i="69"/>
  <c r="H237" i="51"/>
  <c r="H317" i="68"/>
  <c r="G306" i="54"/>
  <c r="G393" i="75"/>
  <c r="G400" i="50"/>
  <c r="G358" i="57"/>
  <c r="G54" i="56"/>
  <c r="G337" i="71"/>
  <c r="G74" i="50"/>
  <c r="G95" i="66"/>
  <c r="G223" i="61"/>
  <c r="G104" i="68"/>
  <c r="H119" i="68"/>
  <c r="G224" i="61"/>
  <c r="H329" i="22"/>
  <c r="G194" i="53"/>
  <c r="G400" i="51"/>
  <c r="G253" i="60"/>
  <c r="H368" i="68"/>
  <c r="G289" i="55"/>
  <c r="G126" i="57"/>
  <c r="G398" i="57"/>
  <c r="E31" i="60"/>
  <c r="G198" i="51"/>
  <c r="G381" i="71"/>
  <c r="G50" i="59"/>
  <c r="G139" i="54"/>
  <c r="G141" i="58"/>
  <c r="H10" i="56"/>
  <c r="G359" i="59"/>
  <c r="G218" i="58"/>
  <c r="G77" i="53"/>
  <c r="G139" i="75"/>
  <c r="H227" i="67"/>
  <c r="G393" i="55"/>
  <c r="H309" i="70"/>
  <c r="H160" i="53"/>
  <c r="H208" i="76"/>
  <c r="H88" i="54"/>
  <c r="H253" i="60"/>
  <c r="H133" i="56"/>
  <c r="H176" i="60"/>
  <c r="H271" i="69"/>
  <c r="H258" i="61"/>
  <c r="H206" i="58"/>
  <c r="G175" i="50"/>
  <c r="G208" i="59"/>
  <c r="G44" i="51"/>
  <c r="H77" i="58"/>
  <c r="H187" i="58"/>
  <c r="G302" i="59"/>
  <c r="H240" i="68"/>
  <c r="H238" i="68"/>
  <c r="H71" i="51"/>
  <c r="H217" i="65"/>
  <c r="H205" i="58"/>
  <c r="H226" i="70"/>
  <c r="H342" i="67"/>
  <c r="H96" i="22"/>
  <c r="H133" i="70"/>
  <c r="G38" i="57"/>
  <c r="G100" i="75"/>
  <c r="G351" i="57"/>
  <c r="H325" i="22"/>
  <c r="G232" i="75"/>
  <c r="H301" i="71"/>
  <c r="H163" i="54"/>
  <c r="H99" i="61"/>
  <c r="H327" i="56"/>
  <c r="H392" i="76"/>
  <c r="G310" i="54"/>
  <c r="G368" i="71"/>
  <c r="H387" i="69"/>
  <c r="G134" i="56"/>
  <c r="H354" i="76"/>
  <c r="G242" i="54"/>
  <c r="G361" i="76"/>
  <c r="G251" i="56"/>
  <c r="H286" i="65"/>
  <c r="H12" i="55"/>
  <c r="H346" i="70"/>
  <c r="H72" i="68"/>
  <c r="H227" i="68"/>
  <c r="H199" i="68"/>
  <c r="G210" i="54"/>
  <c r="G328" i="67"/>
  <c r="H281" i="22"/>
  <c r="G267" i="75"/>
  <c r="G84" i="60"/>
  <c r="G223" i="75"/>
  <c r="H82" i="57"/>
  <c r="G70" i="59"/>
  <c r="G188" i="54"/>
  <c r="G107" i="71"/>
  <c r="G382" i="55"/>
  <c r="G55" i="75"/>
  <c r="H315" i="60"/>
  <c r="G389" i="51"/>
  <c r="G347" i="53"/>
  <c r="E123" i="51"/>
  <c r="G141" i="60"/>
  <c r="G8" i="51"/>
  <c r="H282" i="22"/>
  <c r="H381" i="68"/>
  <c r="H68" i="64"/>
  <c r="H377" i="64"/>
  <c r="G251" i="50"/>
  <c r="G42" i="75"/>
  <c r="H42" i="65"/>
  <c r="G392" i="50"/>
  <c r="E403" i="71"/>
  <c r="G25" i="59"/>
  <c r="H384" i="61"/>
  <c r="G302" i="58"/>
  <c r="G278" i="51"/>
  <c r="H370" i="58"/>
  <c r="H23" i="64"/>
  <c r="G40" i="57"/>
  <c r="H201" i="60"/>
  <c r="G363" i="69"/>
  <c r="G189" i="51"/>
  <c r="E59" i="51"/>
  <c r="H235" i="22"/>
  <c r="G58" i="58"/>
  <c r="G141" i="61"/>
  <c r="G14" i="54"/>
  <c r="H303" i="60"/>
  <c r="H328" i="67"/>
  <c r="H147" i="61"/>
  <c r="H402" i="69"/>
  <c r="G243" i="58"/>
  <c r="G358" i="53"/>
  <c r="G227" i="60"/>
  <c r="H168" i="55"/>
  <c r="G120" i="54"/>
  <c r="G106" i="58"/>
  <c r="G278" i="64"/>
  <c r="G207" i="53"/>
  <c r="G356" i="56"/>
  <c r="G44" i="75"/>
  <c r="G345" i="57"/>
  <c r="H386" i="69"/>
  <c r="H220" i="61"/>
  <c r="G248" i="53"/>
  <c r="G352" i="55"/>
  <c r="H156" i="22"/>
  <c r="G90" i="51"/>
  <c r="G156" i="54"/>
  <c r="H167" i="66"/>
  <c r="G242" i="75"/>
  <c r="G161" i="55"/>
  <c r="H359" i="68"/>
  <c r="H290" i="66"/>
  <c r="G9" i="50"/>
  <c r="G202" i="65"/>
  <c r="H91" i="22"/>
  <c r="H279" i="22"/>
  <c r="G61" i="75"/>
  <c r="H366" i="59"/>
  <c r="G19" i="56"/>
  <c r="E11" i="55"/>
  <c r="G235" i="71"/>
  <c r="G143" i="54"/>
  <c r="G203" i="70"/>
  <c r="G119" i="71"/>
  <c r="H54" i="68"/>
  <c r="G250" i="61"/>
  <c r="H171" i="69"/>
  <c r="G359" i="57"/>
  <c r="H139" i="58"/>
  <c r="H17" i="76"/>
  <c r="G125" i="50"/>
  <c r="H360" i="53"/>
  <c r="G178" i="54"/>
  <c r="G399" i="59"/>
  <c r="G342" i="55"/>
  <c r="G294" i="58"/>
  <c r="G282" i="65"/>
  <c r="G241" i="60"/>
  <c r="H376" i="70"/>
  <c r="G332" i="61"/>
  <c r="G134" i="51"/>
  <c r="G90" i="56"/>
  <c r="H118" i="60"/>
  <c r="H304" i="70"/>
  <c r="H304" i="68"/>
  <c r="G326" i="50"/>
  <c r="H112" i="70"/>
  <c r="G96" i="50"/>
  <c r="H271" i="68"/>
  <c r="H24" i="65"/>
  <c r="G232" i="58"/>
  <c r="G381" i="60"/>
  <c r="G130" i="50"/>
  <c r="G233" i="61"/>
  <c r="G269" i="54"/>
  <c r="G346" i="59"/>
  <c r="G263" i="55"/>
  <c r="G371" i="71"/>
  <c r="G40" i="55"/>
  <c r="H77" i="66"/>
  <c r="G257" i="53"/>
  <c r="G259" i="61"/>
  <c r="G289" i="67"/>
  <c r="G136" i="70"/>
  <c r="G402" i="53"/>
  <c r="G29" i="71"/>
  <c r="G320" i="59"/>
  <c r="E32" i="53"/>
  <c r="G175" i="65"/>
  <c r="G306" i="61"/>
  <c r="G135" i="58"/>
  <c r="E267" i="51"/>
  <c r="I76" i="76"/>
  <c r="H270" i="66"/>
  <c r="H287" i="55"/>
  <c r="G168" i="71"/>
  <c r="H344" i="68"/>
  <c r="G144" i="59"/>
  <c r="G143" i="55"/>
  <c r="G366" i="59"/>
  <c r="H370" i="60"/>
  <c r="H191" i="70"/>
  <c r="G116" i="66"/>
  <c r="G13" i="65"/>
  <c r="G242" i="64"/>
  <c r="G234" i="70"/>
  <c r="H208" i="59"/>
  <c r="G267" i="60"/>
  <c r="G15" i="61"/>
  <c r="H395" i="57"/>
  <c r="G398" i="50"/>
  <c r="H77" i="22"/>
  <c r="G356" i="54"/>
  <c r="E131" i="57"/>
  <c r="G45" i="59"/>
  <c r="G26" i="61"/>
  <c r="E99" i="61"/>
  <c r="H371" i="64"/>
  <c r="G338" i="58"/>
  <c r="G376" i="75"/>
  <c r="G397" i="71"/>
  <c r="G89" i="53"/>
  <c r="G356" i="75"/>
  <c r="H266" i="69"/>
  <c r="G105" i="75"/>
  <c r="G294" i="56"/>
  <c r="H118" i="59"/>
  <c r="H44" i="58"/>
  <c r="G172" i="50"/>
  <c r="H247" i="70"/>
  <c r="G66" i="54"/>
  <c r="H35" i="67"/>
  <c r="H273" i="67"/>
  <c r="G326" i="58"/>
  <c r="G49" i="71"/>
  <c r="G63" i="76"/>
  <c r="G288" i="71"/>
  <c r="H82" i="22"/>
  <c r="G140" i="54"/>
  <c r="H390" i="54"/>
  <c r="G64" i="71"/>
  <c r="H339" i="67"/>
  <c r="G33" i="51"/>
  <c r="H393" i="59"/>
  <c r="G122" i="58"/>
  <c r="G289" i="71"/>
  <c r="G365" i="60"/>
  <c r="G71" i="68"/>
  <c r="G19" i="65"/>
  <c r="G109" i="75"/>
  <c r="G49" i="50"/>
  <c r="G70" i="67"/>
  <c r="G167" i="75"/>
  <c r="G221" i="50"/>
  <c r="G395" i="58"/>
  <c r="G247" i="51"/>
  <c r="G162" i="60"/>
  <c r="H362" i="67"/>
  <c r="H138" i="76"/>
  <c r="G38" i="65"/>
  <c r="G301" i="59"/>
  <c r="E287" i="60"/>
  <c r="G69" i="66"/>
  <c r="G381" i="58"/>
  <c r="G78" i="71"/>
  <c r="G383" i="60"/>
  <c r="H7" i="75"/>
  <c r="G11" i="71"/>
  <c r="G232" i="71"/>
  <c r="G400" i="59"/>
  <c r="H135" i="68"/>
  <c r="H172" i="67"/>
  <c r="G94" i="59"/>
  <c r="G321" i="69"/>
  <c r="G323" i="71"/>
  <c r="H221" i="69"/>
  <c r="H150" i="22"/>
  <c r="H401" i="70"/>
  <c r="G287" i="51"/>
  <c r="H13" i="70"/>
  <c r="H349" i="69"/>
  <c r="H375" i="56"/>
  <c r="H63" i="61"/>
  <c r="H364" i="56"/>
  <c r="H102" i="76"/>
  <c r="G207" i="61"/>
  <c r="G348" i="50"/>
  <c r="G22" i="75"/>
  <c r="H77" i="56"/>
  <c r="G272" i="53"/>
  <c r="E211" i="71"/>
  <c r="H31" i="70"/>
  <c r="G147" i="56"/>
  <c r="H238" i="57"/>
  <c r="G237" i="56"/>
  <c r="H267" i="76"/>
  <c r="H357" i="57"/>
  <c r="H64" i="55"/>
  <c r="G320" i="51"/>
  <c r="G274" i="51"/>
  <c r="G30" i="68"/>
  <c r="G8" i="50"/>
  <c r="G73" i="50"/>
  <c r="G253" i="57"/>
  <c r="H321" i="22"/>
  <c r="H179" i="22"/>
  <c r="H53" i="69"/>
  <c r="H372" i="68"/>
  <c r="H35" i="69"/>
  <c r="G139" i="51"/>
  <c r="H72" i="55"/>
  <c r="H262" i="60"/>
  <c r="G352" i="71"/>
  <c r="G254" i="53"/>
  <c r="H175" i="66"/>
  <c r="G249" i="75"/>
  <c r="H25" i="22"/>
  <c r="G46" i="55"/>
  <c r="H189" i="66"/>
  <c r="H241" i="64"/>
  <c r="H108" i="68"/>
  <c r="H160" i="61"/>
  <c r="H255" i="57"/>
  <c r="G253" i="54"/>
  <c r="H321" i="66"/>
  <c r="H12" i="76"/>
  <c r="G248" i="56"/>
  <c r="G105" i="71"/>
  <c r="H221" i="22"/>
  <c r="G34" i="50"/>
  <c r="G143" i="65"/>
  <c r="G307" i="54"/>
  <c r="H100" i="64"/>
  <c r="G290" i="54"/>
  <c r="G363" i="65"/>
  <c r="G73" i="71"/>
  <c r="G25" i="51"/>
  <c r="G316" i="22"/>
  <c r="G298" i="59"/>
  <c r="G100" i="58"/>
  <c r="H59" i="69"/>
  <c r="H307" i="51"/>
  <c r="I281" i="61"/>
  <c r="H62" i="22"/>
  <c r="G350" i="55"/>
  <c r="G225" i="76"/>
  <c r="H16" i="55"/>
  <c r="H322" i="68"/>
  <c r="G358" i="59"/>
  <c r="G88" i="51"/>
  <c r="H141" i="61"/>
  <c r="G17" i="75"/>
  <c r="H20" i="56"/>
  <c r="H276" i="67"/>
  <c r="H7" i="61"/>
  <c r="H390" i="22"/>
  <c r="G205" i="56"/>
  <c r="H83" i="68"/>
  <c r="H93" i="57"/>
  <c r="H114" i="59"/>
  <c r="G250" i="57"/>
  <c r="G306" i="56"/>
  <c r="G325" i="53"/>
  <c r="G263" i="57"/>
  <c r="G231" i="71"/>
  <c r="G158" i="57"/>
  <c r="G196" i="75"/>
  <c r="H34" i="65"/>
  <c r="H348" i="60"/>
  <c r="G226" i="53"/>
  <c r="H58" i="67"/>
  <c r="G226" i="50"/>
  <c r="G123" i="60"/>
  <c r="H257" i="69"/>
  <c r="G130" i="56"/>
  <c r="G28" i="56"/>
  <c r="H39" i="61"/>
  <c r="H255" i="67"/>
  <c r="G125" i="75"/>
  <c r="H57" i="22"/>
  <c r="H288" i="70"/>
  <c r="H68" i="60"/>
  <c r="H222" i="59"/>
  <c r="G399" i="53"/>
  <c r="H349" i="68"/>
  <c r="H23" i="67"/>
  <c r="G145" i="61"/>
  <c r="G193" i="60"/>
  <c r="G91" i="51"/>
  <c r="G286" i="55"/>
  <c r="G42" i="64"/>
  <c r="G238" i="57"/>
  <c r="H73" i="22"/>
  <c r="G184" i="61"/>
  <c r="G189" i="71"/>
  <c r="H373" i="76"/>
  <c r="G30" i="59"/>
  <c r="H372" i="64"/>
  <c r="H7" i="51"/>
  <c r="G18" i="53"/>
  <c r="G64" i="60"/>
  <c r="G217" i="51"/>
  <c r="G400" i="60"/>
  <c r="G30" i="70"/>
  <c r="H383" i="22"/>
  <c r="G107" i="68"/>
  <c r="G122" i="76"/>
  <c r="G141" i="51"/>
  <c r="H255" i="70"/>
  <c r="G56" i="59"/>
  <c r="G366" i="51"/>
  <c r="H311" i="22"/>
  <c r="G377" i="55"/>
  <c r="G254" i="75"/>
  <c r="H90" i="76"/>
  <c r="G315" i="54"/>
  <c r="G233" i="60"/>
  <c r="G348" i="69"/>
  <c r="H385" i="70"/>
  <c r="E68" i="71"/>
  <c r="G310" i="65"/>
  <c r="G59" i="71"/>
  <c r="G91" i="57"/>
  <c r="H361" i="68"/>
  <c r="H5" i="22"/>
  <c r="H394" i="69"/>
  <c r="G334" i="54"/>
  <c r="G306" i="71"/>
  <c r="G231" i="53"/>
  <c r="G241" i="50"/>
  <c r="G399" i="58"/>
  <c r="G25" i="70"/>
  <c r="H196" i="22"/>
  <c r="G159" i="70"/>
  <c r="G321" i="65"/>
  <c r="G37" i="67"/>
  <c r="G51" i="60"/>
  <c r="G183" i="50"/>
  <c r="G250" i="75"/>
  <c r="G343" i="50"/>
  <c r="H354" i="22"/>
  <c r="G332" i="66"/>
  <c r="G208" i="70"/>
  <c r="H59" i="67"/>
  <c r="G357" i="58"/>
  <c r="G274" i="57"/>
  <c r="G363" i="51"/>
  <c r="G54" i="50"/>
  <c r="G47" i="69"/>
  <c r="E227" i="51"/>
  <c r="H31" i="68"/>
  <c r="G115" i="70"/>
  <c r="H61" i="60"/>
  <c r="G282" i="59"/>
  <c r="H111" i="22"/>
  <c r="G260" i="53"/>
  <c r="G393" i="57"/>
  <c r="H83" i="69"/>
  <c r="H200" i="68"/>
  <c r="G8" i="68"/>
  <c r="H142" i="56"/>
  <c r="G175" i="60"/>
  <c r="G373" i="66"/>
  <c r="E172" i="71"/>
  <c r="G380" i="75"/>
  <c r="G45" i="68"/>
  <c r="H114" i="67"/>
  <c r="H19" i="67"/>
  <c r="H357" i="76"/>
  <c r="H190" i="64"/>
  <c r="G130" i="60"/>
  <c r="H280" i="68"/>
  <c r="G280" i="54"/>
  <c r="G171" i="55"/>
  <c r="G75" i="68"/>
  <c r="H351" i="55"/>
  <c r="G53" i="65"/>
  <c r="H170" i="65"/>
  <c r="G224" i="71"/>
  <c r="G353" i="58"/>
  <c r="G244" i="69"/>
  <c r="G334" i="57"/>
  <c r="G312" i="64"/>
  <c r="G398" i="56"/>
  <c r="H384" i="22"/>
  <c r="G180" i="59"/>
  <c r="G291" i="57"/>
  <c r="G88" i="71"/>
  <c r="E96" i="53"/>
  <c r="G313" i="60"/>
  <c r="G136" i="53"/>
  <c r="G43" i="69"/>
  <c r="G304" i="64"/>
  <c r="H208" i="68"/>
  <c r="G345" i="65"/>
  <c r="G121" i="56"/>
  <c r="G259" i="66"/>
  <c r="G101" i="65"/>
  <c r="G39" i="65"/>
  <c r="G351" i="54"/>
  <c r="G133" i="71"/>
  <c r="G319" i="59"/>
  <c r="G29" i="57"/>
  <c r="G59" i="57"/>
  <c r="G128" i="64"/>
  <c r="G188" i="51"/>
  <c r="G207" i="58"/>
  <c r="G206" i="70"/>
  <c r="E128" i="53"/>
  <c r="G315" i="75"/>
  <c r="G336" i="75"/>
  <c r="G97" i="68"/>
  <c r="G333" i="60"/>
  <c r="G361" i="50"/>
  <c r="H275" i="76"/>
  <c r="G352" i="58"/>
  <c r="G281" i="68"/>
  <c r="G177" i="54"/>
  <c r="G125" i="22"/>
  <c r="G187" i="68"/>
  <c r="E59" i="57"/>
  <c r="G235" i="55"/>
  <c r="G258" i="67"/>
  <c r="H333" i="22"/>
  <c r="H114" i="22"/>
  <c r="G297" i="60"/>
  <c r="G323" i="56"/>
  <c r="H171" i="22"/>
  <c r="G33" i="59"/>
  <c r="G129" i="71"/>
  <c r="H174" i="66"/>
  <c r="G247" i="61"/>
  <c r="G21" i="76"/>
  <c r="H312" i="70"/>
  <c r="G126" i="56"/>
  <c r="G205" i="59"/>
  <c r="G160" i="61"/>
  <c r="G12" i="56"/>
  <c r="G81" i="58"/>
  <c r="G345" i="64"/>
  <c r="G394" i="75"/>
  <c r="E339" i="71"/>
  <c r="G211" i="64"/>
  <c r="G51" i="70"/>
  <c r="H66" i="58"/>
  <c r="G122" i="67"/>
  <c r="G252" i="59"/>
  <c r="G285" i="71"/>
  <c r="H248" i="22"/>
  <c r="G324" i="69"/>
  <c r="G216" i="56"/>
  <c r="G245" i="76"/>
  <c r="E79" i="53"/>
  <c r="E191" i="53"/>
  <c r="H161" i="22"/>
  <c r="G106" i="54"/>
  <c r="G47" i="60"/>
  <c r="H54" i="70"/>
  <c r="G59" i="50"/>
  <c r="H119" i="58"/>
  <c r="G383" i="76"/>
  <c r="H5" i="58"/>
  <c r="G347" i="56"/>
  <c r="E107" i="75"/>
  <c r="G62" i="75"/>
  <c r="G225" i="51"/>
  <c r="G154" i="51"/>
  <c r="H328" i="70"/>
  <c r="H232" i="64"/>
  <c r="G398" i="51"/>
  <c r="G319" i="55"/>
  <c r="H22" i="59"/>
  <c r="G173" i="71"/>
  <c r="G313" i="69"/>
  <c r="H318" i="64"/>
  <c r="G86" i="75"/>
  <c r="G9" i="71"/>
  <c r="I273" i="22"/>
  <c r="H342" i="70"/>
  <c r="G266" i="56"/>
  <c r="G215" i="55"/>
  <c r="H141" i="56"/>
  <c r="H393" i="54"/>
  <c r="G71" i="59"/>
  <c r="H318" i="66"/>
  <c r="G313" i="55"/>
  <c r="G175" i="75"/>
  <c r="G76" i="56"/>
  <c r="G317" i="65"/>
  <c r="G328" i="64"/>
  <c r="G266" i="64"/>
  <c r="G237" i="53"/>
  <c r="G220" i="59"/>
  <c r="G109" i="64"/>
  <c r="H396" i="67"/>
  <c r="H211" i="68"/>
  <c r="G94" i="58"/>
  <c r="G8" i="75"/>
  <c r="G258" i="56"/>
  <c r="I65" i="22"/>
  <c r="G10" i="56"/>
  <c r="G175" i="64"/>
  <c r="G264" i="53"/>
  <c r="G172" i="22"/>
  <c r="G332" i="64"/>
  <c r="G168" i="54"/>
  <c r="G166" i="65"/>
  <c r="G227" i="67"/>
  <c r="G67" i="58"/>
  <c r="G301" i="70"/>
  <c r="G250" i="54"/>
  <c r="G96" i="71"/>
  <c r="H110" i="66"/>
  <c r="G120" i="75"/>
  <c r="G362" i="50"/>
  <c r="G175" i="67"/>
  <c r="H8" i="68"/>
  <c r="I78" i="64"/>
  <c r="H175" i="57"/>
  <c r="H238" i="65"/>
  <c r="G367" i="57"/>
  <c r="H142" i="67"/>
  <c r="H89" i="75"/>
  <c r="H12" i="68"/>
  <c r="H42" i="56"/>
  <c r="H205" i="55"/>
  <c r="G128" i="55"/>
  <c r="H230" i="22"/>
  <c r="H35" i="76"/>
  <c r="H88" i="76"/>
  <c r="G368" i="59"/>
  <c r="G46" i="54"/>
  <c r="G275" i="75"/>
  <c r="H296" i="51"/>
  <c r="H36" i="67"/>
  <c r="H68" i="67"/>
  <c r="H326" i="68"/>
  <c r="H105" i="61"/>
  <c r="H17" i="57"/>
  <c r="G298" i="71"/>
  <c r="G260" i="71"/>
  <c r="G137" i="75"/>
  <c r="G110" i="71"/>
  <c r="G102" i="75"/>
  <c r="H220" i="69"/>
  <c r="H29" i="22"/>
  <c r="H224" i="54"/>
  <c r="G170" i="56"/>
  <c r="H180" i="64"/>
  <c r="H258" i="22"/>
  <c r="H169" i="55"/>
  <c r="H402" i="59"/>
  <c r="H380" i="60"/>
  <c r="G355" i="56"/>
  <c r="G57" i="69"/>
  <c r="G50" i="71"/>
  <c r="H356" i="69"/>
  <c r="G274" i="59"/>
  <c r="H305" i="22"/>
  <c r="H11" i="60"/>
  <c r="H368" i="60"/>
  <c r="H99" i="66"/>
  <c r="H299" i="64"/>
  <c r="H252" i="22"/>
  <c r="G235" i="60"/>
  <c r="H264" i="66"/>
  <c r="H138" i="58"/>
  <c r="G393" i="50"/>
  <c r="G29" i="60"/>
  <c r="G242" i="60"/>
  <c r="I355" i="59"/>
  <c r="H265" i="60"/>
  <c r="H164" i="68"/>
  <c r="G251" i="51"/>
  <c r="H236" i="76"/>
  <c r="G229" i="54"/>
  <c r="H363" i="67"/>
  <c r="H75" i="60"/>
  <c r="H358" i="68"/>
  <c r="G373" i="50"/>
  <c r="H91" i="56"/>
  <c r="H95" i="65"/>
  <c r="H331" i="67"/>
  <c r="G402" i="60"/>
  <c r="G263" i="54"/>
  <c r="H173" i="56"/>
  <c r="G288" i="55"/>
  <c r="G58" i="56"/>
  <c r="H269" i="22"/>
  <c r="G275" i="60"/>
  <c r="G73" i="75"/>
  <c r="H371" i="54"/>
  <c r="G399" i="71"/>
  <c r="G169" i="51"/>
  <c r="G270" i="67"/>
  <c r="H30" i="68"/>
  <c r="H224" i="59"/>
  <c r="H367" i="55"/>
  <c r="H221" i="70"/>
  <c r="G176" i="54"/>
  <c r="H177" i="61"/>
  <c r="G76" i="60"/>
  <c r="G373" i="76"/>
  <c r="G188" i="60"/>
  <c r="H354" i="67"/>
  <c r="E120" i="50"/>
  <c r="H96" i="70"/>
  <c r="G362" i="55"/>
  <c r="H319" i="66"/>
  <c r="H28" i="69"/>
  <c r="G271" i="54"/>
  <c r="G174" i="60"/>
  <c r="H380" i="22"/>
  <c r="G20" i="65"/>
  <c r="H250" i="69"/>
  <c r="G66" i="60"/>
  <c r="G178" i="50"/>
  <c r="H124" i="66"/>
  <c r="H74" i="22"/>
  <c r="H296" i="70"/>
  <c r="G216" i="71"/>
  <c r="E355" i="75"/>
  <c r="H280" i="59"/>
  <c r="H267" i="60"/>
  <c r="G340" i="53"/>
  <c r="G300" i="75"/>
  <c r="G244" i="71"/>
  <c r="H217" i="69"/>
  <c r="H78" i="58"/>
  <c r="G87" i="57"/>
  <c r="G201" i="54"/>
  <c r="G142" i="57"/>
  <c r="G398" i="53"/>
  <c r="G95" i="61"/>
  <c r="G397" i="60"/>
  <c r="H64" i="76"/>
  <c r="G259" i="54"/>
  <c r="G343" i="57"/>
  <c r="H304" i="22"/>
  <c r="G240" i="55"/>
  <c r="H359" i="70"/>
  <c r="H38" i="70"/>
  <c r="G236" i="58"/>
  <c r="G170" i="69"/>
  <c r="G282" i="69"/>
  <c r="G264" i="75"/>
  <c r="G123" i="66"/>
  <c r="G376" i="61"/>
  <c r="G248" i="50"/>
  <c r="G128" i="67"/>
  <c r="H195" i="67"/>
  <c r="G383" i="57"/>
  <c r="G146" i="60"/>
  <c r="H308" i="69"/>
  <c r="G135" i="61"/>
  <c r="H170" i="69"/>
  <c r="G373" i="58"/>
  <c r="G255" i="75"/>
  <c r="G104" i="22"/>
  <c r="G8" i="59"/>
  <c r="G396" i="66"/>
  <c r="G277" i="76"/>
  <c r="H166" i="22"/>
  <c r="G173" i="76"/>
  <c r="G14" i="51"/>
  <c r="H302" i="66"/>
  <c r="G334" i="75"/>
  <c r="H105" i="70"/>
  <c r="G183" i="59"/>
  <c r="G153" i="67"/>
  <c r="G144" i="65"/>
  <c r="G397" i="76"/>
  <c r="G113" i="22"/>
  <c r="G185" i="75"/>
  <c r="G62" i="70"/>
  <c r="E36" i="71"/>
  <c r="G216" i="57"/>
  <c r="G92" i="60"/>
  <c r="H146" i="76"/>
  <c r="G61" i="50"/>
  <c r="H299" i="69"/>
  <c r="G197" i="53"/>
  <c r="H348" i="67"/>
  <c r="G217" i="53"/>
  <c r="H294" i="68"/>
  <c r="H22" i="70"/>
  <c r="G393" i="53"/>
  <c r="H190" i="70"/>
  <c r="H184" i="66"/>
  <c r="G281" i="67"/>
  <c r="E271" i="58"/>
  <c r="H303" i="68"/>
  <c r="G43" i="68"/>
  <c r="G361" i="67"/>
  <c r="H233" i="69"/>
  <c r="H398" i="66"/>
  <c r="H377" i="69"/>
  <c r="H163" i="61"/>
  <c r="G316" i="68"/>
  <c r="G43" i="71"/>
  <c r="G311" i="64"/>
  <c r="G211" i="50"/>
  <c r="G227" i="75"/>
  <c r="G341" i="60"/>
  <c r="G224" i="75"/>
  <c r="G259" i="67"/>
  <c r="I393" i="68"/>
  <c r="H90" i="69"/>
  <c r="G51" i="54"/>
  <c r="G42" i="55"/>
  <c r="H21" i="22"/>
  <c r="G228" i="58"/>
  <c r="G372" i="57"/>
  <c r="H334" i="70"/>
  <c r="H267" i="22"/>
  <c r="G343" i="76"/>
  <c r="G209" i="71"/>
  <c r="G63" i="58"/>
  <c r="G134" i="71"/>
  <c r="H342" i="68"/>
  <c r="G25" i="69"/>
  <c r="G92" i="67"/>
  <c r="H246" i="68"/>
  <c r="G125" i="61"/>
  <c r="G118" i="61"/>
  <c r="G208" i="75"/>
  <c r="G379" i="65"/>
  <c r="G206" i="22"/>
  <c r="G340" i="58"/>
  <c r="G118" i="50"/>
  <c r="G275" i="66"/>
  <c r="H203" i="60"/>
  <c r="G72" i="53"/>
  <c r="G49" i="54"/>
  <c r="G287" i="69"/>
  <c r="G279" i="76"/>
  <c r="H356" i="70"/>
  <c r="G345" i="51"/>
  <c r="G72" i="69"/>
  <c r="G35" i="64"/>
  <c r="H370" i="67"/>
  <c r="G353" i="60"/>
  <c r="G204" i="66"/>
  <c r="G48" i="53"/>
  <c r="G340" i="55"/>
  <c r="G234" i="61"/>
  <c r="H278" i="66"/>
  <c r="G164" i="65"/>
  <c r="G238" i="71"/>
  <c r="G274" i="66"/>
  <c r="G246" i="64"/>
  <c r="G150" i="56"/>
  <c r="E115" i="57"/>
  <c r="G73" i="70"/>
  <c r="G241" i="61"/>
  <c r="G322" i="75"/>
  <c r="H50" i="70"/>
  <c r="G120" i="53"/>
  <c r="G295" i="65"/>
  <c r="G85" i="69"/>
  <c r="G336" i="60"/>
  <c r="G272" i="65"/>
  <c r="G174" i="53"/>
  <c r="G96" i="59"/>
  <c r="G67" i="69"/>
  <c r="G8" i="65"/>
  <c r="G331" i="54"/>
  <c r="G360" i="69"/>
  <c r="E271" i="53"/>
  <c r="G130" i="75"/>
  <c r="G400" i="71"/>
  <c r="H12" i="66"/>
  <c r="G43" i="51"/>
  <c r="G13" i="50"/>
  <c r="G314" i="68"/>
  <c r="G385" i="66"/>
  <c r="G102" i="56"/>
  <c r="G370" i="61"/>
  <c r="G301" i="55"/>
  <c r="G290" i="50"/>
  <c r="G157" i="56"/>
  <c r="G215" i="76"/>
  <c r="H146" i="55"/>
  <c r="G395" i="76"/>
  <c r="G161" i="50"/>
  <c r="G28" i="54"/>
  <c r="G340" i="75"/>
  <c r="G234" i="55"/>
  <c r="G169" i="60"/>
  <c r="G342" i="58"/>
  <c r="G97" i="51"/>
  <c r="G79" i="53"/>
  <c r="H98" i="56"/>
  <c r="H332" i="65"/>
  <c r="H226" i="60"/>
  <c r="G362" i="61"/>
  <c r="G149" i="51"/>
  <c r="G174" i="56"/>
  <c r="G294" i="55"/>
  <c r="G109" i="51"/>
  <c r="H224" i="22"/>
  <c r="H48" i="22"/>
  <c r="H313" i="64"/>
  <c r="H281" i="55"/>
  <c r="G250" i="56"/>
  <c r="G156" i="71"/>
  <c r="H216" i="51"/>
  <c r="G104" i="75"/>
  <c r="G77" i="59"/>
  <c r="G268" i="51"/>
  <c r="G293" i="53"/>
  <c r="H251" i="22"/>
  <c r="H154" i="58"/>
  <c r="H120" i="22"/>
  <c r="G83" i="22"/>
  <c r="G69" i="65"/>
  <c r="G277" i="53"/>
  <c r="G256" i="60"/>
  <c r="G141" i="70"/>
  <c r="G22" i="55"/>
  <c r="I295" i="65"/>
  <c r="G230" i="58"/>
  <c r="E47" i="53"/>
  <c r="G149" i="53"/>
  <c r="H111" i="60"/>
  <c r="G99" i="51"/>
  <c r="H59" i="76"/>
  <c r="G146" i="69"/>
  <c r="G22" i="70"/>
  <c r="G87" i="60"/>
  <c r="G62" i="54"/>
  <c r="H167" i="22"/>
  <c r="G204" i="69"/>
  <c r="G126" i="61"/>
  <c r="G111" i="57"/>
  <c r="G269" i="61"/>
  <c r="H299" i="67"/>
  <c r="G212" i="71"/>
  <c r="H376" i="56"/>
  <c r="H70" i="70"/>
  <c r="G211" i="71"/>
  <c r="G193" i="70"/>
  <c r="H48" i="67"/>
  <c r="H330" i="75"/>
  <c r="H59" i="64"/>
  <c r="H208" i="64"/>
  <c r="H301" i="54"/>
  <c r="H317" i="76"/>
  <c r="H304" i="53"/>
  <c r="H84" i="65"/>
  <c r="G395" i="60"/>
  <c r="H137" i="75"/>
  <c r="G104" i="59"/>
  <c r="H87" i="22"/>
  <c r="G329" i="55"/>
  <c r="I106" i="67"/>
  <c r="G42" i="59"/>
  <c r="G368" i="54"/>
  <c r="G263" i="65"/>
  <c r="H106" i="57"/>
  <c r="G71" i="75"/>
  <c r="H235" i="60"/>
  <c r="H391" i="66"/>
  <c r="G174" i="61"/>
  <c r="G39" i="51"/>
  <c r="H324" i="76"/>
  <c r="G31" i="61"/>
  <c r="G156" i="59"/>
  <c r="G390" i="54"/>
  <c r="H325" i="70"/>
  <c r="G90" i="61"/>
  <c r="G224" i="53"/>
  <c r="H172" i="57"/>
  <c r="G105" i="51"/>
  <c r="H89" i="56"/>
  <c r="G110" i="53"/>
  <c r="G389" i="54"/>
  <c r="G250" i="60"/>
  <c r="H395" i="67"/>
  <c r="G386" i="65"/>
  <c r="G375" i="55"/>
  <c r="G104" i="53"/>
  <c r="G227" i="56"/>
  <c r="G163" i="68"/>
  <c r="H394" i="76"/>
  <c r="H94" i="61"/>
  <c r="H368" i="65"/>
  <c r="H105" i="76"/>
  <c r="H245" i="76"/>
  <c r="H138" i="22"/>
  <c r="G65" i="54"/>
  <c r="G24" i="22"/>
  <c r="H120" i="56"/>
  <c r="G220" i="58"/>
  <c r="H221" i="68"/>
  <c r="H57" i="57"/>
  <c r="H28" i="75"/>
  <c r="H23" i="69"/>
  <c r="H242" i="70"/>
  <c r="E287" i="54"/>
  <c r="G192" i="55"/>
  <c r="H314" i="55"/>
  <c r="G29" i="22"/>
  <c r="H303" i="58"/>
  <c r="H99" i="22"/>
  <c r="G19" i="57"/>
  <c r="G26" i="50"/>
  <c r="H255" i="76"/>
  <c r="G148" i="53"/>
  <c r="H336" i="66"/>
  <c r="G225" i="71"/>
  <c r="H279" i="70"/>
  <c r="G87" i="59"/>
  <c r="G358" i="65"/>
  <c r="G178" i="58"/>
  <c r="G249" i="54"/>
  <c r="G299" i="55"/>
  <c r="H350" i="22"/>
  <c r="H272" i="22"/>
  <c r="H104" i="68"/>
  <c r="H135" i="65"/>
  <c r="H238" i="56"/>
  <c r="H207" i="64"/>
  <c r="G304" i="50"/>
  <c r="G229" i="58"/>
  <c r="G72" i="51"/>
  <c r="H43" i="69"/>
  <c r="G28" i="58"/>
  <c r="H357" i="67"/>
  <c r="H201" i="67"/>
  <c r="G176" i="71"/>
  <c r="G153" i="53"/>
  <c r="G255" i="59"/>
  <c r="H5" i="76"/>
  <c r="H382" i="60"/>
  <c r="H15" i="65"/>
  <c r="G179" i="55"/>
  <c r="G147" i="75"/>
  <c r="G284" i="56"/>
  <c r="G86" i="71"/>
  <c r="G19" i="53"/>
  <c r="G25" i="50"/>
  <c r="G185" i="65"/>
  <c r="G43" i="50"/>
  <c r="H187" i="67"/>
  <c r="G332" i="60"/>
  <c r="H291" i="76"/>
  <c r="G166" i="58"/>
  <c r="G392" i="57"/>
  <c r="H284" i="65"/>
  <c r="G323" i="50"/>
  <c r="H115" i="69"/>
  <c r="H268" i="69"/>
  <c r="G349" i="56"/>
  <c r="H39" i="76"/>
  <c r="G303" i="59"/>
  <c r="H22" i="68"/>
  <c r="G381" i="65"/>
  <c r="G93" i="71"/>
  <c r="G89" i="54"/>
  <c r="G326" i="71"/>
  <c r="H106" i="65"/>
  <c r="H198" i="22"/>
  <c r="G311" i="51"/>
  <c r="H55" i="66"/>
  <c r="G396" i="58"/>
  <c r="H75" i="69"/>
  <c r="G32" i="58"/>
  <c r="G91" i="76"/>
  <c r="G40" i="60"/>
  <c r="G360" i="71"/>
  <c r="G237" i="50"/>
  <c r="G354" i="70"/>
  <c r="G48" i="54"/>
  <c r="G106" i="56"/>
  <c r="G135" i="54"/>
  <c r="G340" i="71"/>
  <c r="G126" i="55"/>
  <c r="H223" i="60"/>
  <c r="H336" i="68"/>
  <c r="G382" i="61"/>
  <c r="G130" i="71"/>
  <c r="G32" i="65"/>
  <c r="G67" i="64"/>
  <c r="G303" i="54"/>
  <c r="G11" i="53"/>
  <c r="G45" i="58"/>
  <c r="G399" i="57"/>
  <c r="H336" i="65"/>
  <c r="G314" i="75"/>
  <c r="G72" i="67"/>
  <c r="G21" i="71"/>
  <c r="H153" i="75"/>
  <c r="G128" i="75"/>
  <c r="G291" i="55"/>
  <c r="G18" i="55"/>
  <c r="E283" i="55"/>
  <c r="G367" i="65"/>
  <c r="G146" i="51"/>
  <c r="G391" i="59"/>
  <c r="G261" i="60"/>
  <c r="G270" i="53"/>
  <c r="H398" i="76"/>
  <c r="G79" i="51"/>
  <c r="G18" i="75"/>
  <c r="G385" i="53"/>
  <c r="H256" i="60"/>
  <c r="G15" i="53"/>
  <c r="G194" i="50"/>
  <c r="G142" i="50"/>
  <c r="H192" i="22"/>
  <c r="H302" i="69"/>
  <c r="G24" i="76"/>
  <c r="G239" i="75"/>
  <c r="G150" i="57"/>
  <c r="G106" i="61"/>
  <c r="G38" i="59"/>
  <c r="G284" i="76"/>
  <c r="E252" i="75"/>
  <c r="G317" i="56"/>
  <c r="G86" i="56"/>
  <c r="H189" i="64"/>
  <c r="H42" i="76"/>
  <c r="H159" i="70"/>
  <c r="H65" i="60"/>
  <c r="G55" i="57"/>
  <c r="G93" i="59"/>
  <c r="H38" i="59"/>
  <c r="G174" i="22"/>
  <c r="G44" i="59"/>
  <c r="H119" i="70"/>
  <c r="E23" i="54"/>
  <c r="H376" i="67"/>
  <c r="G83" i="57"/>
  <c r="H371" i="69"/>
  <c r="H272" i="66"/>
  <c r="H14" i="54"/>
  <c r="G111" i="75"/>
  <c r="E371" i="57"/>
  <c r="G41" i="50"/>
  <c r="G356" i="66"/>
  <c r="G322" i="59"/>
  <c r="G24" i="57"/>
  <c r="H107" i="67"/>
  <c r="G210" i="56"/>
  <c r="G356" i="50"/>
  <c r="G255" i="70"/>
  <c r="G48" i="64"/>
  <c r="G146" i="65"/>
  <c r="G168" i="65"/>
  <c r="H83" i="67"/>
  <c r="G403" i="70"/>
  <c r="G273" i="66"/>
  <c r="G126" i="22"/>
  <c r="G319" i="50"/>
  <c r="G251" i="68"/>
  <c r="H313" i="22"/>
  <c r="G175" i="54"/>
  <c r="G141" i="64"/>
  <c r="E323" i="59"/>
  <c r="G233" i="76"/>
  <c r="E107" i="61"/>
  <c r="G355" i="60"/>
  <c r="E283" i="71"/>
  <c r="G160" i="76"/>
  <c r="E299" i="55"/>
  <c r="G96" i="61"/>
  <c r="G39" i="71"/>
  <c r="G81" i="68"/>
  <c r="G184" i="57"/>
  <c r="G394" i="64"/>
  <c r="G184" i="51"/>
  <c r="G357" i="61"/>
  <c r="E315" i="71"/>
  <c r="G119" i="59"/>
  <c r="H285" i="68"/>
  <c r="G47" i="66"/>
  <c r="G383" i="70"/>
  <c r="G33" i="61"/>
  <c r="G101" i="64"/>
  <c r="G223" i="65"/>
  <c r="H300" i="67"/>
  <c r="H147" i="67"/>
  <c r="G205" i="51"/>
  <c r="G121" i="67"/>
  <c r="G163" i="70"/>
  <c r="G228" i="76"/>
  <c r="G72" i="58"/>
  <c r="G382" i="57"/>
  <c r="G125" i="58"/>
  <c r="G28" i="67"/>
  <c r="G155" i="59"/>
  <c r="G392" i="51"/>
  <c r="G256" i="54"/>
  <c r="E359" i="54"/>
  <c r="H154" i="22"/>
  <c r="G98" i="53"/>
  <c r="G270" i="64"/>
  <c r="G25" i="58"/>
  <c r="G145" i="57"/>
  <c r="G166" i="56"/>
  <c r="G195" i="64"/>
  <c r="G181" i="60"/>
  <c r="G377" i="68"/>
  <c r="G52" i="76"/>
  <c r="G394" i="56"/>
  <c r="G339" i="76"/>
  <c r="E200" i="53"/>
  <c r="G259" i="75"/>
  <c r="G117" i="65"/>
  <c r="H74" i="61"/>
  <c r="G30" i="50"/>
  <c r="H322" i="67"/>
  <c r="G143" i="71"/>
  <c r="G349" i="64"/>
  <c r="G348" i="59"/>
  <c r="G388" i="53"/>
  <c r="H394" i="67"/>
  <c r="G217" i="64"/>
  <c r="G265" i="50"/>
  <c r="G198" i="56"/>
  <c r="G168" i="67"/>
  <c r="G341" i="64"/>
  <c r="G118" i="51"/>
  <c r="H42" i="67"/>
  <c r="G305" i="59"/>
  <c r="G144" i="55"/>
  <c r="G275" i="56"/>
  <c r="G216" i="75"/>
  <c r="G315" i="59"/>
  <c r="G388" i="60"/>
  <c r="G339" i="50"/>
  <c r="I189" i="64"/>
  <c r="H389" i="68"/>
  <c r="H46" i="57"/>
  <c r="G204" i="65"/>
  <c r="H265" i="68"/>
  <c r="H385" i="59"/>
  <c r="H108" i="22"/>
  <c r="G380" i="64"/>
  <c r="G256" i="50"/>
  <c r="G397" i="50"/>
  <c r="G150" i="64"/>
  <c r="H16" i="22"/>
  <c r="G178" i="56"/>
  <c r="G367" i="68"/>
  <c r="H190" i="69"/>
  <c r="H308" i="75"/>
  <c r="G294" i="50"/>
  <c r="H7" i="50"/>
  <c r="I143" i="68"/>
  <c r="G190" i="55"/>
  <c r="H213" i="75"/>
  <c r="G202" i="69"/>
  <c r="G323" i="75"/>
  <c r="E224" i="53"/>
  <c r="G205" i="69"/>
  <c r="G208" i="67"/>
  <c r="E347" i="51"/>
  <c r="H56" i="70"/>
  <c r="G320" i="53"/>
  <c r="G393" i="69"/>
  <c r="G370" i="57"/>
  <c r="H376" i="64"/>
  <c r="H160" i="66"/>
  <c r="G200" i="61"/>
  <c r="H110" i="56"/>
  <c r="H118" i="70"/>
  <c r="G224" i="57"/>
  <c r="G311" i="53"/>
  <c r="E303" i="53"/>
  <c r="G227" i="59"/>
  <c r="G172" i="59"/>
  <c r="H270" i="70"/>
  <c r="E247" i="53"/>
  <c r="G351" i="64"/>
  <c r="G131" i="66"/>
  <c r="H106" i="58"/>
  <c r="H352" i="66"/>
  <c r="G133" i="64"/>
  <c r="G363" i="71"/>
  <c r="H75" i="70"/>
  <c r="G279" i="55"/>
  <c r="H166" i="61"/>
  <c r="G379" i="60"/>
  <c r="H48" i="60"/>
  <c r="H178" i="55"/>
  <c r="H169" i="66"/>
  <c r="H119" i="61"/>
  <c r="H378" i="53"/>
  <c r="H360" i="68"/>
  <c r="H370" i="64"/>
  <c r="H268" i="70"/>
  <c r="H267" i="70"/>
  <c r="H47" i="60"/>
  <c r="G30" i="61"/>
  <c r="H268" i="22"/>
  <c r="G265" i="75"/>
  <c r="H189" i="54"/>
  <c r="H399" i="22"/>
  <c r="H204" i="65"/>
  <c r="G166" i="75"/>
  <c r="I171" i="76"/>
  <c r="H266" i="70"/>
  <c r="H359" i="58"/>
  <c r="I209" i="65"/>
  <c r="H14" i="68"/>
  <c r="H336" i="22"/>
  <c r="G230" i="59"/>
  <c r="H228" i="22"/>
  <c r="I156" i="70"/>
  <c r="G94" i="56"/>
  <c r="G288" i="51"/>
  <c r="G111" i="67"/>
  <c r="G272" i="59"/>
  <c r="G65" i="61"/>
  <c r="H300" i="56"/>
  <c r="H73" i="54"/>
  <c r="H183" i="61"/>
  <c r="H246" i="51"/>
  <c r="H231" i="65"/>
  <c r="G334" i="56"/>
  <c r="G83" i="54"/>
  <c r="G157" i="51"/>
  <c r="H171" i="66"/>
  <c r="G36" i="58"/>
  <c r="H89" i="69"/>
  <c r="G83" i="58"/>
  <c r="I211" i="76"/>
  <c r="G139" i="60"/>
  <c r="G146" i="50"/>
  <c r="G58" i="60"/>
  <c r="H54" i="65"/>
  <c r="G230" i="71"/>
  <c r="G73" i="55"/>
  <c r="G33" i="50"/>
  <c r="G329" i="54"/>
  <c r="H146" i="67"/>
  <c r="G153" i="59"/>
  <c r="G72" i="75"/>
  <c r="H335" i="59"/>
  <c r="H110" i="59"/>
  <c r="G122" i="53"/>
  <c r="G386" i="51"/>
  <c r="G243" i="56"/>
  <c r="H247" i="66"/>
  <c r="H375" i="70"/>
  <c r="G257" i="54"/>
  <c r="H355" i="22"/>
  <c r="G14" i="61"/>
  <c r="H296" i="68"/>
  <c r="H125" i="70"/>
  <c r="G88" i="61"/>
  <c r="G367" i="54"/>
  <c r="G249" i="70"/>
  <c r="H395" i="59"/>
  <c r="H397" i="69"/>
  <c r="H203" i="59"/>
  <c r="G389" i="75"/>
  <c r="G46" i="59"/>
  <c r="G82" i="75"/>
  <c r="H289" i="67"/>
  <c r="H248" i="66"/>
  <c r="G66" i="58"/>
  <c r="H250" i="57"/>
  <c r="H239" i="55"/>
  <c r="H283" i="22"/>
  <c r="H263" i="66"/>
  <c r="G159" i="53"/>
  <c r="G284" i="58"/>
  <c r="G239" i="54"/>
  <c r="G87" i="51"/>
  <c r="H269" i="56"/>
  <c r="G203" i="50"/>
  <c r="H137" i="22"/>
  <c r="G353" i="59"/>
  <c r="H256" i="53"/>
  <c r="H61" i="76"/>
  <c r="H15" i="70"/>
  <c r="G401" i="56"/>
  <c r="G370" i="75"/>
  <c r="G193" i="71"/>
  <c r="E159" i="54"/>
  <c r="H24" i="76"/>
  <c r="H400" i="68"/>
  <c r="G383" i="75"/>
  <c r="G358" i="54"/>
  <c r="H261" i="76"/>
  <c r="H194" i="76"/>
  <c r="G373" i="75"/>
  <c r="G223" i="69"/>
  <c r="I106" i="65"/>
  <c r="H282" i="59"/>
  <c r="G232" i="64"/>
  <c r="G47" i="75"/>
  <c r="G113" i="53"/>
  <c r="H367" i="22"/>
  <c r="G400" i="57"/>
  <c r="H168" i="22"/>
  <c r="H172" i="56"/>
  <c r="H368" i="53"/>
  <c r="G135" i="51"/>
  <c r="G208" i="51"/>
  <c r="H36" i="70"/>
  <c r="H53" i="68"/>
  <c r="G216" i="65"/>
  <c r="G192" i="61"/>
  <c r="H324" i="56"/>
  <c r="G317" i="51"/>
  <c r="H301" i="60"/>
  <c r="G214" i="71"/>
  <c r="G227" i="61"/>
  <c r="G124" i="57"/>
  <c r="G60" i="56"/>
  <c r="G222" i="76"/>
  <c r="G141" i="57"/>
  <c r="G185" i="59"/>
  <c r="H124" i="56"/>
  <c r="H322" i="61"/>
  <c r="G133" i="58"/>
  <c r="H111" i="70"/>
  <c r="G346" i="50"/>
  <c r="G84" i="54"/>
  <c r="G373" i="60"/>
  <c r="G25" i="67"/>
  <c r="G323" i="64"/>
  <c r="G387" i="68"/>
  <c r="H400" i="22"/>
  <c r="G40" i="64"/>
  <c r="E399" i="60"/>
  <c r="G17" i="51"/>
  <c r="H296" i="58"/>
  <c r="G96" i="64"/>
  <c r="H124" i="69"/>
  <c r="G25" i="75"/>
  <c r="G192" i="51"/>
  <c r="H102" i="68"/>
  <c r="G218" i="55"/>
  <c r="G241" i="55"/>
  <c r="G63" i="69"/>
  <c r="G129" i="58"/>
  <c r="H79" i="66"/>
  <c r="G72" i="60"/>
  <c r="G237" i="68"/>
  <c r="G370" i="53"/>
  <c r="H41" i="69"/>
  <c r="H239" i="68"/>
  <c r="G252" i="68"/>
  <c r="G85" i="71"/>
  <c r="H301" i="66"/>
  <c r="G64" i="59"/>
  <c r="G351" i="69"/>
  <c r="G394" i="65"/>
  <c r="G164" i="58"/>
  <c r="G56" i="50"/>
  <c r="H142" i="22"/>
  <c r="G114" i="60"/>
  <c r="G351" i="58"/>
  <c r="G183" i="64"/>
  <c r="G252" i="51"/>
  <c r="G127" i="55"/>
  <c r="G349" i="59"/>
  <c r="G28" i="71"/>
  <c r="G286" i="53"/>
  <c r="H320" i="66"/>
  <c r="G210" i="57"/>
  <c r="G139" i="50"/>
  <c r="H193" i="66"/>
  <c r="G27" i="53"/>
  <c r="G279" i="51"/>
  <c r="G239" i="55"/>
  <c r="G88" i="55"/>
  <c r="G76" i="55"/>
  <c r="H360" i="22"/>
  <c r="G25" i="57"/>
  <c r="H173" i="58"/>
  <c r="H264" i="59"/>
  <c r="H172" i="64"/>
  <c r="G179" i="71"/>
  <c r="H365" i="76"/>
  <c r="H224" i="65"/>
  <c r="G238" i="54"/>
  <c r="G204" i="67"/>
  <c r="G58" i="61"/>
  <c r="G275" i="59"/>
  <c r="H79" i="68"/>
  <c r="E183" i="53"/>
  <c r="G134" i="53"/>
  <c r="G77" i="69"/>
  <c r="E135" i="54"/>
  <c r="G268" i="71"/>
  <c r="E243" i="71"/>
  <c r="E355" i="71"/>
  <c r="H290" i="67"/>
  <c r="G177" i="71"/>
  <c r="E59" i="75"/>
  <c r="G273" i="56"/>
  <c r="G34" i="67"/>
  <c r="E72" i="53"/>
  <c r="G394" i="54"/>
  <c r="G106" i="55"/>
  <c r="G273" i="69"/>
  <c r="G121" i="65"/>
  <c r="G382" i="59"/>
  <c r="G375" i="56"/>
  <c r="G282" i="71"/>
  <c r="G116" i="69"/>
  <c r="G295" i="58"/>
  <c r="E271" i="56"/>
  <c r="G254" i="70"/>
  <c r="G143" i="22"/>
  <c r="H34" i="69"/>
  <c r="G213" i="53"/>
  <c r="G9" i="54"/>
  <c r="E11" i="75"/>
  <c r="G22" i="76"/>
  <c r="G353" i="71"/>
  <c r="G337" i="61"/>
  <c r="G337" i="66"/>
  <c r="H85" i="68"/>
  <c r="G89" i="60"/>
  <c r="G24" i="67"/>
  <c r="E399" i="58"/>
  <c r="G65" i="70"/>
  <c r="G315" i="58"/>
  <c r="G255" i="50"/>
  <c r="G233" i="22"/>
  <c r="G259" i="55"/>
  <c r="G274" i="55"/>
  <c r="G202" i="64"/>
  <c r="G198" i="55"/>
  <c r="E155" i="59"/>
  <c r="G349" i="65"/>
  <c r="G72" i="56"/>
  <c r="G86" i="64"/>
  <c r="E219" i="55"/>
  <c r="G244" i="66"/>
  <c r="G162" i="53"/>
  <c r="G342" i="53"/>
  <c r="H373" i="22"/>
  <c r="G381" i="50"/>
  <c r="G310" i="51"/>
  <c r="G71" i="58"/>
  <c r="H37" i="67"/>
  <c r="G208" i="60"/>
  <c r="E47" i="54"/>
  <c r="G205" i="57"/>
  <c r="H385" i="22"/>
  <c r="G143" i="59"/>
  <c r="G378" i="61"/>
  <c r="G332" i="71"/>
  <c r="G224" i="50"/>
  <c r="G326" i="55"/>
  <c r="G385" i="55"/>
  <c r="G39" i="56"/>
  <c r="G103" i="60"/>
  <c r="G267" i="66"/>
  <c r="G317" i="67"/>
  <c r="G194" i="55"/>
  <c r="G77" i="65"/>
  <c r="E35" i="51"/>
  <c r="H157" i="68"/>
  <c r="G145" i="69"/>
  <c r="H89" i="65"/>
  <c r="E75" i="55"/>
  <c r="G329" i="51"/>
  <c r="G286" i="65"/>
  <c r="G71" i="76"/>
  <c r="G275" i="50"/>
  <c r="G122" i="55"/>
  <c r="G88" i="22"/>
  <c r="G137" i="55"/>
  <c r="G40" i="71"/>
  <c r="H301" i="70"/>
  <c r="H13" i="69"/>
  <c r="H273" i="22"/>
  <c r="G170" i="53"/>
  <c r="H193" i="53"/>
  <c r="H208" i="55"/>
  <c r="H162" i="69"/>
  <c r="H109" i="22"/>
  <c r="G115" i="55"/>
  <c r="G218" i="53"/>
  <c r="G369" i="50"/>
  <c r="G270" i="59"/>
  <c r="H7" i="58"/>
  <c r="G187" i="60"/>
  <c r="G303" i="57"/>
  <c r="G54" i="75"/>
  <c r="G335" i="53"/>
  <c r="G49" i="59"/>
  <c r="G378" i="53"/>
  <c r="G105" i="50"/>
  <c r="G187" i="56"/>
  <c r="G80" i="55"/>
  <c r="G369" i="57"/>
  <c r="G372" i="69"/>
  <c r="H114" i="76"/>
  <c r="G127" i="22"/>
  <c r="G312" i="54"/>
  <c r="E319" i="53"/>
  <c r="G88" i="64"/>
  <c r="G369" i="76"/>
  <c r="G41" i="54"/>
  <c r="G163" i="50"/>
  <c r="H348" i="65"/>
  <c r="G9" i="75"/>
  <c r="G204" i="64"/>
  <c r="G216" i="50"/>
  <c r="G54" i="61"/>
  <c r="G152" i="55"/>
  <c r="H46" i="68"/>
  <c r="G305" i="55"/>
  <c r="G190" i="65"/>
  <c r="G8" i="67"/>
  <c r="H301" i="22"/>
  <c r="G33" i="54"/>
  <c r="G207" i="67"/>
  <c r="G205" i="75"/>
  <c r="H163" i="58"/>
  <c r="G157" i="71"/>
  <c r="H401" i="22"/>
  <c r="E163" i="75"/>
  <c r="G321" i="57"/>
  <c r="G120" i="57"/>
  <c r="G238" i="51"/>
  <c r="G272" i="60"/>
  <c r="H287" i="64"/>
  <c r="H114" i="65"/>
  <c r="H285" i="57"/>
  <c r="H332" i="59"/>
  <c r="H234" i="70"/>
  <c r="H15" i="71"/>
  <c r="G162" i="54"/>
  <c r="H80" i="70"/>
  <c r="H211" i="59"/>
  <c r="H322" i="22"/>
  <c r="G81" i="64"/>
  <c r="H156" i="76"/>
  <c r="H391" i="69"/>
  <c r="H115" i="64"/>
  <c r="H283" i="76"/>
  <c r="H386" i="22"/>
  <c r="G56" i="51"/>
  <c r="H318" i="54"/>
  <c r="H218" i="66"/>
  <c r="H19" i="59"/>
  <c r="I121" i="22"/>
  <c r="G255" i="53"/>
  <c r="G299" i="75"/>
  <c r="G384" i="59"/>
  <c r="G356" i="76"/>
  <c r="H34" i="70"/>
  <c r="G250" i="50"/>
  <c r="G68" i="54"/>
  <c r="H248" i="58"/>
  <c r="G372" i="60"/>
  <c r="G223" i="71"/>
  <c r="H55" i="61"/>
  <c r="H348" i="70"/>
  <c r="H298" i="70"/>
  <c r="H51" i="65"/>
  <c r="H152" i="65"/>
  <c r="G238" i="53"/>
  <c r="G83" i="56"/>
  <c r="E227" i="75"/>
  <c r="H327" i="64"/>
  <c r="G17" i="55"/>
  <c r="H375" i="68"/>
  <c r="H381" i="56"/>
  <c r="I89" i="76"/>
  <c r="H97" i="58"/>
  <c r="H86" i="67"/>
  <c r="G156" i="51"/>
  <c r="H80" i="59"/>
  <c r="H241" i="59"/>
  <c r="G186" i="50"/>
  <c r="G375" i="51"/>
  <c r="G285" i="51"/>
  <c r="G337" i="75"/>
  <c r="G198" i="71"/>
  <c r="G290" i="59"/>
  <c r="H346" i="64"/>
  <c r="H187" i="57"/>
  <c r="H56" i="56"/>
  <c r="G206" i="75"/>
  <c r="G84" i="66"/>
  <c r="H207" i="22"/>
  <c r="G226" i="51"/>
  <c r="G86" i="55"/>
  <c r="G219" i="60"/>
  <c r="H362" i="56"/>
  <c r="H370" i="65"/>
  <c r="G331" i="50"/>
  <c r="G138" i="55"/>
  <c r="H129" i="51"/>
  <c r="H320" i="59"/>
  <c r="H72" i="67"/>
  <c r="G143" i="58"/>
  <c r="H244" i="76"/>
  <c r="G314" i="50"/>
  <c r="G83" i="76"/>
  <c r="H273" i="70"/>
  <c r="G300" i="51"/>
  <c r="G241" i="56"/>
  <c r="H51" i="64"/>
  <c r="G247" i="53"/>
  <c r="H393" i="58"/>
  <c r="G170" i="59"/>
  <c r="G35" i="50"/>
  <c r="G267" i="56"/>
  <c r="G271" i="53"/>
  <c r="G231" i="56"/>
  <c r="G313" i="51"/>
  <c r="G136" i="51"/>
  <c r="G334" i="53"/>
  <c r="H225" i="76"/>
  <c r="H233" i="64"/>
  <c r="H201" i="76"/>
  <c r="G158" i="71"/>
  <c r="G46" i="56"/>
  <c r="G179" i="51"/>
  <c r="E259" i="51"/>
  <c r="G378" i="50"/>
  <c r="G51" i="59"/>
  <c r="G343" i="75"/>
  <c r="H302" i="68"/>
  <c r="G247" i="60"/>
  <c r="H257" i="76"/>
  <c r="H319" i="61"/>
  <c r="G287" i="50"/>
  <c r="G251" i="59"/>
  <c r="H59" i="59"/>
  <c r="H40" i="57"/>
  <c r="H237" i="67"/>
  <c r="G282" i="61"/>
  <c r="G310" i="71"/>
  <c r="H162" i="67"/>
  <c r="G267" i="53"/>
  <c r="G203" i="60"/>
  <c r="G270" i="75"/>
  <c r="H145" i="69"/>
  <c r="H286" i="54"/>
  <c r="H285" i="56"/>
  <c r="G235" i="53"/>
  <c r="G31" i="54"/>
  <c r="H108" i="61"/>
  <c r="H156" i="69"/>
  <c r="G266" i="55"/>
  <c r="G152" i="58"/>
  <c r="H157" i="22"/>
  <c r="G106" i="53"/>
  <c r="G122" i="51"/>
  <c r="G41" i="51"/>
  <c r="G205" i="65"/>
  <c r="G39" i="22"/>
  <c r="G159" i="55"/>
  <c r="H351" i="68"/>
  <c r="G61" i="61"/>
  <c r="H142" i="60"/>
  <c r="G69" i="53"/>
  <c r="G369" i="58"/>
  <c r="G270" i="71"/>
  <c r="G12" i="58"/>
  <c r="G172" i="75"/>
  <c r="G235" i="75"/>
  <c r="G64" i="54"/>
  <c r="G293" i="68"/>
  <c r="G243" i="68"/>
  <c r="G376" i="55"/>
  <c r="G189" i="57"/>
  <c r="G359" i="66"/>
  <c r="H141" i="66"/>
  <c r="H59" i="57"/>
  <c r="H25" i="60"/>
  <c r="G210" i="65"/>
  <c r="G249" i="59"/>
  <c r="G327" i="53"/>
  <c r="G87" i="56"/>
  <c r="H296" i="22"/>
  <c r="G394" i="55"/>
  <c r="G320" i="69"/>
  <c r="E231" i="56"/>
  <c r="G397" i="51"/>
  <c r="G188" i="75"/>
  <c r="G389" i="70"/>
  <c r="G188" i="69"/>
  <c r="G79" i="50"/>
  <c r="G289" i="51"/>
  <c r="G395" i="54"/>
  <c r="E388" i="71"/>
  <c r="H337" i="76"/>
  <c r="G301" i="60"/>
  <c r="G190" i="70"/>
  <c r="H137" i="67"/>
  <c r="H72" i="60"/>
  <c r="G80" i="59"/>
  <c r="G76" i="59"/>
  <c r="G338" i="59"/>
  <c r="G176" i="70"/>
  <c r="G91" i="67"/>
  <c r="G171" i="71"/>
  <c r="H139" i="69"/>
  <c r="G389" i="65"/>
  <c r="G74" i="51"/>
  <c r="H195" i="56"/>
  <c r="G274" i="60"/>
  <c r="G294" i="59"/>
  <c r="G339" i="51"/>
  <c r="G172" i="56"/>
  <c r="H228" i="76"/>
  <c r="H224" i="66"/>
  <c r="G354" i="59"/>
  <c r="G302" i="64"/>
  <c r="G380" i="76"/>
  <c r="G135" i="71"/>
  <c r="H348" i="69"/>
  <c r="H113" i="66"/>
  <c r="G18" i="60"/>
  <c r="G395" i="70"/>
  <c r="G339" i="54"/>
  <c r="G394" i="53"/>
  <c r="G359" i="55"/>
  <c r="H129" i="64"/>
  <c r="G10" i="75"/>
  <c r="G300" i="65"/>
  <c r="G81" i="59"/>
  <c r="H286" i="68"/>
  <c r="G210" i="55"/>
  <c r="G209" i="67"/>
  <c r="H290" i="54"/>
  <c r="H385" i="67"/>
  <c r="G367" i="50"/>
  <c r="E119" i="58"/>
  <c r="G25" i="65"/>
  <c r="G53" i="75"/>
  <c r="G171" i="61"/>
  <c r="G399" i="61"/>
  <c r="G322" i="57"/>
  <c r="H291" i="67"/>
  <c r="G15" i="64"/>
  <c r="G359" i="51"/>
  <c r="G141" i="56"/>
  <c r="G48" i="22"/>
  <c r="H379" i="67"/>
  <c r="G187" i="61"/>
  <c r="G347" i="64"/>
  <c r="G396" i="53"/>
  <c r="G57" i="59"/>
  <c r="G48" i="58"/>
  <c r="G86" i="66"/>
  <c r="G201" i="71"/>
  <c r="G105" i="64"/>
  <c r="H74" i="68"/>
  <c r="G328" i="75"/>
  <c r="H359" i="22"/>
  <c r="G176" i="57"/>
  <c r="G299" i="57"/>
  <c r="G83" i="68"/>
  <c r="H373" i="68"/>
  <c r="G252" i="50"/>
  <c r="G93" i="69"/>
  <c r="H328" i="68"/>
  <c r="G111" i="68"/>
  <c r="E375" i="60"/>
  <c r="E87" i="56"/>
  <c r="G283" i="58"/>
  <c r="H293" i="70"/>
  <c r="G99" i="54"/>
  <c r="H205" i="68"/>
  <c r="G124" i="60"/>
  <c r="G115" i="64"/>
  <c r="G302" i="65"/>
  <c r="H388" i="60"/>
  <c r="H287" i="68"/>
  <c r="G95" i="65"/>
  <c r="G33" i="70"/>
  <c r="G146" i="75"/>
  <c r="G104" i="67"/>
  <c r="G280" i="67"/>
  <c r="H246" i="57"/>
  <c r="G253" i="70"/>
  <c r="G183" i="56"/>
  <c r="G239" i="71"/>
  <c r="G79" i="68"/>
  <c r="G74" i="60"/>
  <c r="G60" i="61"/>
  <c r="G271" i="61"/>
  <c r="G273" i="65"/>
  <c r="H16" i="65"/>
  <c r="G362" i="57"/>
  <c r="G224" i="66"/>
  <c r="G376" i="71"/>
  <c r="G268" i="55"/>
  <c r="G168" i="61"/>
  <c r="H280" i="53"/>
  <c r="G237" i="71"/>
  <c r="H267" i="69"/>
  <c r="H38" i="66"/>
  <c r="H334" i="68"/>
  <c r="G264" i="59"/>
  <c r="E15" i="60"/>
  <c r="H399" i="64"/>
  <c r="H256" i="59"/>
  <c r="G372" i="54"/>
  <c r="H161" i="76"/>
  <c r="G70" i="56"/>
  <c r="H322" i="76"/>
  <c r="E387" i="51"/>
  <c r="G240" i="53"/>
  <c r="G305" i="53"/>
  <c r="G253" i="65"/>
  <c r="H254" i="64"/>
  <c r="G58" i="51"/>
  <c r="G379" i="54"/>
  <c r="G253" i="64"/>
  <c r="H246" i="69"/>
  <c r="G21" i="75"/>
  <c r="H300" i="76"/>
  <c r="H104" i="54"/>
  <c r="G368" i="75"/>
  <c r="G110" i="55"/>
  <c r="H143" i="22"/>
  <c r="G105" i="55"/>
  <c r="G51" i="61"/>
  <c r="G377" i="67"/>
  <c r="G280" i="50"/>
  <c r="G396" i="57"/>
  <c r="H325" i="76"/>
  <c r="G174" i="54"/>
  <c r="H335" i="64"/>
  <c r="H268" i="76"/>
  <c r="G160" i="75"/>
  <c r="G379" i="67"/>
  <c r="G113" i="51"/>
  <c r="G264" i="71"/>
  <c r="H16" i="68"/>
  <c r="G138" i="75"/>
  <c r="G385" i="65"/>
  <c r="G381" i="67"/>
  <c r="G199" i="66"/>
  <c r="G183" i="69"/>
  <c r="G343" i="54"/>
  <c r="G95" i="70"/>
  <c r="H317" i="22"/>
  <c r="G95" i="75"/>
  <c r="H61" i="55"/>
  <c r="G361" i="55"/>
  <c r="G62" i="60"/>
  <c r="H56" i="68"/>
  <c r="G271" i="57"/>
  <c r="E203" i="55"/>
  <c r="H164" i="61"/>
  <c r="H39" i="58"/>
  <c r="H391" i="76"/>
  <c r="H250" i="56"/>
  <c r="I282" i="68"/>
  <c r="H226" i="68"/>
  <c r="H286" i="69"/>
  <c r="H321" i="67"/>
  <c r="H403" i="22"/>
  <c r="H109" i="65"/>
  <c r="H168" i="76"/>
  <c r="G15" i="51"/>
  <c r="H274" i="60"/>
  <c r="G326" i="59"/>
  <c r="G78" i="55"/>
  <c r="G303" i="55"/>
  <c r="H50" i="58"/>
  <c r="H77" i="50"/>
  <c r="H388" i="56"/>
  <c r="H322" i="55"/>
  <c r="H15" i="64"/>
  <c r="H160" i="59"/>
  <c r="G125" i="56"/>
  <c r="H190" i="22"/>
  <c r="H370" i="22"/>
  <c r="H280" i="70"/>
  <c r="G299" i="53"/>
  <c r="G150" i="53"/>
  <c r="H158" i="76"/>
  <c r="G159" i="75"/>
  <c r="I12" i="22"/>
  <c r="H380" i="75"/>
  <c r="H209" i="60"/>
  <c r="H134" i="65"/>
  <c r="G107" i="75"/>
  <c r="G59" i="58"/>
  <c r="G282" i="53"/>
  <c r="H190" i="68"/>
  <c r="G21" i="50"/>
  <c r="H280" i="65"/>
  <c r="G268" i="54"/>
  <c r="H399" i="65"/>
  <c r="H246" i="75"/>
  <c r="G211" i="53"/>
  <c r="H178" i="65"/>
  <c r="G218" i="50"/>
  <c r="H101" i="65"/>
  <c r="H157" i="66"/>
  <c r="G286" i="51"/>
  <c r="H190" i="57"/>
  <c r="E307" i="57"/>
  <c r="H181" i="68"/>
  <c r="G312" i="75"/>
  <c r="G98" i="51"/>
  <c r="G363" i="50"/>
  <c r="H251" i="59"/>
  <c r="H290" i="56"/>
  <c r="H174" i="56"/>
  <c r="H323" i="67"/>
  <c r="H69" i="68"/>
  <c r="H384" i="66"/>
  <c r="G104" i="70"/>
  <c r="G79" i="61"/>
  <c r="G92" i="71"/>
  <c r="G348" i="60"/>
  <c r="G276" i="75"/>
  <c r="G324" i="58"/>
  <c r="G151" i="75"/>
  <c r="G31" i="69"/>
  <c r="H249" i="69"/>
  <c r="G21" i="54"/>
  <c r="G388" i="71"/>
  <c r="G144" i="61"/>
  <c r="G362" i="51"/>
  <c r="G131" i="71"/>
  <c r="G232" i="59"/>
  <c r="G160" i="53"/>
  <c r="G348" i="58"/>
  <c r="G316" i="75"/>
  <c r="G171" i="75"/>
  <c r="H50" i="68"/>
  <c r="H314" i="68"/>
  <c r="G124" i="58"/>
  <c r="E155" i="71"/>
  <c r="H107" i="76"/>
  <c r="G269" i="60"/>
  <c r="G332" i="59"/>
  <c r="H129" i="76"/>
  <c r="H354" i="69"/>
  <c r="H113" i="22"/>
  <c r="H315" i="70"/>
  <c r="H374" i="75"/>
  <c r="H88" i="61"/>
  <c r="G283" i="71"/>
  <c r="G140" i="58"/>
  <c r="H274" i="56"/>
  <c r="G110" i="50"/>
  <c r="H108" i="64"/>
  <c r="G131" i="53"/>
  <c r="H269" i="66"/>
  <c r="H127" i="68"/>
  <c r="G47" i="64"/>
  <c r="G141" i="54"/>
  <c r="G147" i="51"/>
  <c r="G283" i="56"/>
  <c r="H298" i="61"/>
  <c r="G188" i="71"/>
  <c r="G397" i="75"/>
  <c r="H372" i="69"/>
  <c r="G75" i="58"/>
  <c r="G62" i="55"/>
  <c r="G131" i="59"/>
  <c r="H25" i="69"/>
  <c r="G233" i="51"/>
  <c r="G188" i="68"/>
  <c r="G57" i="55"/>
  <c r="H266" i="61"/>
  <c r="G384" i="51"/>
  <c r="G47" i="50"/>
  <c r="H362" i="60"/>
  <c r="H381" i="66"/>
  <c r="H70" i="55"/>
  <c r="G278" i="53"/>
  <c r="G43" i="60"/>
  <c r="H142" i="66"/>
  <c r="H98" i="67"/>
  <c r="G128" i="54"/>
  <c r="G34" i="70"/>
  <c r="G355" i="76"/>
  <c r="H376" i="66"/>
  <c r="G353" i="61"/>
  <c r="H234" i="54"/>
  <c r="G275" i="70"/>
  <c r="H27" i="70"/>
  <c r="G363" i="58"/>
  <c r="H362" i="75"/>
  <c r="G140" i="67"/>
  <c r="G55" i="51"/>
  <c r="G189" i="65"/>
  <c r="H187" i="69"/>
  <c r="G334" i="58"/>
  <c r="G254" i="66"/>
  <c r="G82" i="22"/>
  <c r="G195" i="56"/>
  <c r="G42" i="53"/>
  <c r="G331" i="67"/>
  <c r="G187" i="51"/>
  <c r="H338" i="57"/>
  <c r="H126" i="66"/>
  <c r="G176" i="59"/>
  <c r="G201" i="64"/>
  <c r="H164" i="64"/>
  <c r="G217" i="75"/>
  <c r="G123" i="54"/>
  <c r="G164" i="76"/>
  <c r="G339" i="55"/>
  <c r="G69" i="56"/>
  <c r="G129" i="51"/>
  <c r="G72" i="65"/>
  <c r="H328" i="76"/>
  <c r="G163" i="55"/>
  <c r="H284" i="58"/>
  <c r="G401" i="75"/>
  <c r="H22" i="57"/>
  <c r="G270" i="60"/>
  <c r="G230" i="50"/>
  <c r="G230" i="54"/>
  <c r="G64" i="64"/>
  <c r="G121" i="66"/>
  <c r="G388" i="50"/>
  <c r="G264" i="54"/>
  <c r="G294" i="71"/>
  <c r="G330" i="55"/>
  <c r="G288" i="68"/>
  <c r="G182" i="22"/>
  <c r="G395" i="50"/>
  <c r="G120" i="65"/>
  <c r="G363" i="22"/>
  <c r="G236" i="50"/>
  <c r="G59" i="56"/>
  <c r="G147" i="64"/>
  <c r="H291" i="22"/>
  <c r="H44" i="59"/>
  <c r="H323" i="69"/>
  <c r="G264" i="68"/>
  <c r="G202" i="22"/>
  <c r="G400" i="68"/>
  <c r="G242" i="58"/>
  <c r="G185" i="69"/>
  <c r="G80" i="71"/>
  <c r="G153" i="50"/>
  <c r="I380" i="22"/>
  <c r="G216" i="55"/>
  <c r="H146" i="69"/>
  <c r="G100" i="64"/>
  <c r="G11" i="56"/>
  <c r="G269" i="68"/>
  <c r="G168" i="64"/>
  <c r="G155" i="67"/>
  <c r="G110" i="51"/>
  <c r="H319" i="70"/>
  <c r="G171" i="51"/>
  <c r="G28" i="50"/>
  <c r="G174" i="69"/>
  <c r="G294" i="51"/>
  <c r="G295" i="76"/>
  <c r="G287" i="65"/>
  <c r="H192" i="70"/>
  <c r="G320" i="60"/>
  <c r="G89" i="69"/>
  <c r="G240" i="75"/>
  <c r="G48" i="69"/>
  <c r="E311" i="53"/>
  <c r="G341" i="71"/>
  <c r="G244" i="50"/>
  <c r="H198" i="70"/>
  <c r="G353" i="50"/>
  <c r="E195" i="51"/>
  <c r="G323" i="69"/>
  <c r="G382" i="75"/>
  <c r="G341" i="61"/>
  <c r="G11" i="69"/>
  <c r="H221" i="64"/>
  <c r="G374" i="54"/>
  <c r="G117" i="55"/>
  <c r="G363" i="53"/>
  <c r="G383" i="50"/>
  <c r="E319" i="56"/>
  <c r="H306" i="22"/>
  <c r="E99" i="75"/>
  <c r="G160" i="67"/>
  <c r="G303" i="53"/>
  <c r="G69" i="76"/>
  <c r="G353" i="65"/>
  <c r="H156" i="75"/>
  <c r="G282" i="54"/>
  <c r="G314" i="61"/>
  <c r="G8" i="57"/>
  <c r="G307" i="55"/>
  <c r="G273" i="67"/>
  <c r="H137" i="69"/>
  <c r="H144" i="66"/>
  <c r="G313" i="71"/>
  <c r="G319" i="67"/>
  <c r="G186" i="59"/>
  <c r="G340" i="66"/>
  <c r="E87" i="53"/>
  <c r="H306" i="56"/>
  <c r="G216" i="76"/>
  <c r="G313" i="76"/>
  <c r="G19" i="55"/>
  <c r="I262" i="76"/>
  <c r="G143" i="61"/>
  <c r="G197" i="76"/>
  <c r="G131" i="69"/>
  <c r="G158" i="75"/>
  <c r="G51" i="69"/>
  <c r="G89" i="59"/>
  <c r="G239" i="64"/>
  <c r="G193" i="76"/>
  <c r="G65" i="65"/>
  <c r="G239" i="53"/>
  <c r="G402" i="69"/>
  <c r="G316" i="76"/>
  <c r="G31" i="75"/>
  <c r="H210" i="55"/>
  <c r="G392" i="58"/>
  <c r="G343" i="60"/>
  <c r="G178" i="76"/>
  <c r="G382" i="58"/>
  <c r="H136" i="68"/>
  <c r="G77" i="64"/>
  <c r="G19" i="59"/>
  <c r="G315" i="70"/>
  <c r="G165" i="58"/>
  <c r="G369" i="55"/>
  <c r="G365" i="61"/>
  <c r="H160" i="22"/>
  <c r="H225" i="55"/>
  <c r="G150" i="50"/>
  <c r="G384" i="66"/>
  <c r="G40" i="76"/>
  <c r="G38" i="58"/>
  <c r="E380" i="51"/>
  <c r="H333" i="59"/>
  <c r="G112" i="60"/>
  <c r="G214" i="55"/>
  <c r="G365" i="67"/>
  <c r="H154" i="76"/>
  <c r="H338" i="76"/>
  <c r="G17" i="71"/>
  <c r="G221" i="22"/>
  <c r="G258" i="76"/>
  <c r="E63" i="53"/>
  <c r="G113" i="59"/>
  <c r="G23" i="22"/>
  <c r="E239" i="50"/>
  <c r="G179" i="70"/>
  <c r="G198" i="70"/>
  <c r="H66" i="67"/>
  <c r="G56" i="61"/>
  <c r="G85" i="57"/>
  <c r="G50" i="55"/>
  <c r="G301" i="61"/>
  <c r="G143" i="60"/>
  <c r="G78" i="53"/>
  <c r="G357" i="66"/>
  <c r="H114" i="60"/>
  <c r="G275" i="58"/>
  <c r="G246" i="51"/>
  <c r="G289" i="68"/>
  <c r="E127" i="54"/>
  <c r="E351" i="60"/>
  <c r="G315" i="66"/>
  <c r="H188" i="67"/>
  <c r="G80" i="51"/>
  <c r="G316" i="54"/>
  <c r="G356" i="59"/>
  <c r="H242" i="22"/>
  <c r="G390" i="56"/>
  <c r="G140" i="57"/>
  <c r="H347" i="67"/>
  <c r="H350" i="70"/>
  <c r="G238" i="69"/>
  <c r="H361" i="56"/>
  <c r="H370" i="69"/>
  <c r="H88" i="66"/>
  <c r="G45" i="22"/>
  <c r="G23" i="69"/>
  <c r="G357" i="69"/>
  <c r="G160" i="56"/>
  <c r="G346" i="51"/>
  <c r="E131" i="59"/>
  <c r="E400" i="58"/>
  <c r="E271" i="51"/>
  <c r="G189" i="70"/>
  <c r="E316" i="71"/>
  <c r="E118" i="75"/>
  <c r="E267" i="55"/>
  <c r="E269" i="56"/>
  <c r="E41" i="71"/>
  <c r="E252" i="50"/>
  <c r="G346" i="69"/>
  <c r="G17" i="53"/>
  <c r="G219" i="55"/>
  <c r="E393" i="56"/>
  <c r="E269" i="61"/>
  <c r="E283" i="53"/>
  <c r="G86" i="69"/>
  <c r="G392" i="65"/>
  <c r="G31" i="71"/>
  <c r="G311" i="55"/>
  <c r="G85" i="64"/>
  <c r="G338" i="66"/>
  <c r="E307" i="65"/>
  <c r="E167" i="50"/>
  <c r="E384" i="75"/>
  <c r="E221" i="57"/>
  <c r="G193" i="64"/>
  <c r="E291" i="53"/>
  <c r="E227" i="54"/>
  <c r="G19" i="71"/>
  <c r="E327" i="71"/>
  <c r="G214" i="22"/>
  <c r="E368" i="57"/>
  <c r="G300" i="57"/>
  <c r="G280" i="57"/>
  <c r="E60" i="71"/>
  <c r="G289" i="66"/>
  <c r="E138" i="55"/>
  <c r="G316" i="66"/>
  <c r="G394" i="22"/>
  <c r="C10" i="57"/>
  <c r="G154" i="22"/>
  <c r="E44" i="66"/>
  <c r="E41" i="22"/>
  <c r="G203" i="55"/>
  <c r="G108" i="76"/>
  <c r="E359" i="58"/>
  <c r="H323" i="60"/>
  <c r="G304" i="55"/>
  <c r="H236" i="64"/>
  <c r="G366" i="68"/>
  <c r="G249" i="57"/>
  <c r="G361" i="75"/>
  <c r="G190" i="51"/>
  <c r="G211" i="67"/>
  <c r="G12" i="55"/>
  <c r="H283" i="56"/>
  <c r="G24" i="53"/>
  <c r="G162" i="56"/>
  <c r="G314" i="55"/>
  <c r="H268" i="67"/>
  <c r="H342" i="66"/>
  <c r="G130" i="65"/>
  <c r="G166" i="70"/>
  <c r="G401" i="69"/>
  <c r="G167" i="54"/>
  <c r="G283" i="64"/>
  <c r="H241" i="66"/>
  <c r="G179" i="54"/>
  <c r="H81" i="60"/>
  <c r="H253" i="68"/>
  <c r="G190" i="71"/>
  <c r="G63" i="64"/>
  <c r="G33" i="55"/>
  <c r="H92" i="76"/>
  <c r="G267" i="59"/>
  <c r="G208" i="69"/>
  <c r="G359" i="50"/>
  <c r="G237" i="60"/>
  <c r="G34" i="53"/>
  <c r="G286" i="59"/>
  <c r="G357" i="56"/>
  <c r="G226" i="70"/>
  <c r="G223" i="64"/>
  <c r="G49" i="58"/>
  <c r="E279" i="54"/>
  <c r="G353" i="68"/>
  <c r="G303" i="65"/>
  <c r="G378" i="58"/>
  <c r="G192" i="53"/>
  <c r="G162" i="61"/>
  <c r="H321" i="76"/>
  <c r="G28" i="53"/>
  <c r="G44" i="50"/>
  <c r="G253" i="75"/>
  <c r="G145" i="59"/>
  <c r="G144" i="69"/>
  <c r="G74" i="56"/>
  <c r="G402" i="65"/>
  <c r="G80" i="22"/>
  <c r="H300" i="64"/>
  <c r="G12" i="51"/>
  <c r="G10" i="64"/>
  <c r="G28" i="75"/>
  <c r="H113" i="69"/>
  <c r="G372" i="58"/>
  <c r="G116" i="75"/>
  <c r="E347" i="55"/>
  <c r="G325" i="57"/>
  <c r="G88" i="76"/>
  <c r="G60" i="76"/>
  <c r="G172" i="76"/>
  <c r="H72" i="22"/>
  <c r="G388" i="56"/>
  <c r="G379" i="55"/>
  <c r="G320" i="55"/>
  <c r="E196" i="71"/>
  <c r="G222" i="58"/>
  <c r="H184" i="22"/>
  <c r="H249" i="76"/>
  <c r="G317" i="50"/>
  <c r="E43" i="71"/>
  <c r="G200" i="64"/>
  <c r="G304" i="70"/>
  <c r="E359" i="50"/>
  <c r="E75" i="51"/>
  <c r="G118" i="53"/>
  <c r="G232" i="70"/>
  <c r="G15" i="60"/>
  <c r="H265" i="75"/>
  <c r="G341" i="51"/>
  <c r="G215" i="51"/>
  <c r="G170" i="65"/>
  <c r="G154" i="55"/>
  <c r="G192" i="69"/>
  <c r="G71" i="56"/>
  <c r="H338" i="69"/>
  <c r="G402" i="75"/>
  <c r="G312" i="65"/>
  <c r="E179" i="55"/>
  <c r="G266" i="50"/>
  <c r="G150" i="66"/>
  <c r="G57" i="76"/>
  <c r="H258" i="67"/>
  <c r="G398" i="55"/>
  <c r="G199" i="53"/>
  <c r="G294" i="60"/>
  <c r="G364" i="67"/>
  <c r="G204" i="59"/>
  <c r="G369" i="67"/>
  <c r="G394" i="51"/>
  <c r="G288" i="58"/>
  <c r="G68" i="70"/>
  <c r="G182" i="65"/>
  <c r="G226" i="56"/>
  <c r="G167" i="22"/>
  <c r="G275" i="67"/>
  <c r="H382" i="66"/>
  <c r="G152" i="50"/>
  <c r="G105" i="57"/>
  <c r="G59" i="54"/>
  <c r="G54" i="71"/>
  <c r="G231" i="76"/>
  <c r="G291" i="70"/>
  <c r="G142" i="54"/>
  <c r="G258" i="65"/>
  <c r="G329" i="65"/>
  <c r="G190" i="61"/>
  <c r="G176" i="56"/>
  <c r="G341" i="70"/>
  <c r="G64" i="69"/>
  <c r="G194" i="58"/>
  <c r="G314" i="53"/>
  <c r="G36" i="59"/>
  <c r="H7" i="60"/>
  <c r="G215" i="58"/>
  <c r="G383" i="54"/>
  <c r="E382" i="60"/>
  <c r="G233" i="67"/>
  <c r="E120" i="59"/>
  <c r="E142" i="64"/>
  <c r="G108" i="65"/>
  <c r="E329" i="53"/>
  <c r="E297" i="67"/>
  <c r="G74" i="75"/>
  <c r="G17" i="59"/>
  <c r="E209" i="50"/>
  <c r="E288" i="66"/>
  <c r="E375" i="58"/>
  <c r="G347" i="50"/>
  <c r="E54" i="57"/>
  <c r="G264" i="65"/>
  <c r="E68" i="50"/>
  <c r="E271" i="54"/>
  <c r="E131" i="65"/>
  <c r="G272" i="51"/>
  <c r="G311" i="65"/>
  <c r="G331" i="53"/>
  <c r="G391" i="56"/>
  <c r="G142" i="53"/>
  <c r="G321" i="61"/>
  <c r="G321" i="76"/>
  <c r="G364" i="22"/>
  <c r="E105" i="55"/>
  <c r="G79" i="64"/>
  <c r="E243" i="51"/>
  <c r="E386" i="57"/>
  <c r="G99" i="53"/>
  <c r="E19" i="59"/>
  <c r="G68" i="67"/>
  <c r="E160" i="64"/>
  <c r="G74" i="64"/>
  <c r="H168" i="66"/>
  <c r="G328" i="58"/>
  <c r="G132" i="56"/>
  <c r="G376" i="57"/>
  <c r="G243" i="55"/>
  <c r="G37" i="54"/>
  <c r="G138" i="51"/>
  <c r="G121" i="59"/>
  <c r="G112" i="58"/>
  <c r="G179" i="75"/>
  <c r="G403" i="75"/>
  <c r="G33" i="60"/>
  <c r="H222" i="68"/>
  <c r="G258" i="50"/>
  <c r="H183" i="22"/>
  <c r="G13" i="51"/>
  <c r="H216" i="22"/>
  <c r="H86" i="68"/>
  <c r="G87" i="53"/>
  <c r="E335" i="50"/>
  <c r="G326" i="75"/>
  <c r="H17" i="69"/>
  <c r="G333" i="55"/>
  <c r="G259" i="56"/>
  <c r="G63" i="55"/>
  <c r="H306" i="61"/>
  <c r="G35" i="68"/>
  <c r="H391" i="68"/>
  <c r="G217" i="59"/>
  <c r="G75" i="54"/>
  <c r="H47" i="70"/>
  <c r="G80" i="61"/>
  <c r="G92" i="70"/>
  <c r="G75" i="67"/>
  <c r="G374" i="64"/>
  <c r="H397" i="66"/>
  <c r="H241" i="69"/>
  <c r="H388" i="70"/>
  <c r="G47" i="54"/>
  <c r="G17" i="56"/>
  <c r="G66" i="59"/>
  <c r="H396" i="69"/>
  <c r="E123" i="75"/>
  <c r="G171" i="58"/>
  <c r="G360" i="61"/>
  <c r="E268" i="51"/>
  <c r="G9" i="70"/>
  <c r="G389" i="59"/>
  <c r="G358" i="68"/>
  <c r="H273" i="57"/>
  <c r="G383" i="53"/>
  <c r="G199" i="67"/>
  <c r="G243" i="64"/>
  <c r="G125" i="64"/>
  <c r="G192" i="58"/>
  <c r="G256" i="55"/>
  <c r="G79" i="59"/>
  <c r="G364" i="65"/>
  <c r="E51" i="57"/>
  <c r="G222" i="75"/>
  <c r="G255" i="58"/>
  <c r="H384" i="70"/>
  <c r="G371" i="54"/>
  <c r="G303" i="75"/>
  <c r="G381" i="75"/>
  <c r="G200" i="56"/>
  <c r="G306" i="69"/>
  <c r="G395" i="56"/>
  <c r="G387" i="54"/>
  <c r="E72" i="50"/>
  <c r="G60" i="50"/>
  <c r="G296" i="60"/>
  <c r="G11" i="59"/>
  <c r="E207" i="50"/>
  <c r="G15" i="54"/>
  <c r="G148" i="51"/>
  <c r="G397" i="70"/>
  <c r="H230" i="76"/>
  <c r="G73" i="65"/>
  <c r="G210" i="71"/>
  <c r="G208" i="76"/>
  <c r="G35" i="56"/>
  <c r="H256" i="61"/>
  <c r="G25" i="61"/>
  <c r="G384" i="58"/>
  <c r="G299" i="69"/>
  <c r="E115" i="75"/>
  <c r="G355" i="53"/>
  <c r="G163" i="64"/>
  <c r="G156" i="22"/>
  <c r="G61" i="70"/>
  <c r="H222" i="70"/>
  <c r="G124" i="76"/>
  <c r="G163" i="76"/>
  <c r="H200" i="58"/>
  <c r="G169" i="56"/>
  <c r="G206" i="57"/>
  <c r="G187" i="66"/>
  <c r="G19" i="76"/>
  <c r="G401" i="59"/>
  <c r="E239" i="54"/>
  <c r="G59" i="61"/>
  <c r="G147" i="65"/>
  <c r="H79" i="22"/>
  <c r="G67" i="60"/>
  <c r="H204" i="60"/>
  <c r="G193" i="55"/>
  <c r="G188" i="61"/>
  <c r="G154" i="71"/>
  <c r="E283" i="59"/>
  <c r="G74" i="59"/>
  <c r="G11" i="61"/>
  <c r="G291" i="68"/>
  <c r="G204" i="51"/>
  <c r="G220" i="70"/>
  <c r="G258" i="64"/>
  <c r="G28" i="69"/>
  <c r="G331" i="70"/>
  <c r="G231" i="65"/>
  <c r="G292" i="59"/>
  <c r="G390" i="58"/>
  <c r="G107" i="55"/>
  <c r="G11" i="68"/>
  <c r="H116" i="76"/>
  <c r="G230" i="75"/>
  <c r="G51" i="68"/>
  <c r="G227" i="57"/>
  <c r="G353" i="51"/>
  <c r="G49" i="22"/>
  <c r="E240" i="53"/>
  <c r="G191" i="54"/>
  <c r="E376" i="59"/>
  <c r="E171" i="56"/>
  <c r="H250" i="55"/>
  <c r="G95" i="64"/>
  <c r="E174" i="75"/>
  <c r="E352" i="59"/>
  <c r="G177" i="75"/>
  <c r="G12" i="76"/>
  <c r="E344" i="53"/>
  <c r="E141" i="64"/>
  <c r="G14" i="70"/>
  <c r="G9" i="61"/>
  <c r="E227" i="53"/>
  <c r="E151" i="59"/>
  <c r="G279" i="22"/>
  <c r="E397" i="65"/>
  <c r="E209" i="57"/>
  <c r="G323" i="53"/>
  <c r="G387" i="59"/>
  <c r="G73" i="56"/>
  <c r="E371" i="55"/>
  <c r="G356" i="57"/>
  <c r="G105" i="65"/>
  <c r="G33" i="69"/>
  <c r="G113" i="75"/>
  <c r="E178" i="58"/>
  <c r="G203" i="68"/>
  <c r="E314" i="75"/>
  <c r="G186" i="71"/>
  <c r="E240" i="50"/>
  <c r="E236" i="67"/>
  <c r="E210" i="75"/>
  <c r="G28" i="68"/>
  <c r="G31" i="57"/>
  <c r="E41" i="60"/>
  <c r="G312" i="67"/>
  <c r="E62" i="59"/>
  <c r="E364" i="60"/>
  <c r="E70" i="75"/>
  <c r="E61" i="51"/>
  <c r="G252" i="66"/>
  <c r="E306" i="54"/>
  <c r="G358" i="76"/>
  <c r="H372" i="61"/>
  <c r="G285" i="54"/>
  <c r="G390" i="53"/>
  <c r="H241" i="67"/>
  <c r="H359" i="66"/>
  <c r="E67" i="51"/>
  <c r="G124" i="59"/>
  <c r="G123" i="61"/>
  <c r="G254" i="56"/>
  <c r="G187" i="69"/>
  <c r="H97" i="61"/>
  <c r="G275" i="64"/>
  <c r="H359" i="51"/>
  <c r="G18" i="51"/>
  <c r="G106" i="57"/>
  <c r="H331" i="22"/>
  <c r="G390" i="75"/>
  <c r="G246" i="59"/>
  <c r="H46" i="22"/>
  <c r="G338" i="75"/>
  <c r="G304" i="66"/>
  <c r="G105" i="54"/>
  <c r="H40" i="22"/>
  <c r="H271" i="70"/>
  <c r="G401" i="53"/>
  <c r="G199" i="75"/>
  <c r="G389" i="68"/>
  <c r="G184" i="55"/>
  <c r="G204" i="22"/>
  <c r="G389" i="50"/>
  <c r="G50" i="64"/>
  <c r="G111" i="66"/>
  <c r="G244" i="70"/>
  <c r="E211" i="55"/>
  <c r="G88" i="60"/>
  <c r="H163" i="67"/>
  <c r="G387" i="66"/>
  <c r="H130" i="67"/>
  <c r="E300" i="51"/>
  <c r="G147" i="22"/>
  <c r="G191" i="64"/>
  <c r="G81" i="57"/>
  <c r="G361" i="56"/>
  <c r="G107" i="64"/>
  <c r="G67" i="50"/>
  <c r="G224" i="64"/>
  <c r="G394" i="67"/>
  <c r="H342" i="55"/>
  <c r="G57" i="71"/>
  <c r="G64" i="53"/>
  <c r="G186" i="58"/>
  <c r="G109" i="68"/>
  <c r="G75" i="22"/>
  <c r="G74" i="55"/>
  <c r="E160" i="53"/>
  <c r="G27" i="67"/>
  <c r="G146" i="57"/>
  <c r="G94" i="68"/>
  <c r="G110" i="65"/>
  <c r="H122" i="68"/>
  <c r="E335" i="60"/>
  <c r="E379" i="51"/>
  <c r="G291" i="65"/>
  <c r="G348" i="68"/>
  <c r="G66" i="64"/>
  <c r="G231" i="57"/>
  <c r="E99" i="71"/>
  <c r="G209" i="56"/>
  <c r="G310" i="53"/>
  <c r="G74" i="65"/>
  <c r="G189" i="22"/>
  <c r="G371" i="58"/>
  <c r="H160" i="68"/>
  <c r="H289" i="76"/>
  <c r="G368" i="56"/>
  <c r="E211" i="51"/>
  <c r="H284" i="22"/>
  <c r="G225" i="65"/>
  <c r="H121" i="59"/>
  <c r="G395" i="57"/>
  <c r="E235" i="59"/>
  <c r="G188" i="64"/>
  <c r="G267" i="54"/>
  <c r="G173" i="60"/>
  <c r="G164" i="59"/>
  <c r="G66" i="75"/>
  <c r="G86" i="68"/>
  <c r="G254" i="59"/>
  <c r="G281" i="55"/>
  <c r="G335" i="55"/>
  <c r="G327" i="56"/>
  <c r="G156" i="55"/>
  <c r="H357" i="22"/>
  <c r="G340" i="64"/>
  <c r="G356" i="22"/>
  <c r="H130" i="69"/>
  <c r="G84" i="67"/>
  <c r="G135" i="68"/>
  <c r="G316" i="59"/>
  <c r="G327" i="65"/>
  <c r="G23" i="71"/>
  <c r="G93" i="67"/>
  <c r="H246" i="59"/>
  <c r="H282" i="55"/>
  <c r="G113" i="67"/>
  <c r="G225" i="67"/>
  <c r="G392" i="75"/>
  <c r="G288" i="50"/>
  <c r="G325" i="70"/>
  <c r="E124" i="75"/>
  <c r="E403" i="55"/>
  <c r="G65" i="66"/>
  <c r="G136" i="64"/>
  <c r="G332" i="51"/>
  <c r="G285" i="50"/>
  <c r="G88" i="54"/>
  <c r="G138" i="50"/>
  <c r="G341" i="54"/>
  <c r="G81" i="69"/>
  <c r="G389" i="56"/>
  <c r="G308" i="53"/>
  <c r="H237" i="22"/>
  <c r="E96" i="50"/>
  <c r="G205" i="60"/>
  <c r="H44" i="67"/>
  <c r="G83" i="67"/>
  <c r="H121" i="66"/>
  <c r="G163" i="61"/>
  <c r="G299" i="68"/>
  <c r="G56" i="69"/>
  <c r="G119" i="64"/>
  <c r="G62" i="68"/>
  <c r="G67" i="61"/>
  <c r="G19" i="75"/>
  <c r="E360" i="50"/>
  <c r="G108" i="64"/>
  <c r="G325" i="22"/>
  <c r="G121" i="22"/>
  <c r="E154" i="51"/>
  <c r="E60" i="61"/>
  <c r="G145" i="54"/>
  <c r="G319" i="22"/>
  <c r="E199" i="55"/>
  <c r="E194" i="58"/>
  <c r="G50" i="66"/>
  <c r="G383" i="64"/>
  <c r="E363" i="57"/>
  <c r="E15" i="68"/>
  <c r="E90" i="57"/>
  <c r="E230" i="66"/>
  <c r="E241" i="56"/>
  <c r="E107" i="71"/>
  <c r="G280" i="59"/>
  <c r="G145" i="56"/>
  <c r="G241" i="59"/>
  <c r="E121" i="75"/>
  <c r="G285" i="61"/>
  <c r="G270" i="22"/>
  <c r="E228" i="65"/>
  <c r="G23" i="67"/>
  <c r="G134" i="64"/>
  <c r="E274" i="61"/>
  <c r="G109" i="54"/>
  <c r="E89" i="56"/>
  <c r="G323" i="70"/>
  <c r="E110" i="55"/>
  <c r="G360" i="67"/>
  <c r="G125" i="71"/>
  <c r="E263" i="53"/>
  <c r="H193" i="22"/>
  <c r="H171" i="67"/>
  <c r="G126" i="71"/>
  <c r="G48" i="56"/>
  <c r="E27" i="71"/>
  <c r="G368" i="58"/>
  <c r="G64" i="66"/>
  <c r="H330" i="69"/>
  <c r="G169" i="76"/>
  <c r="E187" i="71"/>
  <c r="H388" i="67"/>
  <c r="G16" i="22"/>
  <c r="G204" i="50"/>
  <c r="G71" i="61"/>
  <c r="G155" i="56"/>
  <c r="H118" i="22"/>
  <c r="G99" i="60"/>
  <c r="G332" i="67"/>
  <c r="G179" i="65"/>
  <c r="G401" i="60"/>
  <c r="G73" i="22"/>
  <c r="G8" i="54"/>
  <c r="G208" i="55"/>
  <c r="H243" i="64"/>
  <c r="E187" i="51"/>
  <c r="G206" i="53"/>
  <c r="G108" i="53"/>
  <c r="G338" i="60"/>
  <c r="G324" i="56"/>
  <c r="G183" i="75"/>
  <c r="G395" i="65"/>
  <c r="G339" i="61"/>
  <c r="G201" i="55"/>
  <c r="G361" i="57"/>
  <c r="H316" i="59"/>
  <c r="H195" i="22"/>
  <c r="G60" i="64"/>
  <c r="H138" i="57"/>
  <c r="E99" i="55"/>
  <c r="G319" i="76"/>
  <c r="G203" i="75"/>
  <c r="G272" i="55"/>
  <c r="H89" i="22"/>
  <c r="G156" i="68"/>
  <c r="H140" i="67"/>
  <c r="H170" i="53"/>
  <c r="G236" i="60"/>
  <c r="G20" i="69"/>
  <c r="E59" i="59"/>
  <c r="G10" i="55"/>
  <c r="G344" i="60"/>
  <c r="H285" i="22"/>
  <c r="H371" i="76"/>
  <c r="G174" i="65"/>
  <c r="G44" i="67"/>
  <c r="G92" i="76"/>
  <c r="G172" i="66"/>
  <c r="G315" i="60"/>
  <c r="G223" i="54"/>
  <c r="G134" i="58"/>
  <c r="G112" i="57"/>
  <c r="G400" i="65"/>
  <c r="G237" i="22"/>
  <c r="G363" i="68"/>
  <c r="E328" i="50"/>
  <c r="G21" i="70"/>
  <c r="G339" i="60"/>
  <c r="G65" i="75"/>
  <c r="G316" i="61"/>
  <c r="H130" i="68"/>
  <c r="G66" i="65"/>
  <c r="G55" i="61"/>
  <c r="G8" i="71"/>
  <c r="H90" i="22"/>
  <c r="G97" i="55"/>
  <c r="E236" i="71"/>
  <c r="G21" i="60"/>
  <c r="G382" i="56"/>
  <c r="G191" i="68"/>
  <c r="G313" i="57"/>
  <c r="E287" i="50"/>
  <c r="H255" i="22"/>
  <c r="G373" i="61"/>
  <c r="G99" i="68"/>
  <c r="G18" i="56"/>
  <c r="G175" i="58"/>
  <c r="G207" i="60"/>
  <c r="G123" i="50"/>
  <c r="G201" i="70"/>
  <c r="G188" i="65"/>
  <c r="G115" i="22"/>
  <c r="G234" i="64"/>
  <c r="G97" i="65"/>
  <c r="G189" i="55"/>
  <c r="H306" i="76"/>
  <c r="G28" i="70"/>
  <c r="H320" i="61"/>
  <c r="H360" i="57"/>
  <c r="G374" i="51"/>
  <c r="G176" i="22"/>
  <c r="G165" i="50"/>
  <c r="G226" i="65"/>
  <c r="H352" i="70"/>
  <c r="G189" i="75"/>
  <c r="G363" i="76"/>
  <c r="G211" i="75"/>
  <c r="G153" i="60"/>
  <c r="G234" i="54"/>
  <c r="G161" i="67"/>
  <c r="G329" i="64"/>
  <c r="E303" i="50"/>
  <c r="H363" i="70"/>
  <c r="G199" i="54"/>
  <c r="G252" i="61"/>
  <c r="G360" i="68"/>
  <c r="G201" i="53"/>
  <c r="H203" i="22"/>
  <c r="G268" i="68"/>
  <c r="G143" i="51"/>
  <c r="G258" i="53"/>
  <c r="H297" i="76"/>
  <c r="G402" i="66"/>
  <c r="G265" i="58"/>
  <c r="G343" i="58"/>
  <c r="H70" i="22"/>
  <c r="E144" i="53"/>
  <c r="G74" i="68"/>
  <c r="G384" i="57"/>
  <c r="E172" i="68"/>
  <c r="E61" i="53"/>
  <c r="E386" i="59"/>
  <c r="G297" i="64"/>
  <c r="G138" i="68"/>
  <c r="E250" i="53"/>
  <c r="G168" i="53"/>
  <c r="G81" i="60"/>
  <c r="G151" i="58"/>
  <c r="G334" i="68"/>
  <c r="E321" i="67"/>
  <c r="H382" i="22"/>
  <c r="E92" i="59"/>
  <c r="E332" i="67"/>
  <c r="G171" i="65"/>
  <c r="E159" i="56"/>
  <c r="G202" i="58"/>
  <c r="G263" i="60"/>
  <c r="G252" i="57"/>
  <c r="G66" i="53"/>
  <c r="E83" i="57"/>
  <c r="G294" i="67"/>
  <c r="E178" i="71"/>
  <c r="E395" i="75"/>
  <c r="G16" i="64"/>
  <c r="E12" i="67"/>
  <c r="G220" i="68"/>
  <c r="E262" i="51"/>
  <c r="G377" i="64"/>
  <c r="E45" i="51"/>
  <c r="E347" i="57"/>
  <c r="G235" i="68"/>
  <c r="E101" i="64"/>
  <c r="E76" i="66"/>
  <c r="E33" i="51"/>
  <c r="E93" i="55"/>
  <c r="E328" i="71"/>
  <c r="C23" i="70"/>
  <c r="G311" i="58"/>
  <c r="E40" i="51"/>
  <c r="F301" i="22"/>
  <c r="G184" i="59"/>
  <c r="G350" i="56"/>
  <c r="H71" i="22"/>
  <c r="G198" i="54"/>
  <c r="H170" i="67"/>
  <c r="G41" i="61"/>
  <c r="G307" i="64"/>
  <c r="G339" i="69"/>
  <c r="G370" i="64"/>
  <c r="G48" i="66"/>
  <c r="G295" i="54"/>
  <c r="G179" i="59"/>
  <c r="H295" i="76"/>
  <c r="G276" i="71"/>
  <c r="H131" i="60"/>
  <c r="G368" i="69"/>
  <c r="H351" i="66"/>
  <c r="H395" i="69"/>
  <c r="G301" i="71"/>
  <c r="G161" i="54"/>
  <c r="G60" i="65"/>
  <c r="G354" i="65"/>
  <c r="H395" i="22"/>
  <c r="G233" i="68"/>
  <c r="G166" i="53"/>
  <c r="G339" i="75"/>
  <c r="G282" i="51"/>
  <c r="H232" i="53"/>
  <c r="H264" i="68"/>
  <c r="G177" i="60"/>
  <c r="H377" i="22"/>
  <c r="G358" i="75"/>
  <c r="G88" i="68"/>
  <c r="G164" i="61"/>
  <c r="G113" i="55"/>
  <c r="H110" i="64"/>
  <c r="G22" i="59"/>
  <c r="H235" i="67"/>
  <c r="G84" i="55"/>
  <c r="G127" i="75"/>
  <c r="G268" i="64"/>
  <c r="H72" i="65"/>
  <c r="G321" i="56"/>
  <c r="G329" i="58"/>
  <c r="E283" i="57"/>
  <c r="G64" i="61"/>
  <c r="H334" i="22"/>
  <c r="G263" i="68"/>
  <c r="G155" i="60"/>
  <c r="E111" i="53"/>
  <c r="H100" i="22"/>
  <c r="H42" i="69"/>
  <c r="G202" i="76"/>
  <c r="G318" i="60"/>
  <c r="G31" i="66"/>
  <c r="G167" i="66"/>
  <c r="G395" i="67"/>
  <c r="G140" i="50"/>
  <c r="G237" i="70"/>
  <c r="H334" i="65"/>
  <c r="G235" i="54"/>
  <c r="G364" i="59"/>
  <c r="G155" i="76"/>
  <c r="G155" i="57"/>
  <c r="G209" i="69"/>
  <c r="G44" i="60"/>
  <c r="G131" i="60"/>
  <c r="G111" i="65"/>
  <c r="G229" i="61"/>
  <c r="G11" i="50"/>
  <c r="G177" i="50"/>
  <c r="G378" i="67"/>
  <c r="G26" i="51"/>
  <c r="G364" i="53"/>
  <c r="G174" i="71"/>
  <c r="G218" i="65"/>
  <c r="G357" i="68"/>
  <c r="G345" i="53"/>
  <c r="G257" i="76"/>
  <c r="G149" i="71"/>
  <c r="G82" i="55"/>
  <c r="G44" i="66"/>
  <c r="G225" i="61"/>
  <c r="G379" i="50"/>
  <c r="G61" i="65"/>
  <c r="G127" i="70"/>
  <c r="H158" i="68"/>
  <c r="G284" i="71"/>
  <c r="H232" i="66"/>
  <c r="G352" i="66"/>
  <c r="H402" i="22"/>
  <c r="G353" i="64"/>
  <c r="G299" i="65"/>
  <c r="H49" i="22"/>
  <c r="G255" i="55"/>
  <c r="G95" i="58"/>
  <c r="G387" i="71"/>
  <c r="E91" i="59"/>
  <c r="G340" i="57"/>
  <c r="G290" i="65"/>
  <c r="G170" i="57"/>
  <c r="H80" i="65"/>
  <c r="G377" i="53"/>
  <c r="G224" i="51"/>
  <c r="G296" i="53"/>
  <c r="G142" i="70"/>
  <c r="G91" i="59"/>
  <c r="G259" i="50"/>
  <c r="G171" i="69"/>
  <c r="G403" i="55"/>
  <c r="G390" i="51"/>
  <c r="G159" i="56"/>
  <c r="G392" i="64"/>
  <c r="G209" i="61"/>
  <c r="G99" i="69"/>
  <c r="H174" i="22"/>
  <c r="H331" i="69"/>
  <c r="G114" i="57"/>
  <c r="G25" i="60"/>
  <c r="G225" i="59"/>
  <c r="G223" i="58"/>
  <c r="G257" i="64"/>
  <c r="G242" i="67"/>
  <c r="G142" i="58"/>
  <c r="G194" i="75"/>
  <c r="E135" i="56"/>
  <c r="G265" i="60"/>
  <c r="G286" i="50"/>
  <c r="G173" i="70"/>
  <c r="G84" i="69"/>
  <c r="G93" i="58"/>
  <c r="H320" i="68"/>
  <c r="G214" i="70"/>
  <c r="G293" i="65"/>
  <c r="G177" i="59"/>
  <c r="E266" i="50"/>
  <c r="G205" i="66"/>
  <c r="H272" i="70"/>
  <c r="G58" i="65"/>
  <c r="E52" i="71"/>
  <c r="E310" i="50"/>
  <c r="E19" i="61"/>
  <c r="G345" i="76"/>
  <c r="E369" i="61"/>
  <c r="E64" i="71"/>
  <c r="E83" i="51"/>
  <c r="G279" i="64"/>
  <c r="E385" i="58"/>
  <c r="G261" i="55"/>
  <c r="E52" i="57"/>
  <c r="E208" i="75"/>
  <c r="E383" i="51"/>
  <c r="G229" i="64"/>
  <c r="G156" i="60"/>
  <c r="G390" i="70"/>
  <c r="H373" i="66"/>
  <c r="G23" i="64"/>
  <c r="G394" i="60"/>
  <c r="G193" i="59"/>
  <c r="E27" i="57"/>
  <c r="G102" i="54"/>
  <c r="G212" i="50"/>
  <c r="G297" i="54"/>
  <c r="G267" i="58"/>
  <c r="G384" i="68"/>
  <c r="E67" i="59"/>
  <c r="G184" i="54"/>
  <c r="G50" i="51"/>
  <c r="G63" i="68"/>
  <c r="H314" i="56"/>
  <c r="G114" i="71"/>
  <c r="G109" i="55"/>
  <c r="G125" i="67"/>
  <c r="G14" i="71"/>
  <c r="E139" i="51"/>
  <c r="G372" i="56"/>
  <c r="G398" i="59"/>
  <c r="G169" i="66"/>
  <c r="E215" i="50"/>
  <c r="G16" i="61"/>
  <c r="G137" i="53"/>
  <c r="G241" i="54"/>
  <c r="G222" i="54"/>
  <c r="G244" i="65"/>
  <c r="G319" i="75"/>
  <c r="E103" i="50"/>
  <c r="G223" i="66"/>
  <c r="H396" i="60"/>
  <c r="G195" i="55"/>
  <c r="H195" i="76"/>
  <c r="G263" i="50"/>
  <c r="G336" i="70"/>
  <c r="G175" i="70"/>
  <c r="G131" i="75"/>
  <c r="G106" i="67"/>
  <c r="E32" i="50"/>
  <c r="G84" i="58"/>
  <c r="G389" i="64"/>
  <c r="H324" i="69"/>
  <c r="G397" i="54"/>
  <c r="G163" i="66"/>
  <c r="G393" i="65"/>
  <c r="G55" i="69"/>
  <c r="G91" i="58"/>
  <c r="E350" i="59"/>
  <c r="E363" i="53"/>
  <c r="G222" i="53"/>
  <c r="G97" i="58"/>
  <c r="E290" i="58"/>
  <c r="E236" i="50"/>
  <c r="G220" i="64"/>
  <c r="E391" i="59"/>
  <c r="E392" i="60"/>
  <c r="G129" i="60"/>
  <c r="E37" i="64"/>
  <c r="G145" i="65"/>
  <c r="E279" i="58"/>
  <c r="E153" i="51"/>
  <c r="E75" i="57"/>
  <c r="E345" i="75"/>
  <c r="G301" i="22"/>
  <c r="G327" i="64"/>
  <c r="G192" i="64"/>
  <c r="G385" i="56"/>
  <c r="E276" i="75"/>
  <c r="G125" i="66"/>
  <c r="G135" i="53"/>
  <c r="E183" i="56"/>
  <c r="G195" i="76"/>
  <c r="G402" i="71"/>
  <c r="G85" i="59"/>
  <c r="E107" i="57"/>
  <c r="E169" i="50"/>
  <c r="G355" i="64"/>
  <c r="G296" i="22"/>
  <c r="E105" i="71"/>
  <c r="G233" i="71"/>
  <c r="G268" i="61"/>
  <c r="G350" i="70"/>
  <c r="E379" i="55"/>
  <c r="E389" i="51"/>
  <c r="H84" i="67"/>
  <c r="E262" i="75"/>
  <c r="E217" i="61"/>
  <c r="E321" i="51"/>
  <c r="E77" i="51"/>
  <c r="E394" i="65"/>
  <c r="E367" i="55"/>
  <c r="G365" i="76"/>
  <c r="E223" i="54"/>
  <c r="G185" i="71"/>
  <c r="G73" i="57"/>
  <c r="G390" i="71"/>
  <c r="H203" i="69"/>
  <c r="G238" i="65"/>
  <c r="H209" i="70"/>
  <c r="G192" i="71"/>
  <c r="G236" i="66"/>
  <c r="G253" i="56"/>
  <c r="H223" i="68"/>
  <c r="H216" i="76"/>
  <c r="G40" i="70"/>
  <c r="H40" i="65"/>
  <c r="G115" i="56"/>
  <c r="G357" i="53"/>
  <c r="G375" i="67"/>
  <c r="G244" i="51"/>
  <c r="G355" i="55"/>
  <c r="G95" i="76"/>
  <c r="G269" i="67"/>
  <c r="G246" i="66"/>
  <c r="I209" i="69"/>
  <c r="H241" i="22"/>
  <c r="G19" i="54"/>
  <c r="H326" i="70"/>
  <c r="H275" i="22"/>
  <c r="G51" i="71"/>
  <c r="G347" i="58"/>
  <c r="H38" i="68"/>
  <c r="E131" i="51"/>
  <c r="G235" i="61"/>
  <c r="H227" i="61"/>
  <c r="G256" i="56"/>
  <c r="H206" i="60"/>
  <c r="G371" i="53"/>
  <c r="G297" i="76"/>
  <c r="G24" i="68"/>
  <c r="G129" i="64"/>
  <c r="G11" i="55"/>
  <c r="G78" i="75"/>
  <c r="G230" i="22"/>
  <c r="E259" i="59"/>
  <c r="E367" i="54"/>
  <c r="G211" i="56"/>
  <c r="G333" i="69"/>
  <c r="G304" i="60"/>
  <c r="G200" i="54"/>
  <c r="G55" i="67"/>
  <c r="G43" i="66"/>
  <c r="G275" i="76"/>
  <c r="G126" i="64"/>
  <c r="H287" i="58"/>
  <c r="G395" i="53"/>
  <c r="G80" i="68"/>
  <c r="G42" i="65"/>
  <c r="H26" i="69"/>
  <c r="G170" i="60"/>
  <c r="H197" i="76"/>
  <c r="G120" i="50"/>
  <c r="G70" i="65"/>
  <c r="G42" i="66"/>
  <c r="G55" i="68"/>
  <c r="G393" i="51"/>
  <c r="H102" i="22"/>
  <c r="G160" i="59"/>
  <c r="G99" i="70"/>
  <c r="E47" i="50"/>
  <c r="G119" i="55"/>
  <c r="G354" i="69"/>
  <c r="G397" i="59"/>
  <c r="H186" i="76"/>
  <c r="G234" i="53"/>
  <c r="H123" i="22"/>
  <c r="G100" i="22"/>
  <c r="G76" i="57"/>
  <c r="H306" i="58"/>
  <c r="G113" i="76"/>
  <c r="G70" i="54"/>
  <c r="H384" i="59"/>
  <c r="G29" i="68"/>
  <c r="E183" i="60"/>
  <c r="G79" i="57"/>
  <c r="H231" i="22"/>
  <c r="G305" i="60"/>
  <c r="G214" i="75"/>
  <c r="G11" i="58"/>
  <c r="G268" i="66"/>
  <c r="G369" i="60"/>
  <c r="G130" i="58"/>
  <c r="G209" i="64"/>
  <c r="G387" i="69"/>
  <c r="G332" i="56"/>
  <c r="G348" i="55"/>
  <c r="G67" i="66"/>
  <c r="G349" i="54"/>
  <c r="G146" i="55"/>
  <c r="G17" i="65"/>
  <c r="H81" i="70"/>
  <c r="G173" i="61"/>
  <c r="G205" i="54"/>
  <c r="G331" i="75"/>
  <c r="G303" i="61"/>
  <c r="G156" i="50"/>
  <c r="G64" i="58"/>
  <c r="G175" i="56"/>
  <c r="G24" i="59"/>
  <c r="G40" i="59"/>
  <c r="G46" i="64"/>
  <c r="G369" i="51"/>
  <c r="G359" i="60"/>
  <c r="G136" i="69"/>
  <c r="G269" i="71"/>
  <c r="G58" i="71"/>
  <c r="G47" i="68"/>
  <c r="G177" i="65"/>
  <c r="G68" i="61"/>
  <c r="G276" i="64"/>
  <c r="G248" i="64"/>
  <c r="E147" i="71"/>
  <c r="H172" i="69"/>
  <c r="E352" i="50"/>
  <c r="G12" i="67"/>
  <c r="H218" i="22"/>
  <c r="G162" i="59"/>
  <c r="G240" i="65"/>
  <c r="G300" i="56"/>
  <c r="H105" i="22"/>
  <c r="G376" i="59"/>
  <c r="G199" i="55"/>
  <c r="G190" i="22"/>
  <c r="G370" i="65"/>
  <c r="G251" i="64"/>
  <c r="G401" i="55"/>
  <c r="E179" i="51"/>
  <c r="E198" i="68"/>
  <c r="G233" i="54"/>
  <c r="E347" i="58"/>
  <c r="G316" i="67"/>
  <c r="E313" i="55"/>
  <c r="G207" i="64"/>
  <c r="E211" i="75"/>
  <c r="E48" i="61"/>
  <c r="H380" i="69"/>
  <c r="G103" i="64"/>
  <c r="G139" i="76"/>
  <c r="E259" i="54"/>
  <c r="E112" i="55"/>
  <c r="G105" i="22"/>
  <c r="E217" i="51"/>
  <c r="E337" i="59"/>
  <c r="E212" i="71"/>
  <c r="G193" i="66"/>
  <c r="G196" i="22"/>
  <c r="E107" i="55"/>
  <c r="G351" i="70"/>
  <c r="G220" i="56"/>
  <c r="G147" i="55"/>
  <c r="G266" i="70"/>
  <c r="G348" i="67"/>
  <c r="E320" i="58"/>
  <c r="E63" i="51"/>
  <c r="G304" i="76"/>
  <c r="E31" i="53"/>
  <c r="G190" i="69"/>
  <c r="E314" i="67"/>
  <c r="G300" i="76"/>
  <c r="E79" i="50"/>
  <c r="G150" i="76"/>
  <c r="G35" i="70"/>
  <c r="H249" i="54"/>
  <c r="G249" i="65"/>
  <c r="H140" i="60"/>
  <c r="G259" i="59"/>
  <c r="E95" i="50"/>
  <c r="G25" i="66"/>
  <c r="G351" i="50"/>
  <c r="G257" i="60"/>
  <c r="G354" i="67"/>
  <c r="G377" i="57"/>
  <c r="G146" i="71"/>
  <c r="H43" i="67"/>
  <c r="G155" i="58"/>
  <c r="G202" i="59"/>
  <c r="H286" i="66"/>
  <c r="G14" i="75"/>
  <c r="G134" i="59"/>
  <c r="G365" i="59"/>
  <c r="G67" i="55"/>
  <c r="G21" i="66"/>
  <c r="H120" i="70"/>
  <c r="G191" i="55"/>
  <c r="G386" i="53"/>
  <c r="G122" i="54"/>
  <c r="G166" i="22"/>
  <c r="G345" i="68"/>
  <c r="G82" i="56"/>
  <c r="H8" i="22"/>
  <c r="G339" i="56"/>
  <c r="G377" i="54"/>
  <c r="G161" i="70"/>
  <c r="G116" i="76"/>
  <c r="G354" i="71"/>
  <c r="G397" i="68"/>
  <c r="G393" i="59"/>
  <c r="H78" i="56"/>
  <c r="G186" i="76"/>
  <c r="G333" i="51"/>
  <c r="G347" i="67"/>
  <c r="G241" i="76"/>
  <c r="H335" i="22"/>
  <c r="G61" i="71"/>
  <c r="G262" i="66"/>
  <c r="G56" i="75"/>
  <c r="G113" i="65"/>
  <c r="G56" i="22"/>
  <c r="G373" i="53"/>
  <c r="G67" i="53"/>
  <c r="H360" i="59"/>
  <c r="H28" i="76"/>
  <c r="G145" i="66"/>
  <c r="G332" i="69"/>
  <c r="H349" i="76"/>
  <c r="H337" i="22"/>
  <c r="E243" i="75"/>
  <c r="G144" i="71"/>
  <c r="G394" i="50"/>
  <c r="G115" i="57"/>
  <c r="G386" i="59"/>
  <c r="G295" i="53"/>
  <c r="G336" i="55"/>
  <c r="G122" i="71"/>
  <c r="G113" i="64"/>
  <c r="G246" i="58"/>
  <c r="G211" i="76"/>
  <c r="G19" i="67"/>
  <c r="G200" i="58"/>
  <c r="E275" i="71"/>
  <c r="G82" i="69"/>
  <c r="G256" i="57"/>
  <c r="H47" i="67"/>
  <c r="G327" i="57"/>
  <c r="E11" i="51"/>
  <c r="H380" i="76"/>
  <c r="G118" i="59"/>
  <c r="G16" i="76"/>
  <c r="G140" i="59"/>
  <c r="H153" i="58"/>
  <c r="G109" i="53"/>
  <c r="G281" i="50"/>
  <c r="G386" i="61"/>
  <c r="G198" i="61"/>
  <c r="G247" i="70"/>
  <c r="G96" i="67"/>
  <c r="G314" i="58"/>
  <c r="G109" i="70"/>
  <c r="G304" i="65"/>
  <c r="H182" i="22"/>
  <c r="G96" i="57"/>
  <c r="G307" i="69"/>
  <c r="G386" i="76"/>
  <c r="G248" i="61"/>
  <c r="G178" i="61"/>
  <c r="E152" i="50"/>
  <c r="G216" i="64"/>
  <c r="E235" i="71"/>
  <c r="G344" i="58"/>
  <c r="G87" i="67"/>
  <c r="H181" i="64"/>
  <c r="G113" i="57"/>
  <c r="G286" i="64"/>
  <c r="G353" i="56"/>
  <c r="G146" i="56"/>
  <c r="G356" i="71"/>
  <c r="E159" i="50"/>
  <c r="G316" i="65"/>
  <c r="G253" i="50"/>
  <c r="G371" i="56"/>
  <c r="G211" i="59"/>
  <c r="G19" i="60"/>
  <c r="H349" i="66"/>
  <c r="G380" i="57"/>
  <c r="G201" i="50"/>
  <c r="G256" i="69"/>
  <c r="G78" i="67"/>
  <c r="G137" i="61"/>
  <c r="E163" i="71"/>
  <c r="G113" i="69"/>
  <c r="E108" i="68"/>
  <c r="G371" i="68"/>
  <c r="E240" i="55"/>
  <c r="G385" i="67"/>
  <c r="E248" i="51"/>
  <c r="G89" i="65"/>
  <c r="E104" i="50"/>
  <c r="E61" i="75"/>
  <c r="G60" i="75"/>
  <c r="G220" i="61"/>
  <c r="G396" i="55"/>
  <c r="E185" i="58"/>
  <c r="G202" i="66"/>
  <c r="E144" i="57"/>
  <c r="E403" i="56"/>
  <c r="E211" i="56"/>
  <c r="H136" i="55"/>
  <c r="E316" i="51"/>
  <c r="G136" i="60"/>
  <c r="G375" i="70"/>
  <c r="G126" i="68"/>
  <c r="G359" i="71"/>
  <c r="E253" i="75"/>
  <c r="G91" i="68"/>
  <c r="G12" i="53"/>
  <c r="G306" i="70"/>
  <c r="G194" i="69"/>
  <c r="E355" i="60"/>
  <c r="G398" i="70"/>
  <c r="G277" i="67"/>
  <c r="E231" i="75"/>
  <c r="G363" i="60"/>
  <c r="E337" i="50"/>
  <c r="G9" i="22"/>
  <c r="E278" i="71"/>
  <c r="E31" i="75"/>
  <c r="G284" i="68"/>
  <c r="E70" i="66"/>
  <c r="E376" i="56"/>
  <c r="F89" i="50"/>
  <c r="E237" i="64"/>
  <c r="E185" i="68"/>
  <c r="G162" i="67"/>
  <c r="E39" i="58"/>
  <c r="G312" i="56"/>
  <c r="G101" i="53"/>
  <c r="G345" i="56"/>
  <c r="E171" i="55"/>
  <c r="G66" i="56"/>
  <c r="G321" i="70"/>
  <c r="G324" i="68"/>
  <c r="G242" i="71"/>
  <c r="E299" i="75"/>
  <c r="H319" i="76"/>
  <c r="H185" i="76"/>
  <c r="G307" i="53"/>
  <c r="H239" i="59"/>
  <c r="H274" i="69"/>
  <c r="G279" i="70"/>
  <c r="G330" i="54"/>
  <c r="H68" i="76"/>
  <c r="G347" i="70"/>
  <c r="G18" i="50"/>
  <c r="G389" i="53"/>
  <c r="H302" i="59"/>
  <c r="G31" i="59"/>
  <c r="H204" i="76"/>
  <c r="H229" i="22"/>
  <c r="G371" i="75"/>
  <c r="G162" i="58"/>
  <c r="G158" i="61"/>
  <c r="G384" i="53"/>
  <c r="G130" i="59"/>
  <c r="G91" i="66"/>
  <c r="G344" i="71"/>
  <c r="G108" i="57"/>
  <c r="G287" i="57"/>
  <c r="H344" i="65"/>
  <c r="G159" i="65"/>
  <c r="G211" i="22"/>
  <c r="G56" i="57"/>
  <c r="G47" i="56"/>
  <c r="H251" i="69"/>
  <c r="G193" i="51"/>
  <c r="G32" i="60"/>
  <c r="G273" i="58"/>
  <c r="G314" i="71"/>
  <c r="G110" i="58"/>
  <c r="H335" i="67"/>
  <c r="G255" i="51"/>
  <c r="G240" i="76"/>
  <c r="G370" i="67"/>
  <c r="G111" i="61"/>
  <c r="G361" i="61"/>
  <c r="G65" i="50"/>
  <c r="G395" i="75"/>
  <c r="G396" i="61"/>
  <c r="G76" i="61"/>
  <c r="G80" i="57"/>
  <c r="G239" i="60"/>
  <c r="G87" i="50"/>
  <c r="G266" i="59"/>
  <c r="G144" i="76"/>
  <c r="E403" i="51"/>
  <c r="G320" i="57"/>
  <c r="G317" i="55"/>
  <c r="G258" i="54"/>
  <c r="G223" i="70"/>
  <c r="E364" i="71"/>
  <c r="E363" i="71"/>
  <c r="G96" i="58"/>
  <c r="G114" i="65"/>
  <c r="G44" i="65"/>
  <c r="G174" i="51"/>
  <c r="G219" i="75"/>
  <c r="H315" i="76"/>
  <c r="G254" i="68"/>
  <c r="H33" i="56"/>
  <c r="G126" i="66"/>
  <c r="G24" i="56"/>
  <c r="G233" i="59"/>
  <c r="G269" i="69"/>
  <c r="G291" i="59"/>
  <c r="G289" i="54"/>
  <c r="H242" i="69"/>
  <c r="G176" i="66"/>
  <c r="G241" i="64"/>
  <c r="G17" i="50"/>
  <c r="H253" i="54"/>
  <c r="G27" i="54"/>
  <c r="G86" i="76"/>
  <c r="G347" i="75"/>
  <c r="E323" i="75"/>
  <c r="G359" i="70"/>
  <c r="H111" i="66"/>
  <c r="G242" i="55"/>
  <c r="G43" i="76"/>
  <c r="G316" i="53"/>
  <c r="G243" i="51"/>
  <c r="G399" i="76"/>
  <c r="H316" i="22"/>
  <c r="G41" i="56"/>
  <c r="H298" i="67"/>
  <c r="G227" i="50"/>
  <c r="E83" i="71"/>
  <c r="G163" i="65"/>
  <c r="G263" i="64"/>
  <c r="G90" i="76"/>
  <c r="H153" i="22"/>
  <c r="G120" i="64"/>
  <c r="G395" i="61"/>
  <c r="G152" i="57"/>
  <c r="H173" i="22"/>
  <c r="G329" i="69"/>
  <c r="G160" i="54"/>
  <c r="H205" i="64"/>
  <c r="H97" i="76"/>
  <c r="G19" i="66"/>
  <c r="G231" i="66"/>
  <c r="G327" i="50"/>
  <c r="G390" i="61"/>
  <c r="H91" i="68"/>
  <c r="G45" i="76"/>
  <c r="G397" i="69"/>
  <c r="G322" i="67"/>
  <c r="G56" i="71"/>
  <c r="G250" i="71"/>
  <c r="G113" i="54"/>
  <c r="G137" i="51"/>
  <c r="G298" i="57"/>
  <c r="E83" i="55"/>
  <c r="G39" i="54"/>
  <c r="G159" i="64"/>
  <c r="G97" i="64"/>
  <c r="E163" i="51"/>
  <c r="E256" i="53"/>
  <c r="E85" i="51"/>
  <c r="G272" i="58"/>
  <c r="G91" i="50"/>
  <c r="E128" i="58"/>
  <c r="E43" i="64"/>
  <c r="E224" i="64"/>
  <c r="G183" i="67"/>
  <c r="E233" i="54"/>
  <c r="E287" i="64"/>
  <c r="G381" i="64"/>
  <c r="G58" i="66"/>
  <c r="G400" i="67"/>
  <c r="G56" i="68"/>
  <c r="E354" i="60"/>
  <c r="G12" i="66"/>
  <c r="G322" i="22"/>
  <c r="E63" i="66"/>
  <c r="G301" i="68"/>
  <c r="G12" i="61"/>
  <c r="G166" i="55"/>
  <c r="E195" i="57"/>
  <c r="G327" i="67"/>
  <c r="G55" i="55"/>
  <c r="E205" i="56"/>
  <c r="E396" i="53"/>
  <c r="G239" i="50"/>
  <c r="G41" i="60"/>
  <c r="E399" i="71"/>
  <c r="E255" i="66"/>
  <c r="G243" i="76"/>
  <c r="E237" i="59"/>
  <c r="E79" i="71"/>
  <c r="G319" i="51"/>
  <c r="G313" i="61"/>
  <c r="G204" i="68"/>
  <c r="G269" i="70"/>
  <c r="E31" i="54"/>
  <c r="G104" i="54"/>
  <c r="H282" i="58"/>
  <c r="G252" i="56"/>
  <c r="G388" i="55"/>
  <c r="G109" i="59"/>
  <c r="G103" i="65"/>
  <c r="H204" i="69"/>
  <c r="G74" i="69"/>
  <c r="G146" i="76"/>
  <c r="G65" i="59"/>
  <c r="G270" i="51"/>
  <c r="G354" i="75"/>
  <c r="G173" i="57"/>
  <c r="G129" i="61"/>
  <c r="H399" i="68"/>
  <c r="G372" i="68"/>
  <c r="G108" i="60"/>
  <c r="G160" i="64"/>
  <c r="G306" i="76"/>
  <c r="G287" i="76"/>
  <c r="G77" i="56"/>
  <c r="H356" i="58"/>
  <c r="G315" i="61"/>
  <c r="H172" i="59"/>
  <c r="G51" i="56"/>
  <c r="G30" i="55"/>
  <c r="H126" i="68"/>
  <c r="G273" i="71"/>
  <c r="G291" i="50"/>
  <c r="E343" i="56"/>
  <c r="G142" i="65"/>
  <c r="G120" i="71"/>
  <c r="G266" i="58"/>
  <c r="G63" i="59"/>
  <c r="G94" i="65"/>
  <c r="G138" i="61"/>
  <c r="E131" i="61"/>
  <c r="G189" i="59"/>
  <c r="G39" i="58"/>
  <c r="G362" i="60"/>
  <c r="G238" i="68"/>
  <c r="G368" i="60"/>
  <c r="G342" i="71"/>
  <c r="E275" i="51"/>
  <c r="H386" i="58"/>
  <c r="G270" i="57"/>
  <c r="G70" i="57"/>
  <c r="G276" i="53"/>
  <c r="E327" i="53"/>
  <c r="G78" i="65"/>
  <c r="G163" i="53"/>
  <c r="E103" i="54"/>
  <c r="G91" i="22"/>
  <c r="H208" i="22"/>
  <c r="H351" i="22"/>
  <c r="G100" i="59"/>
  <c r="G80" i="53"/>
  <c r="G385" i="59"/>
  <c r="G356" i="67"/>
  <c r="G172" i="71"/>
  <c r="G364" i="66"/>
  <c r="H315" i="22"/>
  <c r="E255" i="56"/>
  <c r="G224" i="56"/>
  <c r="G174" i="64"/>
  <c r="H96" i="66"/>
  <c r="G332" i="55"/>
  <c r="G119" i="65"/>
  <c r="H93" i="70"/>
  <c r="G275" i="22"/>
  <c r="H375" i="76"/>
  <c r="G352" i="53"/>
  <c r="H323" i="65"/>
  <c r="G259" i="65"/>
  <c r="H38" i="54"/>
  <c r="G334" i="59"/>
  <c r="G322" i="60"/>
  <c r="G131" i="51"/>
  <c r="H352" i="65"/>
  <c r="G380" i="22"/>
  <c r="G75" i="70"/>
  <c r="G221" i="59"/>
  <c r="G206" i="61"/>
  <c r="G221" i="66"/>
  <c r="G104" i="58"/>
  <c r="G208" i="68"/>
  <c r="G195" i="22"/>
  <c r="G10" i="59"/>
  <c r="G75" i="57"/>
  <c r="H224" i="70"/>
  <c r="G389" i="69"/>
  <c r="G217" i="71"/>
  <c r="G52" i="65"/>
  <c r="G28" i="61"/>
  <c r="G82" i="64"/>
  <c r="G362" i="58"/>
  <c r="G331" i="66"/>
  <c r="G353" i="69"/>
  <c r="G49" i="66"/>
  <c r="G392" i="69"/>
  <c r="G385" i="70"/>
  <c r="G81" i="51"/>
  <c r="G202" i="56"/>
  <c r="E399" i="56"/>
  <c r="E263" i="50"/>
  <c r="G125" i="59"/>
  <c r="H391" i="22"/>
  <c r="G157" i="59"/>
  <c r="G171" i="66"/>
  <c r="G167" i="65"/>
  <c r="G284" i="60"/>
  <c r="G68" i="57"/>
  <c r="G65" i="69"/>
  <c r="G379" i="71"/>
  <c r="G285" i="75"/>
  <c r="G313" i="67"/>
  <c r="G135" i="50"/>
  <c r="E300" i="71"/>
  <c r="H364" i="67"/>
  <c r="G388" i="65"/>
  <c r="G327" i="60"/>
  <c r="E375" i="50"/>
  <c r="E84" i="58"/>
  <c r="G35" i="76"/>
  <c r="G340" i="76"/>
  <c r="E348" i="61"/>
  <c r="H315" i="57"/>
  <c r="G217" i="70"/>
  <c r="E242" i="53"/>
  <c r="E201" i="59"/>
  <c r="G137" i="69"/>
  <c r="E76" i="58"/>
  <c r="G133" i="65"/>
  <c r="G46" i="69"/>
  <c r="E105" i="50"/>
  <c r="E11" i="71"/>
  <c r="E400" i="60"/>
  <c r="E158" i="56"/>
  <c r="G102" i="58"/>
  <c r="G26" i="53"/>
  <c r="G119" i="70"/>
  <c r="G347" i="76"/>
  <c r="E207" i="56"/>
  <c r="G109" i="57"/>
  <c r="E284" i="64"/>
  <c r="E61" i="58"/>
  <c r="G163" i="54"/>
  <c r="G12" i="70"/>
  <c r="E30" i="53"/>
  <c r="E329" i="61"/>
  <c r="G220" i="55"/>
  <c r="E384" i="54"/>
  <c r="E190" i="58"/>
  <c r="G190" i="59"/>
  <c r="G45" i="55"/>
  <c r="G214" i="56"/>
  <c r="E172" i="60"/>
  <c r="E330" i="53"/>
  <c r="G157" i="65"/>
  <c r="E302" i="66"/>
  <c r="E110" i="61"/>
  <c r="E380" i="65"/>
  <c r="E335" i="66"/>
  <c r="E318" i="59"/>
  <c r="G70" i="22"/>
  <c r="G157" i="57"/>
  <c r="H341" i="55"/>
  <c r="G332" i="53"/>
  <c r="G233" i="50"/>
  <c r="G358" i="56"/>
  <c r="E379" i="59"/>
  <c r="E259" i="57"/>
  <c r="H399" i="66"/>
  <c r="G280" i="66"/>
  <c r="G63" i="56"/>
  <c r="H243" i="69"/>
  <c r="G326" i="56"/>
  <c r="G351" i="55"/>
  <c r="G223" i="50"/>
  <c r="G229" i="75"/>
  <c r="H373" i="65"/>
  <c r="G366" i="71"/>
  <c r="G292" i="53"/>
  <c r="G53" i="60"/>
  <c r="G91" i="70"/>
  <c r="E396" i="51"/>
  <c r="H336" i="70"/>
  <c r="G218" i="61"/>
  <c r="H243" i="66"/>
  <c r="G273" i="51"/>
  <c r="G266" i="75"/>
  <c r="G128" i="50"/>
  <c r="H391" i="64"/>
  <c r="H191" i="22"/>
  <c r="G204" i="55"/>
  <c r="G318" i="70"/>
  <c r="G67" i="68"/>
  <c r="G63" i="67"/>
  <c r="H10" i="76"/>
  <c r="G177" i="56"/>
  <c r="G155" i="54"/>
  <c r="G181" i="76"/>
  <c r="G333" i="70"/>
  <c r="E116" i="75"/>
  <c r="G303" i="56"/>
  <c r="G78" i="22"/>
  <c r="H226" i="67"/>
  <c r="H48" i="61"/>
  <c r="G311" i="60"/>
  <c r="G386" i="67"/>
  <c r="G51" i="22"/>
  <c r="G249" i="60"/>
  <c r="H170" i="60"/>
  <c r="G397" i="53"/>
  <c r="G284" i="69"/>
  <c r="G189" i="61"/>
  <c r="H39" i="22"/>
  <c r="G401" i="58"/>
  <c r="H403" i="76"/>
  <c r="G154" i="56"/>
  <c r="G374" i="65"/>
  <c r="G144" i="70"/>
  <c r="H371" i="22"/>
  <c r="G291" i="75"/>
  <c r="H285" i="70"/>
  <c r="G374" i="59"/>
  <c r="H363" i="66"/>
  <c r="G271" i="71"/>
  <c r="G67" i="65"/>
  <c r="G30" i="64"/>
  <c r="G60" i="54"/>
  <c r="G27" i="58"/>
  <c r="G212" i="61"/>
  <c r="G180" i="22"/>
  <c r="H287" i="22"/>
  <c r="G15" i="67"/>
  <c r="G127" i="64"/>
  <c r="G329" i="57"/>
  <c r="H57" i="76"/>
  <c r="G77" i="50"/>
  <c r="H382" i="70"/>
  <c r="G232" i="60"/>
  <c r="G176" i="58"/>
  <c r="G332" i="58"/>
  <c r="G208" i="61"/>
  <c r="G32" i="66"/>
  <c r="G110" i="70"/>
  <c r="G95" i="69"/>
  <c r="G389" i="57"/>
  <c r="G297" i="56"/>
  <c r="H236" i="75"/>
  <c r="G349" i="75"/>
  <c r="E311" i="60"/>
  <c r="G282" i="76"/>
  <c r="G401" i="67"/>
  <c r="E363" i="59"/>
  <c r="H99" i="68"/>
  <c r="H352" i="76"/>
  <c r="G240" i="22"/>
  <c r="G179" i="69"/>
  <c r="G64" i="55"/>
  <c r="G174" i="66"/>
  <c r="E100" i="71"/>
  <c r="G83" i="50"/>
  <c r="G156" i="53"/>
  <c r="H279" i="64"/>
  <c r="G219" i="57"/>
  <c r="G253" i="76"/>
  <c r="G114" i="76"/>
  <c r="G120" i="22"/>
  <c r="H174" i="65"/>
  <c r="G169" i="50"/>
  <c r="G46" i="65"/>
  <c r="G369" i="68"/>
  <c r="H43" i="76"/>
  <c r="G355" i="69"/>
  <c r="G243" i="57"/>
  <c r="G129" i="54"/>
  <c r="H184" i="58"/>
  <c r="H367" i="70"/>
  <c r="G188" i="76"/>
  <c r="G229" i="59"/>
  <c r="G191" i="58"/>
  <c r="E39" i="50"/>
  <c r="G336" i="51"/>
  <c r="G393" i="61"/>
  <c r="G177" i="68"/>
  <c r="G294" i="68"/>
  <c r="G166" i="61"/>
  <c r="G337" i="68"/>
  <c r="G338" i="51"/>
  <c r="G158" i="66"/>
  <c r="H257" i="64"/>
  <c r="G105" i="59"/>
  <c r="H255" i="69"/>
  <c r="H98" i="64"/>
  <c r="E343" i="54"/>
  <c r="E91" i="51"/>
  <c r="E291" i="51"/>
  <c r="G94" i="53"/>
  <c r="G38" i="54"/>
  <c r="G237" i="59"/>
  <c r="H10" i="67"/>
  <c r="G124" i="50"/>
  <c r="G280" i="56"/>
  <c r="G248" i="69"/>
  <c r="H62" i="70"/>
  <c r="G391" i="58"/>
  <c r="G144" i="57"/>
  <c r="G380" i="50"/>
  <c r="G195" i="60"/>
  <c r="H41" i="22"/>
  <c r="G139" i="65"/>
  <c r="G209" i="59"/>
  <c r="G353" i="55"/>
  <c r="G251" i="75"/>
  <c r="E147" i="61"/>
  <c r="G109" i="22"/>
  <c r="G350" i="65"/>
  <c r="G364" i="70"/>
  <c r="H82" i="76"/>
  <c r="G331" i="58"/>
  <c r="H104" i="66"/>
  <c r="G69" i="61"/>
  <c r="G402" i="76"/>
  <c r="G118" i="22"/>
  <c r="G344" i="59"/>
  <c r="H204" i="67"/>
  <c r="G136" i="65"/>
  <c r="I83" i="76"/>
  <c r="H343" i="68"/>
  <c r="G195" i="59"/>
  <c r="G159" i="22"/>
  <c r="H376" i="22"/>
  <c r="G14" i="67"/>
  <c r="H361" i="22"/>
  <c r="G395" i="22"/>
  <c r="G185" i="56"/>
  <c r="E236" i="51"/>
  <c r="E60" i="54"/>
  <c r="E324" i="71"/>
  <c r="E397" i="51"/>
  <c r="E106" i="51"/>
  <c r="E280" i="50"/>
  <c r="G183" i="58"/>
  <c r="E72" i="67"/>
  <c r="G402" i="56"/>
  <c r="G323" i="22"/>
  <c r="G246" i="70"/>
  <c r="E354" i="67"/>
  <c r="G81" i="70"/>
  <c r="G200" i="55"/>
  <c r="G109" i="58"/>
  <c r="E277" i="51"/>
  <c r="E59" i="58"/>
  <c r="E75" i="54"/>
  <c r="E393" i="61"/>
  <c r="H39" i="55"/>
  <c r="G47" i="58"/>
  <c r="G361" i="59"/>
  <c r="G185" i="66"/>
  <c r="G203" i="65"/>
  <c r="E87" i="50"/>
  <c r="G131" i="68"/>
  <c r="E195" i="71"/>
  <c r="E396" i="57"/>
  <c r="G284" i="59"/>
  <c r="E371" i="65"/>
  <c r="E122" i="56"/>
  <c r="E285" i="67"/>
  <c r="G239" i="70"/>
  <c r="E181" i="58"/>
  <c r="E296" i="64"/>
  <c r="G104" i="64"/>
  <c r="E207" i="68"/>
  <c r="G367" i="66"/>
  <c r="G83" i="61"/>
  <c r="E239" i="57"/>
  <c r="G118" i="67"/>
  <c r="E341" i="66"/>
  <c r="E68" i="70"/>
  <c r="H243" i="76"/>
  <c r="E129" i="58"/>
  <c r="E64" i="55"/>
  <c r="G322" i="64"/>
  <c r="G327" i="61"/>
  <c r="H145" i="60"/>
  <c r="H19" i="69"/>
  <c r="H23" i="57"/>
  <c r="G333" i="61"/>
  <c r="E112" i="53"/>
  <c r="G155" i="22"/>
  <c r="G51" i="53"/>
  <c r="G221" i="56"/>
  <c r="G212" i="55"/>
  <c r="G59" i="53"/>
  <c r="H193" i="65"/>
  <c r="G179" i="53"/>
  <c r="H140" i="22"/>
  <c r="H353" i="22"/>
  <c r="G156" i="56"/>
  <c r="G78" i="50"/>
  <c r="G284" i="54"/>
  <c r="H89" i="76"/>
  <c r="G190" i="58"/>
  <c r="G34" i="55"/>
  <c r="G177" i="53"/>
  <c r="G57" i="70"/>
  <c r="H331" i="58"/>
  <c r="G118" i="75"/>
  <c r="G40" i="69"/>
  <c r="G93" i="50"/>
  <c r="H344" i="70"/>
  <c r="H254" i="70"/>
  <c r="H104" i="67"/>
  <c r="G32" i="59"/>
  <c r="G376" i="69"/>
  <c r="G362" i="70"/>
  <c r="H228" i="64"/>
  <c r="G142" i="71"/>
  <c r="G266" i="54"/>
  <c r="G371" i="65"/>
  <c r="G263" i="53"/>
  <c r="H14" i="70"/>
  <c r="G331" i="69"/>
  <c r="G394" i="76"/>
  <c r="G328" i="50"/>
  <c r="G241" i="65"/>
  <c r="G96" i="65"/>
  <c r="H123" i="53"/>
  <c r="G355" i="75"/>
  <c r="G155" i="70"/>
  <c r="G140" i="64"/>
  <c r="H193" i="76"/>
  <c r="G352" i="76"/>
  <c r="G257" i="66"/>
  <c r="G343" i="65"/>
  <c r="E403" i="57"/>
  <c r="H268" i="60"/>
  <c r="G42" i="67"/>
  <c r="E23" i="53"/>
  <c r="G64" i="70"/>
  <c r="H5" i="65"/>
  <c r="G181" i="66"/>
  <c r="G214" i="53"/>
  <c r="G257" i="51"/>
  <c r="G380" i="54"/>
  <c r="G248" i="54"/>
  <c r="G261" i="65"/>
  <c r="G253" i="67"/>
  <c r="G34" i="57"/>
  <c r="G246" i="56"/>
  <c r="G399" i="66"/>
  <c r="H260" i="76"/>
  <c r="G380" i="69"/>
  <c r="G103" i="69"/>
  <c r="G269" i="76"/>
  <c r="G45" i="60"/>
  <c r="H36" i="66"/>
  <c r="G284" i="75"/>
  <c r="G207" i="71"/>
  <c r="G377" i="51"/>
  <c r="G315" i="65"/>
  <c r="G128" i="66"/>
  <c r="G386" i="75"/>
  <c r="H362" i="69"/>
  <c r="G360" i="64"/>
  <c r="H76" i="22"/>
  <c r="G220" i="54"/>
  <c r="G188" i="70"/>
  <c r="G216" i="61"/>
  <c r="H368" i="61"/>
  <c r="G16" i="51"/>
  <c r="G381" i="76"/>
  <c r="G61" i="57"/>
  <c r="G403" i="57"/>
  <c r="G307" i="70"/>
  <c r="G159" i="54"/>
  <c r="H118" i="68"/>
  <c r="G317" i="76"/>
  <c r="G106" i="65"/>
  <c r="G115" i="58"/>
  <c r="G107" i="56"/>
  <c r="E188" i="51"/>
  <c r="G134" i="75"/>
  <c r="H403" i="61"/>
  <c r="G347" i="71"/>
  <c r="G228" i="55"/>
  <c r="G263" i="67"/>
  <c r="H369" i="69"/>
  <c r="E339" i="51"/>
  <c r="H10" i="68"/>
  <c r="H275" i="69"/>
  <c r="E143" i="53"/>
  <c r="G364" i="64"/>
  <c r="H250" i="76"/>
  <c r="G288" i="59"/>
  <c r="G279" i="58"/>
  <c r="G374" i="57"/>
  <c r="G158" i="53"/>
  <c r="G48" i="75"/>
  <c r="E335" i="58"/>
  <c r="E251" i="71"/>
  <c r="G301" i="53"/>
  <c r="E127" i="53"/>
  <c r="G170" i="50"/>
  <c r="H270" i="22"/>
  <c r="E343" i="50"/>
  <c r="G331" i="65"/>
  <c r="G80" i="60"/>
  <c r="E140" i="51"/>
  <c r="E20" i="71"/>
  <c r="H370" i="76"/>
  <c r="G41" i="22"/>
  <c r="H252" i="66"/>
  <c r="G21" i="53"/>
  <c r="G335" i="76"/>
  <c r="G215" i="53"/>
  <c r="E180" i="59"/>
  <c r="G401" i="64"/>
  <c r="G231" i="68"/>
  <c r="E170" i="54"/>
  <c r="G219" i="76"/>
  <c r="E272" i="57"/>
  <c r="E125" i="58"/>
  <c r="G251" i="53"/>
  <c r="G310" i="69"/>
  <c r="G86" i="67"/>
  <c r="E107" i="54"/>
  <c r="E195" i="59"/>
  <c r="E207" i="71"/>
  <c r="G290" i="69"/>
  <c r="E393" i="51"/>
  <c r="E355" i="61"/>
  <c r="E59" i="50"/>
  <c r="E135" i="71"/>
  <c r="E138" i="69"/>
  <c r="G121" i="69"/>
  <c r="G59" i="75"/>
  <c r="G336" i="69"/>
  <c r="G116" i="70"/>
  <c r="G274" i="76"/>
  <c r="G206" i="64"/>
  <c r="E179" i="56"/>
  <c r="G252" i="64"/>
  <c r="G138" i="58"/>
  <c r="G162" i="64"/>
  <c r="E119" i="55"/>
  <c r="G82" i="70"/>
  <c r="G200" i="65"/>
  <c r="G131" i="57"/>
  <c r="E335" i="71"/>
  <c r="G28" i="60"/>
  <c r="G213" i="61"/>
  <c r="G359" i="69"/>
  <c r="G229" i="71"/>
  <c r="G288" i="54"/>
  <c r="G102" i="22"/>
  <c r="G52" i="51"/>
  <c r="G338" i="57"/>
  <c r="H56" i="22"/>
  <c r="G38" i="68"/>
  <c r="E76" i="51"/>
  <c r="G330" i="50"/>
  <c r="G207" i="22"/>
  <c r="G256" i="51"/>
  <c r="G340" i="59"/>
  <c r="H348" i="71"/>
  <c r="G335" i="51"/>
  <c r="H9" i="70"/>
  <c r="G366" i="65"/>
  <c r="G333" i="56"/>
  <c r="H16" i="70"/>
  <c r="G167" i="50"/>
  <c r="G207" i="51"/>
  <c r="G228" i="64"/>
  <c r="G219" i="59"/>
  <c r="G147" i="70"/>
  <c r="G108" i="67"/>
  <c r="G204" i="71"/>
  <c r="G204" i="53"/>
  <c r="G302" i="57"/>
  <c r="H366" i="57"/>
  <c r="G171" i="60"/>
  <c r="G73" i="58"/>
  <c r="H12" i="69"/>
  <c r="G76" i="65"/>
  <c r="G198" i="22"/>
  <c r="I392" i="66"/>
  <c r="H217" i="76"/>
  <c r="H364" i="61"/>
  <c r="G186" i="60"/>
  <c r="G62" i="65"/>
  <c r="E307" i="71"/>
  <c r="G117" i="59"/>
  <c r="G375" i="61"/>
  <c r="G390" i="50"/>
  <c r="G362" i="53"/>
  <c r="G149" i="57"/>
  <c r="G158" i="64"/>
  <c r="G206" i="55"/>
  <c r="G393" i="60"/>
  <c r="G130" i="67"/>
  <c r="H27" i="76"/>
  <c r="G392" i="60"/>
  <c r="G75" i="71"/>
  <c r="H40" i="61"/>
  <c r="G244" i="59"/>
  <c r="G92" i="56"/>
  <c r="G57" i="61"/>
  <c r="G143" i="66"/>
  <c r="H9" i="67"/>
  <c r="H265" i="57"/>
  <c r="G127" i="68"/>
  <c r="G379" i="59"/>
  <c r="G229" i="68"/>
  <c r="G13" i="76"/>
  <c r="G29" i="53"/>
  <c r="H330" i="56"/>
  <c r="E379" i="75"/>
  <c r="G32" i="75"/>
  <c r="G164" i="75"/>
  <c r="G240" i="56"/>
  <c r="G283" i="54"/>
  <c r="G207" i="54"/>
  <c r="G122" i="61"/>
  <c r="G374" i="61"/>
  <c r="G53" i="57"/>
  <c r="H179" i="66"/>
  <c r="G268" i="59"/>
  <c r="H207" i="65"/>
  <c r="G278" i="50"/>
  <c r="G271" i="64"/>
  <c r="E315" i="51"/>
  <c r="H374" i="64"/>
  <c r="G16" i="66"/>
  <c r="G158" i="59"/>
  <c r="G22" i="68"/>
  <c r="G141" i="76"/>
  <c r="G360" i="66"/>
  <c r="G322" i="61"/>
  <c r="G95" i="55"/>
  <c r="G300" i="64"/>
  <c r="G229" i="22"/>
  <c r="H225" i="59"/>
  <c r="H261" i="70"/>
  <c r="G393" i="66"/>
  <c r="G295" i="70"/>
  <c r="G342" i="76"/>
  <c r="G86" i="70"/>
  <c r="H114" i="69"/>
  <c r="G112" i="69"/>
  <c r="G307" i="65"/>
  <c r="G159" i="57"/>
  <c r="E121" i="53"/>
  <c r="G121" i="57"/>
  <c r="G352" i="70"/>
  <c r="E112" i="56"/>
  <c r="G125" i="70"/>
  <c r="E82" i="60"/>
  <c r="E379" i="57"/>
  <c r="G153" i="61"/>
  <c r="E260" i="59"/>
  <c r="G269" i="57"/>
  <c r="E281" i="58"/>
  <c r="G27" i="59"/>
  <c r="G91" i="75"/>
  <c r="E253" i="53"/>
  <c r="E48" i="71"/>
  <c r="E153" i="57"/>
  <c r="E78" i="61"/>
  <c r="E84" i="55"/>
  <c r="H34" i="67"/>
  <c r="G272" i="56"/>
  <c r="G25" i="53"/>
  <c r="G285" i="65"/>
  <c r="H129" i="67"/>
  <c r="G388" i="64"/>
  <c r="G342" i="66"/>
  <c r="E401" i="56"/>
  <c r="E154" i="60"/>
  <c r="G298" i="65"/>
  <c r="G283" i="55"/>
  <c r="E20" i="57"/>
  <c r="G125" i="51"/>
  <c r="G384" i="54"/>
  <c r="E339" i="75"/>
  <c r="E312" i="71"/>
  <c r="G222" i="61"/>
  <c r="G213" i="58"/>
  <c r="E192" i="53"/>
  <c r="E139" i="54"/>
  <c r="E22" i="64"/>
  <c r="E40" i="61"/>
  <c r="E130" i="75"/>
  <c r="E130" i="67"/>
  <c r="G312" i="66"/>
  <c r="E91" i="61"/>
  <c r="E378" i="71"/>
  <c r="G19" i="64"/>
  <c r="G352" i="54"/>
  <c r="H142" i="59"/>
  <c r="H177" i="56"/>
  <c r="G60" i="53"/>
  <c r="G343" i="56"/>
  <c r="G236" i="22"/>
  <c r="G239" i="69"/>
  <c r="G369" i="53"/>
  <c r="G288" i="64"/>
  <c r="G175" i="66"/>
  <c r="G98" i="56"/>
  <c r="H284" i="75"/>
  <c r="G178" i="59"/>
  <c r="G403" i="50"/>
  <c r="G251" i="54"/>
  <c r="H45" i="57"/>
  <c r="H134" i="70"/>
  <c r="H387" i="60"/>
  <c r="G157" i="66"/>
  <c r="G319" i="60"/>
  <c r="G74" i="67"/>
  <c r="G14" i="60"/>
  <c r="H241" i="56"/>
  <c r="G264" i="55"/>
  <c r="G26" i="56"/>
  <c r="G333" i="58"/>
  <c r="H98" i="22"/>
  <c r="H12" i="60"/>
  <c r="G69" i="71"/>
  <c r="H400" i="66"/>
  <c r="G325" i="60"/>
  <c r="E43" i="59"/>
  <c r="G208" i="50"/>
  <c r="G296" i="70"/>
  <c r="I5" i="51"/>
  <c r="G382" i="53"/>
  <c r="G38" i="50"/>
  <c r="G35" i="51"/>
  <c r="G76" i="69"/>
  <c r="G83" i="65"/>
  <c r="G83" i="51"/>
  <c r="G220" i="53"/>
  <c r="G377" i="66"/>
  <c r="G10" i="71"/>
  <c r="G99" i="75"/>
  <c r="E88" i="50"/>
  <c r="G30" i="65"/>
  <c r="G357" i="60"/>
  <c r="G174" i="68"/>
  <c r="H314" i="76"/>
  <c r="G348" i="22"/>
  <c r="E95" i="60"/>
  <c r="G84" i="75"/>
  <c r="G346" i="54"/>
  <c r="G311" i="56"/>
  <c r="G211" i="68"/>
  <c r="E291" i="75"/>
  <c r="G163" i="59"/>
  <c r="G77" i="60"/>
  <c r="G179" i="60"/>
  <c r="G173" i="58"/>
  <c r="G64" i="51"/>
  <c r="E27" i="51"/>
  <c r="G236" i="76"/>
  <c r="G403" i="71"/>
  <c r="G181" i="70"/>
  <c r="G200" i="70"/>
  <c r="G287" i="59"/>
  <c r="G59" i="67"/>
  <c r="E384" i="53"/>
  <c r="G176" i="50"/>
  <c r="G350" i="58"/>
  <c r="G247" i="50"/>
  <c r="G284" i="53"/>
  <c r="G205" i="61"/>
  <c r="G373" i="71"/>
  <c r="G220" i="69"/>
  <c r="G59" i="69"/>
  <c r="H288" i="66"/>
  <c r="G319" i="64"/>
  <c r="G5" i="50"/>
  <c r="G120" i="55"/>
  <c r="E119" i="53"/>
  <c r="G113" i="60"/>
  <c r="H26" i="71"/>
  <c r="G260" i="58"/>
  <c r="E23" i="56"/>
  <c r="G67" i="22"/>
  <c r="G59" i="51"/>
  <c r="G216" i="67"/>
  <c r="H15" i="68"/>
  <c r="G350" i="60"/>
  <c r="G291" i="66"/>
  <c r="G71" i="64"/>
  <c r="G83" i="70"/>
  <c r="E48" i="53"/>
  <c r="G137" i="76"/>
  <c r="G238" i="59"/>
  <c r="H64" i="68"/>
  <c r="G278" i="55"/>
  <c r="G376" i="58"/>
  <c r="G55" i="60"/>
  <c r="G366" i="54"/>
  <c r="G70" i="71"/>
  <c r="G238" i="50"/>
  <c r="E67" i="57"/>
  <c r="G146" i="64"/>
  <c r="G124" i="69"/>
  <c r="G139" i="59"/>
  <c r="G355" i="67"/>
  <c r="G126" i="54"/>
  <c r="H88" i="65"/>
  <c r="G306" i="64"/>
  <c r="G305" i="76"/>
  <c r="H389" i="61"/>
  <c r="E383" i="53"/>
  <c r="G371" i="70"/>
  <c r="G138" i="54"/>
  <c r="G141" i="59"/>
  <c r="G239" i="65"/>
  <c r="H110" i="57"/>
  <c r="G49" i="65"/>
  <c r="G251" i="55"/>
  <c r="G249" i="67"/>
  <c r="G76" i="67"/>
  <c r="H39" i="65"/>
  <c r="G50" i="76"/>
  <c r="G297" i="50"/>
  <c r="G185" i="61"/>
  <c r="H348" i="76"/>
  <c r="G176" i="67"/>
  <c r="G396" i="69"/>
  <c r="G257" i="22"/>
  <c r="E307" i="75"/>
  <c r="E307" i="51"/>
  <c r="G384" i="22"/>
  <c r="G130" i="55"/>
  <c r="G345" i="22"/>
  <c r="E403" i="58"/>
  <c r="E85" i="53"/>
  <c r="G265" i="70"/>
  <c r="G255" i="71"/>
  <c r="G155" i="55"/>
  <c r="G145" i="22"/>
  <c r="E185" i="56"/>
  <c r="G359" i="64"/>
  <c r="E45" i="56"/>
  <c r="G376" i="50"/>
  <c r="G374" i="60"/>
  <c r="H368" i="66"/>
  <c r="G186" i="67"/>
  <c r="G251" i="57"/>
  <c r="G236" i="59"/>
  <c r="G36" i="65"/>
  <c r="G51" i="67"/>
  <c r="E310" i="64"/>
  <c r="E35" i="71"/>
  <c r="E185" i="75"/>
  <c r="G162" i="76"/>
  <c r="H290" i="76"/>
  <c r="E35" i="61"/>
  <c r="E187" i="50"/>
  <c r="E313" i="65"/>
  <c r="E171" i="59"/>
  <c r="G16" i="67"/>
  <c r="G315" i="71"/>
  <c r="G56" i="53"/>
  <c r="G210" i="51"/>
  <c r="G364" i="51"/>
  <c r="G311" i="50"/>
  <c r="G64" i="68"/>
  <c r="G356" i="55"/>
  <c r="H237" i="70"/>
  <c r="G373" i="54"/>
  <c r="G343" i="64"/>
  <c r="G129" i="65"/>
  <c r="G381" i="55"/>
  <c r="G360" i="65"/>
  <c r="E397" i="54"/>
  <c r="G285" i="57"/>
  <c r="E371" i="51"/>
  <c r="E28" i="64"/>
  <c r="E57" i="60"/>
  <c r="G39" i="70"/>
  <c r="G326" i="70"/>
  <c r="G200" i="50"/>
  <c r="G92" i="59"/>
  <c r="G163" i="60"/>
  <c r="G151" i="71"/>
  <c r="G181" i="65"/>
  <c r="G387" i="75"/>
  <c r="H111" i="67"/>
  <c r="G290" i="57"/>
  <c r="H326" i="22"/>
  <c r="G194" i="64"/>
  <c r="G50" i="57"/>
  <c r="G389" i="55"/>
  <c r="E167" i="58"/>
  <c r="G280" i="65"/>
  <c r="G305" i="58"/>
  <c r="E331" i="75"/>
  <c r="G334" i="65"/>
  <c r="H379" i="76"/>
  <c r="G11" i="22"/>
  <c r="G335" i="65"/>
  <c r="G227" i="51"/>
  <c r="G31" i="76"/>
  <c r="G220" i="66"/>
  <c r="G257" i="59"/>
  <c r="G340" i="67"/>
  <c r="G35" i="75"/>
  <c r="G205" i="70"/>
  <c r="G154" i="57"/>
  <c r="G337" i="50"/>
  <c r="G267" i="57"/>
  <c r="H286" i="70"/>
  <c r="G123" i="64"/>
  <c r="G217" i="55"/>
  <c r="G127" i="58"/>
  <c r="G300" i="66"/>
  <c r="G284" i="65"/>
  <c r="G190" i="56"/>
  <c r="G82" i="61"/>
  <c r="G143" i="68"/>
  <c r="G231" i="50"/>
  <c r="H99" i="67"/>
  <c r="G274" i="75"/>
  <c r="G80" i="65"/>
  <c r="G248" i="57"/>
  <c r="G264" i="56"/>
  <c r="G44" i="22"/>
  <c r="G360" i="58"/>
  <c r="E24" i="50"/>
  <c r="G282" i="66"/>
  <c r="G71" i="71"/>
  <c r="H121" i="76"/>
  <c r="G380" i="61"/>
  <c r="G367" i="75"/>
  <c r="H387" i="22"/>
  <c r="G204" i="58"/>
  <c r="G17" i="68"/>
  <c r="H307" i="76"/>
  <c r="G58" i="57"/>
  <c r="E143" i="58"/>
  <c r="E251" i="75"/>
  <c r="G362" i="54"/>
  <c r="G312" i="69"/>
  <c r="G354" i="55"/>
  <c r="G102" i="59"/>
  <c r="G281" i="54"/>
  <c r="G144" i="68"/>
  <c r="H166" i="75"/>
  <c r="G94" i="61"/>
  <c r="G170" i="58"/>
  <c r="G360" i="51"/>
  <c r="G140" i="51"/>
  <c r="G379" i="66"/>
  <c r="G44" i="70"/>
  <c r="E183" i="54"/>
  <c r="H131" i="22"/>
  <c r="G176" i="65"/>
  <c r="G367" i="61"/>
  <c r="G178" i="71"/>
  <c r="G355" i="65"/>
  <c r="G20" i="64"/>
  <c r="G289" i="53"/>
  <c r="G349" i="51"/>
  <c r="G129" i="76"/>
  <c r="G256" i="58"/>
  <c r="G168" i="58"/>
  <c r="G173" i="64"/>
  <c r="G83" i="59"/>
  <c r="G46" i="51"/>
  <c r="G37" i="76"/>
  <c r="G14" i="68"/>
  <c r="H230" i="59"/>
  <c r="G267" i="55"/>
  <c r="E207" i="59"/>
  <c r="E222" i="53"/>
  <c r="G283" i="59"/>
  <c r="E317" i="75"/>
  <c r="G108" i="61"/>
  <c r="E116" i="51"/>
  <c r="G160" i="65"/>
  <c r="G18" i="61"/>
  <c r="E221" i="60"/>
  <c r="E389" i="53"/>
  <c r="E204" i="54"/>
  <c r="G107" i="22"/>
  <c r="E326" i="60"/>
  <c r="H51" i="69"/>
  <c r="G48" i="57"/>
  <c r="G173" i="54"/>
  <c r="G12" i="57"/>
  <c r="G74" i="61"/>
  <c r="G69" i="22"/>
  <c r="G161" i="71"/>
  <c r="G346" i="66"/>
  <c r="E349" i="58"/>
  <c r="G60" i="57"/>
  <c r="G158" i="76"/>
  <c r="E80" i="59"/>
  <c r="H377" i="76"/>
  <c r="E41" i="59"/>
  <c r="E348" i="56"/>
  <c r="G166" i="64"/>
  <c r="G269" i="50"/>
  <c r="G336" i="58"/>
  <c r="E291" i="57"/>
  <c r="G320" i="61"/>
  <c r="E242" i="57"/>
  <c r="E39" i="57"/>
  <c r="E54" i="65"/>
  <c r="G398" i="60"/>
  <c r="E19" i="65"/>
  <c r="E76" i="55"/>
  <c r="E324" i="53"/>
  <c r="E400" i="67"/>
  <c r="E222" i="54"/>
  <c r="G6" i="58"/>
  <c r="E249" i="58"/>
  <c r="G175" i="53"/>
  <c r="G117" i="53"/>
  <c r="G189" i="64"/>
  <c r="G373" i="59"/>
  <c r="G366" i="60"/>
  <c r="G113" i="68"/>
  <c r="E331" i="59"/>
  <c r="E341" i="55"/>
  <c r="G202" i="75"/>
  <c r="E13" i="65"/>
  <c r="E127" i="58"/>
  <c r="E106" i="67"/>
  <c r="G330" i="64"/>
  <c r="E49" i="54"/>
  <c r="E98" i="51"/>
  <c r="G88" i="50"/>
  <c r="E86" i="50"/>
  <c r="G365" i="69"/>
  <c r="G314" i="65"/>
  <c r="E112" i="61"/>
  <c r="G122" i="69"/>
  <c r="E290" i="50"/>
  <c r="E397" i="55"/>
  <c r="E356" i="69"/>
  <c r="E234" i="59"/>
  <c r="E395" i="65"/>
  <c r="E36" i="67"/>
  <c r="E220" i="57"/>
  <c r="G386" i="50"/>
  <c r="H38" i="22"/>
  <c r="G301" i="76"/>
  <c r="G117" i="61"/>
  <c r="G108" i="58"/>
  <c r="E237" i="75"/>
  <c r="G63" i="22"/>
  <c r="E160" i="56"/>
  <c r="G146" i="66"/>
  <c r="E45" i="66"/>
  <c r="E115" i="55"/>
  <c r="G241" i="58"/>
  <c r="E169" i="55"/>
  <c r="G221" i="67"/>
  <c r="G49" i="69"/>
  <c r="E23" i="50"/>
  <c r="G10" i="70"/>
  <c r="E85" i="75"/>
  <c r="E401" i="51"/>
  <c r="E347" i="65"/>
  <c r="E121" i="61"/>
  <c r="E263" i="75"/>
  <c r="G138" i="69"/>
  <c r="G24" i="51"/>
  <c r="G300" i="59"/>
  <c r="E263" i="56"/>
  <c r="G377" i="60"/>
  <c r="G275" i="71"/>
  <c r="E66" i="50"/>
  <c r="E377" i="58"/>
  <c r="G284" i="70"/>
  <c r="E142" i="58"/>
  <c r="G211" i="61"/>
  <c r="E362" i="54"/>
  <c r="E36" i="75"/>
  <c r="E252" i="54"/>
  <c r="E385" i="60"/>
  <c r="G152" i="66"/>
  <c r="E242" i="65"/>
  <c r="G105" i="67"/>
  <c r="E92" i="61"/>
  <c r="E373" i="60"/>
  <c r="G76" i="22"/>
  <c r="E92" i="58"/>
  <c r="E170" i="60"/>
  <c r="F96" i="50"/>
  <c r="E240" i="61"/>
  <c r="E16" i="60"/>
  <c r="E348" i="67"/>
  <c r="G171" i="22"/>
  <c r="G66" i="55"/>
  <c r="G138" i="65"/>
  <c r="G304" i="56"/>
  <c r="G189" i="66"/>
  <c r="E147" i="57"/>
  <c r="G304" i="71"/>
  <c r="G388" i="70"/>
  <c r="E228" i="64"/>
  <c r="E186" i="67"/>
  <c r="E251" i="55"/>
  <c r="G263" i="70"/>
  <c r="E388" i="51"/>
  <c r="G275" i="55"/>
  <c r="G57" i="64"/>
  <c r="E128" i="75"/>
  <c r="G254" i="50"/>
  <c r="G171" i="76"/>
  <c r="E167" i="54"/>
  <c r="G356" i="68"/>
  <c r="G32" i="70"/>
  <c r="E132" i="56"/>
  <c r="E302" i="53"/>
  <c r="E279" i="64"/>
  <c r="E316" i="65"/>
  <c r="E339" i="59"/>
  <c r="E247" i="66"/>
  <c r="F401" i="53"/>
  <c r="G337" i="60"/>
  <c r="G396" i="59"/>
  <c r="G332" i="65"/>
  <c r="G320" i="56"/>
  <c r="G299" i="22"/>
  <c r="G69" i="75"/>
  <c r="E137" i="53"/>
  <c r="G118" i="65"/>
  <c r="E323" i="53"/>
  <c r="G94" i="70"/>
  <c r="E275" i="58"/>
  <c r="E160" i="58"/>
  <c r="G379" i="61"/>
  <c r="E48" i="60"/>
  <c r="E358" i="58"/>
  <c r="E62" i="75"/>
  <c r="G350" i="61"/>
  <c r="H218" i="69"/>
  <c r="E83" i="58"/>
  <c r="E274" i="54"/>
  <c r="E72" i="71"/>
  <c r="E315" i="65"/>
  <c r="E254" i="75"/>
  <c r="E72" i="56"/>
  <c r="G235" i="66"/>
  <c r="E72" i="60"/>
  <c r="G208" i="66"/>
  <c r="E201" i="71"/>
  <c r="E192" i="51"/>
  <c r="E365" i="71"/>
  <c r="E164" i="56"/>
  <c r="E75" i="64"/>
  <c r="E291" i="65"/>
  <c r="E391" i="60"/>
  <c r="E204" i="67"/>
  <c r="E284" i="55"/>
  <c r="G390" i="64"/>
  <c r="C246" i="60"/>
  <c r="E348" i="55"/>
  <c r="E208" i="57"/>
  <c r="E93" i="60"/>
  <c r="E225" i="65"/>
  <c r="E269" i="64"/>
  <c r="E369" i="75"/>
  <c r="E338" i="54"/>
  <c r="E35" i="54"/>
  <c r="E218" i="53"/>
  <c r="G320" i="76"/>
  <c r="E258" i="58"/>
  <c r="E119" i="59"/>
  <c r="E306" i="55"/>
  <c r="F291" i="75"/>
  <c r="F162" i="70"/>
  <c r="E214" i="51"/>
  <c r="E47" i="68"/>
  <c r="F200" i="51"/>
  <c r="F180" i="76"/>
  <c r="E123" i="67"/>
  <c r="G278" i="67"/>
  <c r="E6" i="67"/>
  <c r="E234" i="70"/>
  <c r="E14" i="68"/>
  <c r="F402" i="50"/>
  <c r="G241" i="53"/>
  <c r="E342" i="71"/>
  <c r="E319" i="60"/>
  <c r="E368" i="71"/>
  <c r="E7" i="58"/>
  <c r="G56" i="58"/>
  <c r="E373" i="61"/>
  <c r="E82" i="59"/>
  <c r="F87" i="71"/>
  <c r="E48" i="56"/>
  <c r="E362" i="57"/>
  <c r="G168" i="60"/>
  <c r="F364" i="54"/>
  <c r="E323" i="58"/>
  <c r="E154" i="50"/>
  <c r="E371" i="68"/>
  <c r="E269" i="53"/>
  <c r="E261" i="50"/>
  <c r="E289" i="51"/>
  <c r="E303" i="64"/>
  <c r="E296" i="75"/>
  <c r="F274" i="75"/>
  <c r="E96" i="54"/>
  <c r="F255" i="60"/>
  <c r="F182" i="57"/>
  <c r="E337" i="60"/>
  <c r="E126" i="60"/>
  <c r="F371" i="54"/>
  <c r="F346" i="71"/>
  <c r="E251" i="57"/>
  <c r="E194" i="61"/>
  <c r="E184" i="56"/>
  <c r="G249" i="58"/>
  <c r="G259" i="57"/>
  <c r="E61" i="64"/>
  <c r="F296" i="51"/>
  <c r="E281" i="50"/>
  <c r="E213" i="53"/>
  <c r="F353" i="53"/>
  <c r="E208" i="65"/>
  <c r="F22" i="51"/>
  <c r="E289" i="58"/>
  <c r="E403" i="54"/>
  <c r="E181" i="65"/>
  <c r="F172" i="57"/>
  <c r="E363" i="60"/>
  <c r="E158" i="57"/>
  <c r="F402" i="75"/>
  <c r="F352" i="71"/>
  <c r="E358" i="59"/>
  <c r="F226" i="71"/>
  <c r="G369" i="59"/>
  <c r="E231" i="60"/>
  <c r="G231" i="70"/>
  <c r="E210" i="57"/>
  <c r="E150" i="51"/>
  <c r="E297" i="60"/>
  <c r="E388" i="54"/>
  <c r="E341" i="53"/>
  <c r="G27" i="75"/>
  <c r="G123" i="69"/>
  <c r="G319" i="68"/>
  <c r="E365" i="64"/>
  <c r="F313" i="70"/>
  <c r="G369" i="64"/>
  <c r="G302" i="67"/>
  <c r="E382" i="75"/>
  <c r="G60" i="71"/>
  <c r="E73" i="75"/>
  <c r="E38" i="55"/>
  <c r="E183" i="50"/>
  <c r="F357" i="71"/>
  <c r="E361" i="53"/>
  <c r="G7" i="65"/>
  <c r="E107" i="69"/>
  <c r="E228" i="56"/>
  <c r="E262" i="59"/>
  <c r="E297" i="64"/>
  <c r="E188" i="53"/>
  <c r="E261" i="54"/>
  <c r="F318" i="71"/>
  <c r="E92" i="54"/>
  <c r="F93" i="53"/>
  <c r="F54" i="51"/>
  <c r="E92" i="67"/>
  <c r="E54" i="59"/>
  <c r="F399" i="75"/>
  <c r="G326" i="64"/>
  <c r="G369" i="71"/>
  <c r="F288" i="51"/>
  <c r="E333" i="64"/>
  <c r="E317" i="57"/>
  <c r="G5" i="64"/>
  <c r="E71" i="64"/>
  <c r="E268" i="70"/>
  <c r="G93" i="70"/>
  <c r="E365" i="54"/>
  <c r="E84" i="76"/>
  <c r="E146" i="75"/>
  <c r="E273" i="64"/>
  <c r="E45" i="57"/>
  <c r="E154" i="55"/>
  <c r="G12" i="68"/>
  <c r="E300" i="56"/>
  <c r="E86" i="56"/>
  <c r="E42" i="53"/>
  <c r="E270" i="57"/>
  <c r="E333" i="57"/>
  <c r="E113" i="55"/>
  <c r="F184" i="56"/>
  <c r="C52" i="71"/>
  <c r="F63" i="58"/>
  <c r="F182" i="64"/>
  <c r="C300" i="57"/>
  <c r="F283" i="70"/>
  <c r="G362" i="64"/>
  <c r="G261" i="61"/>
  <c r="C311" i="54"/>
  <c r="G4" i="67"/>
  <c r="I280" i="61"/>
  <c r="I277" i="68"/>
  <c r="G261" i="71"/>
  <c r="E372" i="55"/>
  <c r="G328" i="65"/>
  <c r="F314" i="58"/>
  <c r="E306" i="51"/>
  <c r="E154" i="53"/>
  <c r="E283" i="56"/>
  <c r="F21" i="60"/>
  <c r="E386" i="68"/>
  <c r="G159" i="68"/>
  <c r="F248" i="58"/>
  <c r="G6" i="53"/>
  <c r="E222" i="67"/>
  <c r="E53" i="64"/>
  <c r="E68" i="53"/>
  <c r="E107" i="56"/>
  <c r="G212" i="76"/>
  <c r="E397" i="50"/>
  <c r="E11" i="22"/>
  <c r="E315" i="61"/>
  <c r="F351" i="56"/>
  <c r="E360" i="67"/>
  <c r="E348" i="71"/>
  <c r="F156" i="75"/>
  <c r="F346" i="69"/>
  <c r="E9" i="64"/>
  <c r="E389" i="54"/>
  <c r="E147" i="75"/>
  <c r="E281" i="67"/>
  <c r="E140" i="56"/>
  <c r="E110" i="75"/>
  <c r="E164" i="58"/>
  <c r="E403" i="65"/>
  <c r="E363" i="67"/>
  <c r="F382" i="50"/>
  <c r="E377" i="57"/>
  <c r="F39" i="56"/>
  <c r="F11" i="75"/>
  <c r="E161" i="61"/>
  <c r="E227" i="61"/>
  <c r="G4" i="66"/>
  <c r="E243" i="65"/>
  <c r="E47" i="57"/>
  <c r="E21" i="67"/>
  <c r="G236" i="70"/>
  <c r="G315" i="67"/>
  <c r="G184" i="76"/>
  <c r="G24" i="55"/>
  <c r="G301" i="57"/>
  <c r="G190" i="66"/>
  <c r="G46" i="60"/>
  <c r="G50" i="65"/>
  <c r="E58" i="53"/>
  <c r="E236" i="58"/>
  <c r="E39" i="54"/>
  <c r="E265" i="56"/>
  <c r="G186" i="66"/>
  <c r="G403" i="76"/>
  <c r="E322" i="61"/>
  <c r="E9" i="67"/>
  <c r="E53" i="60"/>
  <c r="G169" i="57"/>
  <c r="H103" i="22"/>
  <c r="G125" i="53"/>
  <c r="E51" i="50"/>
  <c r="E249" i="75"/>
  <c r="E386" i="75"/>
  <c r="E225" i="57"/>
  <c r="E60" i="53"/>
  <c r="G173" i="65"/>
  <c r="E392" i="61"/>
  <c r="E232" i="71"/>
  <c r="F219" i="76"/>
  <c r="E395" i="55"/>
  <c r="G137" i="22"/>
  <c r="G363" i="55"/>
  <c r="G400" i="69"/>
  <c r="G91" i="60"/>
  <c r="G48" i="68"/>
  <c r="G145" i="58"/>
  <c r="E175" i="51"/>
  <c r="E44" i="56"/>
  <c r="G306" i="59"/>
  <c r="E356" i="55"/>
  <c r="E330" i="71"/>
  <c r="G370" i="50"/>
  <c r="G259" i="64"/>
  <c r="E17" i="59"/>
  <c r="G301" i="67"/>
  <c r="G124" i="66"/>
  <c r="G267" i="64"/>
  <c r="G147" i="61"/>
  <c r="E142" i="61"/>
  <c r="E255" i="50"/>
  <c r="E358" i="53"/>
  <c r="E258" i="57"/>
  <c r="H91" i="67"/>
  <c r="G125" i="65"/>
  <c r="G26" i="66"/>
  <c r="G330" i="67"/>
  <c r="G316" i="60"/>
  <c r="E299" i="51"/>
  <c r="G395" i="66"/>
  <c r="G188" i="66"/>
  <c r="E264" i="75"/>
  <c r="G305" i="65"/>
  <c r="G373" i="55"/>
  <c r="G281" i="22"/>
  <c r="H249" i="53"/>
  <c r="G238" i="64"/>
  <c r="E122" i="61"/>
  <c r="E66" i="58"/>
  <c r="H119" i="66"/>
  <c r="E337" i="56"/>
  <c r="G32" i="56"/>
  <c r="G243" i="66"/>
  <c r="E117" i="64"/>
  <c r="G394" i="57"/>
  <c r="E36" i="58"/>
  <c r="E287" i="51"/>
  <c r="H267" i="68"/>
  <c r="E347" i="54"/>
  <c r="E25" i="53"/>
  <c r="F255" i="50"/>
  <c r="E203" i="61"/>
  <c r="G223" i="76"/>
  <c r="G388" i="57"/>
  <c r="H346" i="76"/>
  <c r="G386" i="64"/>
  <c r="G195" i="61"/>
  <c r="G175" i="68"/>
  <c r="E201" i="67"/>
  <c r="G157" i="76"/>
  <c r="G139" i="70"/>
  <c r="E324" i="58"/>
  <c r="E376" i="71"/>
  <c r="E307" i="53"/>
  <c r="G358" i="64"/>
  <c r="E81" i="51"/>
  <c r="E330" i="58"/>
  <c r="E71" i="56"/>
  <c r="E151" i="58"/>
  <c r="G203" i="61"/>
  <c r="E44" i="67"/>
  <c r="E301" i="56"/>
  <c r="G383" i="65"/>
  <c r="E173" i="65"/>
  <c r="E301" i="51"/>
  <c r="E322" i="67"/>
  <c r="G328" i="76"/>
  <c r="E248" i="64"/>
  <c r="E349" i="22"/>
  <c r="E306" i="65"/>
  <c r="G147" i="71"/>
  <c r="G372" i="76"/>
  <c r="G126" i="51"/>
  <c r="G99" i="76"/>
  <c r="G252" i="55"/>
  <c r="H271" i="57"/>
  <c r="G108" i="66"/>
  <c r="E236" i="55"/>
  <c r="G328" i="22"/>
  <c r="G283" i="57"/>
  <c r="E120" i="60"/>
  <c r="E387" i="53"/>
  <c r="G253" i="55"/>
  <c r="G181" i="68"/>
  <c r="G369" i="70"/>
  <c r="E9" i="71"/>
  <c r="G350" i="64"/>
  <c r="G347" i="66"/>
  <c r="E16" i="53"/>
  <c r="E315" i="67"/>
  <c r="E73" i="53"/>
  <c r="E329" i="58"/>
  <c r="F381" i="22"/>
  <c r="E197" i="53"/>
  <c r="G218" i="64"/>
  <c r="E339" i="54"/>
  <c r="G32" i="50"/>
  <c r="F388" i="22"/>
  <c r="E235" i="58"/>
  <c r="G20" i="76"/>
  <c r="E334" i="51"/>
  <c r="E32" i="58"/>
  <c r="F249" i="51"/>
  <c r="G148" i="70"/>
  <c r="E92" i="71"/>
  <c r="G158" i="50"/>
  <c r="F177" i="53"/>
  <c r="E326" i="59"/>
  <c r="H135" i="69"/>
  <c r="E225" i="56"/>
  <c r="E205" i="57"/>
  <c r="G221" i="58"/>
  <c r="E109" i="76"/>
  <c r="E135" i="50"/>
  <c r="E11" i="60"/>
  <c r="E153" i="75"/>
  <c r="E383" i="59"/>
  <c r="G111" i="22"/>
  <c r="E205" i="54"/>
  <c r="G21" i="64"/>
  <c r="F278" i="60"/>
  <c r="E46" i="69"/>
  <c r="G346" i="22"/>
  <c r="G306" i="50"/>
  <c r="E385" i="59"/>
  <c r="C151" i="65"/>
  <c r="E139" i="68"/>
  <c r="G304" i="69"/>
  <c r="E224" i="57"/>
  <c r="E189" i="70"/>
  <c r="E346" i="65"/>
  <c r="F150" i="50"/>
  <c r="F30" i="60"/>
  <c r="G228" i="54"/>
  <c r="E255" i="54"/>
  <c r="E10" i="53"/>
  <c r="E346" i="50"/>
  <c r="E253" i="51"/>
  <c r="E51" i="65"/>
  <c r="E67" i="53"/>
  <c r="E132" i="53"/>
  <c r="G279" i="61"/>
  <c r="E209" i="61"/>
  <c r="E300" i="54"/>
  <c r="G223" i="67"/>
  <c r="F211" i="50"/>
  <c r="E239" i="60"/>
  <c r="G287" i="64"/>
  <c r="G192" i="56"/>
  <c r="G387" i="22"/>
  <c r="G80" i="69"/>
  <c r="G394" i="68"/>
  <c r="E388" i="60"/>
  <c r="G75" i="59"/>
  <c r="H361" i="69"/>
  <c r="G352" i="59"/>
  <c r="G194" i="65"/>
  <c r="G227" i="68"/>
  <c r="G131" i="58"/>
  <c r="G390" i="67"/>
  <c r="H392" i="70"/>
  <c r="G121" i="53"/>
  <c r="H91" i="76"/>
  <c r="E184" i="50"/>
  <c r="G360" i="70"/>
  <c r="G170" i="51"/>
  <c r="G289" i="69"/>
  <c r="G233" i="64"/>
  <c r="G354" i="61"/>
  <c r="G226" i="60"/>
  <c r="G382" i="66"/>
  <c r="G161" i="58"/>
  <c r="G77" i="70"/>
  <c r="G391" i="76"/>
  <c r="G114" i="55"/>
  <c r="G75" i="53"/>
  <c r="G16" i="54"/>
  <c r="G166" i="60"/>
  <c r="G233" i="57"/>
  <c r="G127" i="50"/>
  <c r="G333" i="76"/>
  <c r="G123" i="22"/>
  <c r="G177" i="76"/>
  <c r="H266" i="67"/>
  <c r="H318" i="22"/>
  <c r="G56" i="56"/>
  <c r="G239" i="67"/>
  <c r="G137" i="54"/>
  <c r="G372" i="75"/>
  <c r="G97" i="67"/>
  <c r="E199" i="58"/>
  <c r="G364" i="61"/>
  <c r="G283" i="67"/>
  <c r="G115" i="69"/>
  <c r="G145" i="75"/>
  <c r="G176" i="55"/>
  <c r="G392" i="68"/>
  <c r="G145" i="64"/>
  <c r="G232" i="69"/>
  <c r="G343" i="68"/>
  <c r="H114" i="50"/>
  <c r="G329" i="61"/>
  <c r="G98" i="61"/>
  <c r="G376" i="76"/>
  <c r="G68" i="60"/>
  <c r="G57" i="65"/>
  <c r="G57" i="68"/>
  <c r="H324" i="22"/>
  <c r="G290" i="61"/>
  <c r="G394" i="58"/>
  <c r="G157" i="53"/>
  <c r="G204" i="56"/>
  <c r="G374" i="50"/>
  <c r="G80" i="56"/>
  <c r="G141" i="55"/>
  <c r="H279" i="68"/>
  <c r="G51" i="57"/>
  <c r="G111" i="56"/>
  <c r="G314" i="56"/>
  <c r="E271" i="60"/>
  <c r="G286" i="61"/>
  <c r="G183" i="53"/>
  <c r="G160" i="50"/>
  <c r="H194" i="22"/>
  <c r="G113" i="50"/>
  <c r="G99" i="67"/>
  <c r="H159" i="68"/>
  <c r="G179" i="57"/>
  <c r="E155" i="55"/>
  <c r="G161" i="76"/>
  <c r="G39" i="69"/>
  <c r="E235" i="55"/>
  <c r="H179" i="69"/>
  <c r="G94" i="75"/>
  <c r="G267" i="67"/>
  <c r="H267" i="67"/>
  <c r="G46" i="22"/>
  <c r="G79" i="76"/>
  <c r="E371" i="75"/>
  <c r="G322" i="65"/>
  <c r="G78" i="66"/>
  <c r="G18" i="64"/>
  <c r="G255" i="64"/>
  <c r="E28" i="57"/>
  <c r="G366" i="61"/>
  <c r="G249" i="53"/>
  <c r="E319" i="58"/>
  <c r="G357" i="76"/>
  <c r="E325" i="67"/>
  <c r="G398" i="65"/>
  <c r="E307" i="50"/>
  <c r="E160" i="51"/>
  <c r="H21" i="68"/>
  <c r="G335" i="60"/>
  <c r="G184" i="64"/>
  <c r="G233" i="70"/>
  <c r="E48" i="54"/>
  <c r="G300" i="54"/>
  <c r="E244" i="56"/>
  <c r="E366" i="71"/>
  <c r="G302" i="66"/>
  <c r="G135" i="60"/>
  <c r="G192" i="54"/>
  <c r="G89" i="58"/>
  <c r="H87" i="68"/>
  <c r="E32" i="68"/>
  <c r="G403" i="67"/>
  <c r="E345" i="55"/>
  <c r="E307" i="67"/>
  <c r="G376" i="65"/>
  <c r="G251" i="70"/>
  <c r="E103" i="64"/>
  <c r="G106" i="60"/>
  <c r="G168" i="56"/>
  <c r="E270" i="71"/>
  <c r="E30" i="60"/>
  <c r="G14" i="66"/>
  <c r="E279" i="75"/>
  <c r="G211" i="69"/>
  <c r="E129" i="71"/>
  <c r="E348" i="51"/>
  <c r="E396" i="60"/>
  <c r="G119" i="58"/>
  <c r="E403" i="53"/>
  <c r="F91" i="75"/>
  <c r="G240" i="70"/>
  <c r="G226" i="59"/>
  <c r="E375" i="70"/>
  <c r="G303" i="51"/>
  <c r="G167" i="70"/>
  <c r="G268" i="56"/>
  <c r="G234" i="69"/>
  <c r="G145" i="71"/>
  <c r="G274" i="67"/>
  <c r="E148" i="51"/>
  <c r="E230" i="75"/>
  <c r="E379" i="56"/>
  <c r="G50" i="69"/>
  <c r="G68" i="59"/>
  <c r="E347" i="53"/>
  <c r="G226" i="66"/>
  <c r="G291" i="22"/>
  <c r="E177" i="61"/>
  <c r="E381" i="71"/>
  <c r="G231" i="22"/>
  <c r="H20" i="76"/>
  <c r="G332" i="57"/>
  <c r="E364" i="50"/>
  <c r="E187" i="67"/>
  <c r="E214" i="59"/>
  <c r="E201" i="58"/>
  <c r="C296" i="66"/>
  <c r="G367" i="69"/>
  <c r="E185" i="71"/>
  <c r="E205" i="71"/>
  <c r="F91" i="54"/>
  <c r="E175" i="56"/>
  <c r="G139" i="57"/>
  <c r="G65" i="57"/>
  <c r="G124" i="68"/>
  <c r="G210" i="76"/>
  <c r="G321" i="58"/>
  <c r="G33" i="58"/>
  <c r="E391" i="55"/>
  <c r="G260" i="66"/>
  <c r="G257" i="71"/>
  <c r="G400" i="64"/>
  <c r="E325" i="57"/>
  <c r="G372" i="53"/>
  <c r="E152" i="57"/>
  <c r="E128" i="68"/>
  <c r="G244" i="76"/>
  <c r="E190" i="64"/>
  <c r="G125" i="76"/>
  <c r="E81" i="50"/>
  <c r="E131" i="56"/>
  <c r="E95" i="57"/>
  <c r="E364" i="58"/>
  <c r="E57" i="66"/>
  <c r="G396" i="50"/>
  <c r="G27" i="76"/>
  <c r="H236" i="67"/>
  <c r="G115" i="65"/>
  <c r="G32" i="68"/>
  <c r="G365" i="70"/>
  <c r="G274" i="65"/>
  <c r="E336" i="75"/>
  <c r="G61" i="59"/>
  <c r="G202" i="61"/>
  <c r="G178" i="22"/>
  <c r="E151" i="75"/>
  <c r="G194" i="66"/>
  <c r="E387" i="57"/>
  <c r="E381" i="57"/>
  <c r="E8" i="71"/>
  <c r="G24" i="58"/>
  <c r="E24" i="51"/>
  <c r="G201" i="66"/>
  <c r="G250" i="69"/>
  <c r="E209" i="68"/>
  <c r="E282" i="54"/>
  <c r="E130" i="53"/>
  <c r="E225" i="75"/>
  <c r="E291" i="70"/>
  <c r="E195" i="50"/>
  <c r="E274" i="56"/>
  <c r="C184" i="56"/>
  <c r="G173" i="59"/>
  <c r="G345" i="67"/>
  <c r="G105" i="58"/>
  <c r="H7" i="57"/>
  <c r="G288" i="76"/>
  <c r="G8" i="58"/>
  <c r="H188" i="22"/>
  <c r="E70" i="55"/>
  <c r="G354" i="66"/>
  <c r="G23" i="53"/>
  <c r="E157" i="55"/>
  <c r="G287" i="67"/>
  <c r="G42" i="22"/>
  <c r="E79" i="56"/>
  <c r="G350" i="66"/>
  <c r="E234" i="57"/>
  <c r="G189" i="53"/>
  <c r="G96" i="70"/>
  <c r="G143" i="64"/>
  <c r="E319" i="64"/>
  <c r="E144" i="50"/>
  <c r="G255" i="60"/>
  <c r="E192" i="55"/>
  <c r="G178" i="70"/>
  <c r="F377" i="53"/>
  <c r="E327" i="64"/>
  <c r="E357" i="57"/>
  <c r="E178" i="55"/>
  <c r="G335" i="56"/>
  <c r="H357" i="68"/>
  <c r="E243" i="55"/>
  <c r="G302" i="50"/>
  <c r="E295" i="54"/>
  <c r="G236" i="57"/>
  <c r="E168" i="61"/>
  <c r="G26" i="65"/>
  <c r="E39" i="51"/>
  <c r="E369" i="55"/>
  <c r="G35" i="66"/>
  <c r="G5" i="51"/>
  <c r="E272" i="58"/>
  <c r="G124" i="61"/>
  <c r="G106" i="76"/>
  <c r="E145" i="61"/>
  <c r="G234" i="68"/>
  <c r="G207" i="68"/>
  <c r="G320" i="65"/>
  <c r="E247" i="50"/>
  <c r="G372" i="22"/>
  <c r="E330" i="75"/>
  <c r="E141" i="56"/>
  <c r="E87" i="59"/>
  <c r="E334" i="61"/>
  <c r="E201" i="56"/>
  <c r="E256" i="60"/>
  <c r="E305" i="61"/>
  <c r="G382" i="67"/>
  <c r="E402" i="58"/>
  <c r="E32" i="66"/>
  <c r="E34" i="55"/>
  <c r="E93" i="61"/>
  <c r="G7" i="59"/>
  <c r="F347" i="76"/>
  <c r="E225" i="71"/>
  <c r="E265" i="58"/>
  <c r="C133" i="64"/>
  <c r="F391" i="58"/>
  <c r="E204" i="71"/>
  <c r="G154" i="61"/>
  <c r="G304" i="22"/>
  <c r="E261" i="60"/>
  <c r="E232" i="66"/>
  <c r="E367" i="51"/>
  <c r="E259" i="60"/>
  <c r="E359" i="66"/>
  <c r="E25" i="51"/>
  <c r="E259" i="76"/>
  <c r="G144" i="58"/>
  <c r="E376" i="55"/>
  <c r="E155" i="70"/>
  <c r="E256" i="71"/>
  <c r="E318" i="58"/>
  <c r="F72" i="50"/>
  <c r="G150" i="22"/>
  <c r="E19" i="50"/>
  <c r="E119" i="64"/>
  <c r="F393" i="51"/>
  <c r="E384" i="58"/>
  <c r="E289" i="57"/>
  <c r="E388" i="57"/>
  <c r="E36" i="69"/>
  <c r="E355" i="53"/>
  <c r="F257" i="55"/>
  <c r="G44" i="55"/>
  <c r="E344" i="66"/>
  <c r="G368" i="68"/>
  <c r="G43" i="22"/>
  <c r="E195" i="68"/>
  <c r="E76" i="75"/>
  <c r="E166" i="50"/>
  <c r="E322" i="54"/>
  <c r="G399" i="54"/>
  <c r="E253" i="54"/>
  <c r="E157" i="75"/>
  <c r="E220" i="53"/>
  <c r="F113" i="64"/>
  <c r="E331" i="69"/>
  <c r="E321" i="61"/>
  <c r="F226" i="70"/>
  <c r="G230" i="66"/>
  <c r="E301" i="76"/>
  <c r="E316" i="55"/>
  <c r="E157" i="54"/>
  <c r="E349" i="75"/>
  <c r="E60" i="58"/>
  <c r="E369" i="51"/>
  <c r="F105" i="71"/>
  <c r="F315" i="58"/>
  <c r="F212" i="76"/>
  <c r="E215" i="55"/>
  <c r="F56" i="64"/>
  <c r="F84" i="66"/>
  <c r="E260" i="51"/>
  <c r="E25" i="56"/>
  <c r="E326" i="66"/>
  <c r="E341" i="58"/>
  <c r="G295" i="64"/>
  <c r="G137" i="58"/>
  <c r="E395" i="57"/>
  <c r="E222" i="58"/>
  <c r="E284" i="57"/>
  <c r="E300" i="65"/>
  <c r="E122" i="76"/>
  <c r="E106" i="58"/>
  <c r="E82" i="66"/>
  <c r="E73" i="55"/>
  <c r="E48" i="50"/>
  <c r="E135" i="57"/>
  <c r="E367" i="65"/>
  <c r="E175" i="64"/>
  <c r="E179" i="65"/>
  <c r="E236" i="66"/>
  <c r="E133" i="56"/>
  <c r="E6" i="68"/>
  <c r="G325" i="76"/>
  <c r="F263" i="53"/>
  <c r="G287" i="61"/>
  <c r="G75" i="66"/>
  <c r="H192" i="61"/>
  <c r="G315" i="55"/>
  <c r="E190" i="61"/>
  <c r="G48" i="65"/>
  <c r="E28" i="75"/>
  <c r="E371" i="61"/>
  <c r="G393" i="64"/>
  <c r="E91" i="75"/>
  <c r="G8" i="76"/>
  <c r="G189" i="68"/>
  <c r="C296" i="67"/>
  <c r="G22" i="67"/>
  <c r="E185" i="54"/>
  <c r="E348" i="60"/>
  <c r="G299" i="76"/>
  <c r="E114" i="54"/>
  <c r="E218" i="60"/>
  <c r="E92" i="51"/>
  <c r="F389" i="55"/>
  <c r="E387" i="61"/>
  <c r="G290" i="68"/>
  <c r="E319" i="68"/>
  <c r="E373" i="67"/>
  <c r="E90" i="55"/>
  <c r="E352" i="57"/>
  <c r="E193" i="56"/>
  <c r="E88" i="54"/>
  <c r="E41" i="58"/>
  <c r="E130" i="57"/>
  <c r="F190" i="54"/>
  <c r="F173" i="56"/>
  <c r="E166" i="67"/>
  <c r="E241" i="65"/>
  <c r="H227" i="76"/>
  <c r="H37" i="70"/>
  <c r="E135" i="60"/>
  <c r="E291" i="50"/>
  <c r="G359" i="22"/>
  <c r="G236" i="75"/>
  <c r="E336" i="71"/>
  <c r="E57" i="55"/>
  <c r="E131" i="58"/>
  <c r="E193" i="57"/>
  <c r="E157" i="53"/>
  <c r="G114" i="53"/>
  <c r="F385" i="59"/>
  <c r="F398" i="71"/>
  <c r="F130" i="53"/>
  <c r="G139" i="22"/>
  <c r="E141" i="57"/>
  <c r="E59" i="56"/>
  <c r="E161" i="59"/>
  <c r="F356" i="67"/>
  <c r="E304" i="56"/>
  <c r="E153" i="65"/>
  <c r="E178" i="54"/>
  <c r="F276" i="71"/>
  <c r="E120" i="76"/>
  <c r="F174" i="75"/>
  <c r="F77" i="50"/>
  <c r="E306" i="75"/>
  <c r="E388" i="50"/>
  <c r="C90" i="59"/>
  <c r="F217" i="66"/>
  <c r="F196" i="68"/>
  <c r="G180" i="65"/>
  <c r="G149" i="54"/>
  <c r="H217" i="66"/>
  <c r="E285" i="55"/>
  <c r="E122" i="59"/>
  <c r="C118" i="70"/>
  <c r="E379" i="67"/>
  <c r="E299" i="60"/>
  <c r="E25" i="58"/>
  <c r="E38" i="61"/>
  <c r="F268" i="51"/>
  <c r="E320" i="76"/>
  <c r="G281" i="69"/>
  <c r="F288" i="60"/>
  <c r="G5" i="54"/>
  <c r="C266" i="67"/>
  <c r="H44" i="76"/>
  <c r="E22" i="75"/>
  <c r="F8" i="58"/>
  <c r="E150" i="50"/>
  <c r="E190" i="53"/>
  <c r="F352" i="51"/>
  <c r="E129" i="50"/>
  <c r="F139" i="61"/>
  <c r="E36" i="68"/>
  <c r="E79" i="66"/>
  <c r="F114" i="65"/>
  <c r="F365" i="57"/>
  <c r="E106" i="70"/>
  <c r="E92" i="65"/>
  <c r="E304" i="68"/>
  <c r="E27" i="65"/>
  <c r="F304" i="71"/>
  <c r="G7" i="58"/>
  <c r="E348" i="54"/>
  <c r="G383" i="61"/>
  <c r="E112" i="68"/>
  <c r="F176" i="60"/>
  <c r="G262" i="76"/>
  <c r="F179" i="75"/>
  <c r="F392" i="54"/>
  <c r="E80" i="66"/>
  <c r="E151" i="71"/>
  <c r="C149" i="66"/>
  <c r="E241" i="60"/>
  <c r="F380" i="22"/>
  <c r="E77" i="68"/>
  <c r="E170" i="58"/>
  <c r="G108" i="55"/>
  <c r="E151" i="53"/>
  <c r="G198" i="60"/>
  <c r="E147" i="55"/>
  <c r="G261" i="76"/>
  <c r="G387" i="60"/>
  <c r="E56" i="67"/>
  <c r="E341" i="50"/>
  <c r="H252" i="67"/>
  <c r="G344" i="69"/>
  <c r="E139" i="60"/>
  <c r="E13" i="64"/>
  <c r="E375" i="54"/>
  <c r="G300" i="22"/>
  <c r="E177" i="58"/>
  <c r="E120" i="64"/>
  <c r="E107" i="59"/>
  <c r="G92" i="64"/>
  <c r="G402" i="70"/>
  <c r="G94" i="66"/>
  <c r="E316" i="56"/>
  <c r="G246" i="76"/>
  <c r="E262" i="64"/>
  <c r="E22" i="76"/>
  <c r="E402" i="59"/>
  <c r="E316" i="50"/>
  <c r="F345" i="53"/>
  <c r="E334" i="59"/>
  <c r="G20" i="57"/>
  <c r="G158" i="54"/>
  <c r="G12" i="54"/>
  <c r="G377" i="76"/>
  <c r="G335" i="54"/>
  <c r="E376" i="54"/>
  <c r="G305" i="61"/>
  <c r="E349" i="60"/>
  <c r="E111" i="75"/>
  <c r="E55" i="60"/>
  <c r="E365" i="75"/>
  <c r="E156" i="66"/>
  <c r="G341" i="59"/>
  <c r="E94" i="66"/>
  <c r="E144" i="65"/>
  <c r="E371" i="67"/>
  <c r="G28" i="55"/>
  <c r="G22" i="58"/>
  <c r="E285" i="50"/>
  <c r="E171" i="51"/>
  <c r="E218" i="57"/>
  <c r="E280" i="51"/>
  <c r="E81" i="53"/>
  <c r="F19" i="22"/>
  <c r="H28" i="67"/>
  <c r="G82" i="53"/>
  <c r="G74" i="58"/>
  <c r="G315" i="69"/>
  <c r="E391" i="50"/>
  <c r="E321" i="53"/>
  <c r="G139" i="69"/>
  <c r="E181" i="68"/>
  <c r="E172" i="53"/>
  <c r="G391" i="64"/>
  <c r="G19" i="69"/>
  <c r="E286" i="71"/>
  <c r="G345" i="71"/>
  <c r="G103" i="67"/>
  <c r="G65" i="60"/>
  <c r="E75" i="60"/>
  <c r="G240" i="69"/>
  <c r="G223" i="55"/>
  <c r="G167" i="76"/>
  <c r="E320" i="56"/>
  <c r="E233" i="59"/>
  <c r="E371" i="53"/>
  <c r="F399" i="71"/>
  <c r="G271" i="76"/>
  <c r="E238" i="50"/>
  <c r="E203" i="76"/>
  <c r="G315" i="76"/>
  <c r="H254" i="66"/>
  <c r="G319" i="71"/>
  <c r="G361" i="60"/>
  <c r="E383" i="54"/>
  <c r="G317" i="66"/>
  <c r="G74" i="76"/>
  <c r="E240" i="54"/>
  <c r="E209" i="56"/>
  <c r="G372" i="70"/>
  <c r="G354" i="76"/>
  <c r="E399" i="54"/>
  <c r="E145" i="59"/>
  <c r="G355" i="57"/>
  <c r="E326" i="55"/>
  <c r="G18" i="70"/>
  <c r="G139" i="53"/>
  <c r="E166" i="75"/>
  <c r="G157" i="55"/>
  <c r="G161" i="56"/>
  <c r="E290" i="67"/>
  <c r="G347" i="65"/>
  <c r="E290" i="55"/>
  <c r="G394" i="70"/>
  <c r="H112" i="68"/>
  <c r="G298" i="68"/>
  <c r="E86" i="51"/>
  <c r="E85" i="64"/>
  <c r="G118" i="70"/>
  <c r="G333" i="59"/>
  <c r="G159" i="76"/>
  <c r="G339" i="22"/>
  <c r="G190" i="64"/>
  <c r="G102" i="64"/>
  <c r="H364" i="76"/>
  <c r="G90" i="67"/>
  <c r="G245" i="64"/>
  <c r="G348" i="71"/>
  <c r="E247" i="60"/>
  <c r="E287" i="57"/>
  <c r="E365" i="50"/>
  <c r="G36" i="22"/>
  <c r="E376" i="66"/>
  <c r="E196" i="59"/>
  <c r="G200" i="75"/>
  <c r="E288" i="50"/>
  <c r="G346" i="76"/>
  <c r="G234" i="66"/>
  <c r="E222" i="59"/>
  <c r="G118" i="56"/>
  <c r="E120" i="71"/>
  <c r="E256" i="51"/>
  <c r="E206" i="59"/>
  <c r="G384" i="76"/>
  <c r="H186" i="57"/>
  <c r="G251" i="61"/>
  <c r="E47" i="51"/>
  <c r="G258" i="58"/>
  <c r="F267" i="76"/>
  <c r="G266" i="67"/>
  <c r="G142" i="76"/>
  <c r="E72" i="75"/>
  <c r="E274" i="69"/>
  <c r="E225" i="54"/>
  <c r="E24" i="57"/>
  <c r="G177" i="58"/>
  <c r="F94" i="56"/>
  <c r="E198" i="70"/>
  <c r="H33" i="22"/>
  <c r="G279" i="67"/>
  <c r="G167" i="56"/>
  <c r="E198" i="55"/>
  <c r="E239" i="65"/>
  <c r="G403" i="61"/>
  <c r="E122" i="65"/>
  <c r="E246" i="66"/>
  <c r="F305" i="51"/>
  <c r="E207" i="64"/>
  <c r="E66" i="65"/>
  <c r="G270" i="66"/>
  <c r="F288" i="57"/>
  <c r="E268" i="56"/>
  <c r="E351" i="59"/>
  <c r="E79" i="67"/>
  <c r="E380" i="67"/>
  <c r="E344" i="61"/>
  <c r="E25" i="67"/>
  <c r="E341" i="61"/>
  <c r="E373" i="66"/>
  <c r="F22" i="71"/>
  <c r="G238" i="22"/>
  <c r="F120" i="59"/>
  <c r="F341" i="54"/>
  <c r="E336" i="65"/>
  <c r="E82" i="54"/>
  <c r="G155" i="65"/>
  <c r="E342" i="58"/>
  <c r="G250" i="68"/>
  <c r="E287" i="53"/>
  <c r="E345" i="57"/>
  <c r="F64" i="50"/>
  <c r="E126" i="56"/>
  <c r="E268" i="54"/>
  <c r="F121" i="51"/>
  <c r="E16" i="57"/>
  <c r="F369" i="55"/>
  <c r="E111" i="71"/>
  <c r="E174" i="66"/>
  <c r="E184" i="54"/>
  <c r="F150" i="57"/>
  <c r="G282" i="22"/>
  <c r="E274" i="60"/>
  <c r="E207" i="66"/>
  <c r="E42" i="55"/>
  <c r="F191" i="50"/>
  <c r="G25" i="54"/>
  <c r="H163" i="76"/>
  <c r="G66" i="70"/>
  <c r="G225" i="66"/>
  <c r="E365" i="60"/>
  <c r="H378" i="22"/>
  <c r="E345" i="60"/>
  <c r="E254" i="64"/>
  <c r="G73" i="64"/>
  <c r="G384" i="71"/>
  <c r="G280" i="55"/>
  <c r="G309" i="53"/>
  <c r="I387" i="68"/>
  <c r="H243" i="67"/>
  <c r="G122" i="57"/>
  <c r="E175" i="50"/>
  <c r="G290" i="56"/>
  <c r="H203" i="67"/>
  <c r="H334" i="66"/>
  <c r="H318" i="56"/>
  <c r="G54" i="22"/>
  <c r="G71" i="60"/>
  <c r="G107" i="60"/>
  <c r="E367" i="50"/>
  <c r="G394" i="61"/>
  <c r="G190" i="54"/>
  <c r="H301" i="58"/>
  <c r="G138" i="76"/>
  <c r="G270" i="70"/>
  <c r="G273" i="68"/>
  <c r="G339" i="59"/>
  <c r="E199" i="56"/>
  <c r="H78" i="66"/>
  <c r="H135" i="64"/>
  <c r="G391" i="54"/>
  <c r="G21" i="22"/>
  <c r="H133" i="58"/>
  <c r="G291" i="54"/>
  <c r="G364" i="54"/>
  <c r="H299" i="70"/>
  <c r="G348" i="56"/>
  <c r="G347" i="61"/>
  <c r="E260" i="71"/>
  <c r="H207" i="68"/>
  <c r="G239" i="68"/>
  <c r="G127" i="56"/>
  <c r="H350" i="76"/>
  <c r="H92" i="67"/>
  <c r="G312" i="70"/>
  <c r="G249" i="56"/>
  <c r="G317" i="60"/>
  <c r="G371" i="60"/>
  <c r="E327" i="58"/>
  <c r="E231" i="54"/>
  <c r="G156" i="65"/>
  <c r="G320" i="70"/>
  <c r="H399" i="56"/>
  <c r="G295" i="60"/>
  <c r="G225" i="69"/>
  <c r="G344" i="67"/>
  <c r="G62" i="61"/>
  <c r="G368" i="51"/>
  <c r="G209" i="70"/>
  <c r="H76" i="69"/>
  <c r="H236" i="69"/>
  <c r="H62" i="57"/>
  <c r="G364" i="76"/>
  <c r="G13" i="70"/>
  <c r="G92" i="53"/>
  <c r="G51" i="55"/>
  <c r="H17" i="68"/>
  <c r="G98" i="67"/>
  <c r="G316" i="57"/>
  <c r="G26" i="76"/>
  <c r="H27" i="67"/>
  <c r="H403" i="69"/>
  <c r="G349" i="57"/>
  <c r="G39" i="61"/>
  <c r="G274" i="71"/>
  <c r="G274" i="58"/>
  <c r="G257" i="65"/>
  <c r="G178" i="65"/>
  <c r="G172" i="57"/>
  <c r="G328" i="56"/>
  <c r="G249" i="55"/>
  <c r="H402" i="76"/>
  <c r="G7" i="57"/>
  <c r="E255" i="53"/>
  <c r="H254" i="22"/>
  <c r="G285" i="67"/>
  <c r="G53" i="61"/>
  <c r="G141" i="53"/>
  <c r="G110" i="66"/>
  <c r="G97" i="22"/>
  <c r="H292" i="64"/>
  <c r="G334" i="66"/>
  <c r="G50" i="67"/>
  <c r="G168" i="66"/>
  <c r="G401" i="68"/>
  <c r="E37" i="54"/>
  <c r="E396" i="58"/>
  <c r="H318" i="68"/>
  <c r="E198" i="51"/>
  <c r="G192" i="65"/>
  <c r="E219" i="50"/>
  <c r="G121" i="60"/>
  <c r="G67" i="76"/>
  <c r="E402" i="56"/>
  <c r="G206" i="54"/>
  <c r="E112" i="54"/>
  <c r="G355" i="66"/>
  <c r="E53" i="75"/>
  <c r="E202" i="56"/>
  <c r="G297" i="68"/>
  <c r="E285" i="57"/>
  <c r="E169" i="60"/>
  <c r="G391" i="61"/>
  <c r="G283" i="76"/>
  <c r="G114" i="64"/>
  <c r="G24" i="65"/>
  <c r="G120" i="76"/>
  <c r="H178" i="76"/>
  <c r="G107" i="59"/>
  <c r="E107" i="51"/>
  <c r="E127" i="55"/>
  <c r="G55" i="56"/>
  <c r="E234" i="65"/>
  <c r="E121" i="60"/>
  <c r="G68" i="55"/>
  <c r="E131" i="60"/>
  <c r="G175" i="76"/>
  <c r="E23" i="55"/>
  <c r="G381" i="66"/>
  <c r="H348" i="22"/>
  <c r="E179" i="59"/>
  <c r="E217" i="64"/>
  <c r="E119" i="66"/>
  <c r="G371" i="67"/>
  <c r="E60" i="68"/>
  <c r="E98" i="68"/>
  <c r="E38" i="50"/>
  <c r="E91" i="54"/>
  <c r="G76" i="50"/>
  <c r="E196" i="51"/>
  <c r="E260" i="66"/>
  <c r="E175" i="69"/>
  <c r="G138" i="71"/>
  <c r="H126" i="69"/>
  <c r="G168" i="69"/>
  <c r="G203" i="67"/>
  <c r="H129" i="22"/>
  <c r="E229" i="61"/>
  <c r="G88" i="56"/>
  <c r="E282" i="56"/>
  <c r="G231" i="69"/>
  <c r="G304" i="67"/>
  <c r="E140" i="58"/>
  <c r="G298" i="50"/>
  <c r="G377" i="56"/>
  <c r="E168" i="50"/>
  <c r="E303" i="66"/>
  <c r="G384" i="65"/>
  <c r="G112" i="61"/>
  <c r="E344" i="56"/>
  <c r="E39" i="53"/>
  <c r="E176" i="56"/>
  <c r="E345" i="50"/>
  <c r="E80" i="55"/>
  <c r="E97" i="59"/>
  <c r="E223" i="60"/>
  <c r="E168" i="65"/>
  <c r="E115" i="58"/>
  <c r="E249" i="70"/>
  <c r="H202" i="69"/>
  <c r="G332" i="68"/>
  <c r="E108" i="51"/>
  <c r="G56" i="66"/>
  <c r="G136" i="55"/>
  <c r="G38" i="70"/>
  <c r="G99" i="57"/>
  <c r="E101" i="54"/>
  <c r="E256" i="67"/>
  <c r="G74" i="22"/>
  <c r="G117" i="64"/>
  <c r="E81" i="66"/>
  <c r="G15" i="57"/>
  <c r="E221" i="71"/>
  <c r="E223" i="58"/>
  <c r="E285" i="51"/>
  <c r="G128" i="58"/>
  <c r="G50" i="58"/>
  <c r="G391" i="69"/>
  <c r="E71" i="55"/>
  <c r="E76" i="65"/>
  <c r="E129" i="54"/>
  <c r="E106" i="56"/>
  <c r="H369" i="67"/>
  <c r="G43" i="70"/>
  <c r="G247" i="64"/>
  <c r="G345" i="70"/>
  <c r="G266" i="51"/>
  <c r="G324" i="76"/>
  <c r="G384" i="69"/>
  <c r="E348" i="64"/>
  <c r="E62" i="64"/>
  <c r="G203" i="59"/>
  <c r="G65" i="67"/>
  <c r="G253" i="69"/>
  <c r="H392" i="68"/>
  <c r="G64" i="76"/>
  <c r="G238" i="67"/>
  <c r="E129" i="65"/>
  <c r="G154" i="65"/>
  <c r="H349" i="65"/>
  <c r="G56" i="64"/>
  <c r="E108" i="67"/>
  <c r="G322" i="70"/>
  <c r="G248" i="60"/>
  <c r="E361" i="55"/>
  <c r="C21" i="51"/>
  <c r="G191" i="76"/>
  <c r="E171" i="53"/>
  <c r="E317" i="50"/>
  <c r="E151" i="57"/>
  <c r="E208" i="64"/>
  <c r="G30" i="56"/>
  <c r="G112" i="76"/>
  <c r="G21" i="68"/>
  <c r="G307" i="57"/>
  <c r="G92" i="65"/>
  <c r="G227" i="69"/>
  <c r="G403" i="69"/>
  <c r="G305" i="70"/>
  <c r="G344" i="76"/>
  <c r="G44" i="69"/>
  <c r="E25" i="65"/>
  <c r="E17" i="57"/>
  <c r="E392" i="53"/>
  <c r="E266" i="71"/>
  <c r="E349" i="53"/>
  <c r="G157" i="22"/>
  <c r="E164" i="61"/>
  <c r="G157" i="69"/>
  <c r="E153" i="60"/>
  <c r="E253" i="64"/>
  <c r="G365" i="55"/>
  <c r="E105" i="61"/>
  <c r="E395" i="56"/>
  <c r="E241" i="22"/>
  <c r="E81" i="56"/>
  <c r="E219" i="54"/>
  <c r="F33" i="50"/>
  <c r="E388" i="75"/>
  <c r="G122" i="68"/>
  <c r="G123" i="57"/>
  <c r="G342" i="56"/>
  <c r="G13" i="66"/>
  <c r="G179" i="64"/>
  <c r="G110" i="60"/>
  <c r="G164" i="69"/>
  <c r="G209" i="76"/>
  <c r="G33" i="75"/>
  <c r="G101" i="69"/>
  <c r="E126" i="51"/>
  <c r="E85" i="58"/>
  <c r="G281" i="60"/>
  <c r="E239" i="66"/>
  <c r="E255" i="60"/>
  <c r="E363" i="61"/>
  <c r="G383" i="69"/>
  <c r="H28" i="66"/>
  <c r="E173" i="59"/>
  <c r="E186" i="53"/>
  <c r="E345" i="53"/>
  <c r="E133" i="64"/>
  <c r="E121" i="65"/>
  <c r="G393" i="22"/>
  <c r="E41" i="68"/>
  <c r="G209" i="75"/>
  <c r="G196" i="71"/>
  <c r="G138" i="67"/>
  <c r="E73" i="50"/>
  <c r="E173" i="67"/>
  <c r="G273" i="57"/>
  <c r="E206" i="68"/>
  <c r="E208" i="55"/>
  <c r="E247" i="71"/>
  <c r="G396" i="70"/>
  <c r="E144" i="55"/>
  <c r="G279" i="60"/>
  <c r="F403" i="55"/>
  <c r="E335" i="67"/>
  <c r="G30" i="75"/>
  <c r="G400" i="55"/>
  <c r="G307" i="68"/>
  <c r="E285" i="64"/>
  <c r="E230" i="64"/>
  <c r="G103" i="54"/>
  <c r="E277" i="67"/>
  <c r="E275" i="65"/>
  <c r="E90" i="61"/>
  <c r="E145" i="56"/>
  <c r="E290" i="57"/>
  <c r="G273" i="61"/>
  <c r="F90" i="56"/>
  <c r="H6" i="58"/>
  <c r="G119" i="68"/>
  <c r="G122" i="22"/>
  <c r="F390" i="71"/>
  <c r="F16" i="50"/>
  <c r="G217" i="69"/>
  <c r="E357" i="51"/>
  <c r="C279" i="70"/>
  <c r="E389" i="69"/>
  <c r="H219" i="67"/>
  <c r="F295" i="65"/>
  <c r="G281" i="64"/>
  <c r="G205" i="68"/>
  <c r="E240" i="58"/>
  <c r="E9" i="58"/>
  <c r="F290" i="76"/>
  <c r="G187" i="70"/>
  <c r="G7" i="64"/>
  <c r="E361" i="76"/>
  <c r="G24" i="60"/>
  <c r="E381" i="64"/>
  <c r="G318" i="76"/>
  <c r="E372" i="59"/>
  <c r="F251" i="59"/>
  <c r="F258" i="51"/>
  <c r="E352" i="51"/>
  <c r="E332" i="76"/>
  <c r="G303" i="64"/>
  <c r="F272" i="50"/>
  <c r="E72" i="59"/>
  <c r="E175" i="61"/>
  <c r="E184" i="66"/>
  <c r="F389" i="22"/>
  <c r="E137" i="68"/>
  <c r="F339" i="56"/>
  <c r="F19" i="60"/>
  <c r="E320" i="57"/>
  <c r="E282" i="61"/>
  <c r="F21" i="71"/>
  <c r="G285" i="55"/>
  <c r="G91" i="55"/>
  <c r="G119" i="53"/>
  <c r="E301" i="61"/>
  <c r="E353" i="53"/>
  <c r="E184" i="59"/>
  <c r="E369" i="65"/>
  <c r="E147" i="50"/>
  <c r="E145" i="54"/>
  <c r="E168" i="60"/>
  <c r="E322" i="58"/>
  <c r="G208" i="22"/>
  <c r="F401" i="51"/>
  <c r="E254" i="58"/>
  <c r="E109" i="59"/>
  <c r="E236" i="57"/>
  <c r="E265" i="60"/>
  <c r="E265" i="64"/>
  <c r="E305" i="58"/>
  <c r="E118" i="71"/>
  <c r="G238" i="76"/>
  <c r="E59" i="67"/>
  <c r="F188" i="51"/>
  <c r="F94" i="53"/>
  <c r="G192" i="57"/>
  <c r="G15" i="56"/>
  <c r="E28" i="56"/>
  <c r="G65" i="68"/>
  <c r="C279" i="64"/>
  <c r="G370" i="69"/>
  <c r="E18" i="56"/>
  <c r="E157" i="57"/>
  <c r="G97" i="56"/>
  <c r="E173" i="55"/>
  <c r="E156" i="64"/>
  <c r="E382" i="54"/>
  <c r="F35" i="75"/>
  <c r="G194" i="61"/>
  <c r="E188" i="60"/>
  <c r="E91" i="66"/>
  <c r="E308" i="75"/>
  <c r="E130" i="58"/>
  <c r="E82" i="57"/>
  <c r="E281" i="55"/>
  <c r="F226" i="54"/>
  <c r="F11" i="76"/>
  <c r="E209" i="59"/>
  <c r="E46" i="67"/>
  <c r="G42" i="58"/>
  <c r="H6" i="53"/>
  <c r="E136" i="68"/>
  <c r="E141" i="50"/>
  <c r="G39" i="67"/>
  <c r="E44" i="22"/>
  <c r="E196" i="50"/>
  <c r="F341" i="75"/>
  <c r="F115" i="56"/>
  <c r="E178" i="50"/>
  <c r="E26" i="50"/>
  <c r="G223" i="22"/>
  <c r="E315" i="59"/>
  <c r="G186" i="61"/>
  <c r="G53" i="68"/>
  <c r="E222" i="57"/>
  <c r="G156" i="66"/>
  <c r="E225" i="66"/>
  <c r="E221" i="66"/>
  <c r="E143" i="76"/>
  <c r="E318" i="51"/>
  <c r="E157" i="66"/>
  <c r="G198" i="65"/>
  <c r="F81" i="64"/>
  <c r="E8" i="57"/>
  <c r="E272" i="55"/>
  <c r="G50" i="22"/>
  <c r="G14" i="59"/>
  <c r="E61" i="54"/>
  <c r="E357" i="56"/>
  <c r="F232" i="71"/>
  <c r="E257" i="59"/>
  <c r="E304" i="59"/>
  <c r="E84" i="53"/>
  <c r="F256" i="71"/>
  <c r="E109" i="53"/>
  <c r="F50" i="50"/>
  <c r="E253" i="69"/>
  <c r="E191" i="58"/>
  <c r="G196" i="65"/>
  <c r="F340" i="68"/>
  <c r="C292" i="67"/>
  <c r="E186" i="75"/>
  <c r="I308" i="76"/>
  <c r="G276" i="59"/>
  <c r="H153" i="68"/>
  <c r="E248" i="65"/>
  <c r="E65" i="75"/>
  <c r="E392" i="57"/>
  <c r="E221" i="51"/>
  <c r="E174" i="68"/>
  <c r="E61" i="71"/>
  <c r="E26" i="56"/>
  <c r="F201" i="75"/>
  <c r="E135" i="75"/>
  <c r="F58" i="71"/>
  <c r="F91" i="53"/>
  <c r="F403" i="70"/>
  <c r="E161" i="64"/>
  <c r="G235" i="65"/>
  <c r="E217" i="65"/>
  <c r="F313" i="54"/>
  <c r="E78" i="53"/>
  <c r="C309" i="50"/>
  <c r="F128" i="51"/>
  <c r="E88" i="69"/>
  <c r="F122" i="66"/>
  <c r="E226" i="66"/>
  <c r="G198" i="69"/>
  <c r="F193" i="50"/>
  <c r="F251" i="61"/>
  <c r="C214" i="67"/>
  <c r="E197" i="60"/>
  <c r="E155" i="67"/>
  <c r="E220" i="67"/>
  <c r="E402" i="75"/>
  <c r="E390" i="50"/>
  <c r="E18" i="67"/>
  <c r="E53" i="57"/>
  <c r="G33" i="65"/>
  <c r="F387" i="76"/>
  <c r="E68" i="60"/>
  <c r="F53" i="60"/>
  <c r="F68" i="50"/>
  <c r="F158" i="71"/>
  <c r="E46" i="56"/>
  <c r="H326" i="61"/>
  <c r="E26" i="54"/>
  <c r="E31" i="66"/>
  <c r="E341" i="54"/>
  <c r="E314" i="56"/>
  <c r="G153" i="58"/>
  <c r="G110" i="68"/>
  <c r="G60" i="69"/>
  <c r="G10" i="67"/>
  <c r="G46" i="68"/>
  <c r="H314" i="22"/>
  <c r="G122" i="65"/>
  <c r="E174" i="57"/>
  <c r="G57" i="56"/>
  <c r="E143" i="68"/>
  <c r="E193" i="67"/>
  <c r="E172" i="57"/>
  <c r="G239" i="58"/>
  <c r="E66" i="56"/>
  <c r="E331" i="60"/>
  <c r="G199" i="51"/>
  <c r="G333" i="66"/>
  <c r="E227" i="55"/>
  <c r="G165" i="76"/>
  <c r="E58" i="51"/>
  <c r="E91" i="71"/>
  <c r="E152" i="71"/>
  <c r="E237" i="51"/>
  <c r="E64" i="64"/>
  <c r="E286" i="56"/>
  <c r="E146" i="65"/>
  <c r="E304" i="66"/>
  <c r="G155" i="50"/>
  <c r="G27" i="66"/>
  <c r="G8" i="53"/>
  <c r="G291" i="69"/>
  <c r="G288" i="56"/>
  <c r="E312" i="50"/>
  <c r="G154" i="67"/>
  <c r="E279" i="53"/>
  <c r="G77" i="55"/>
  <c r="E333" i="53"/>
  <c r="G240" i="58"/>
  <c r="G363" i="67"/>
  <c r="E224" i="54"/>
  <c r="G344" i="54"/>
  <c r="G278" i="65"/>
  <c r="E235" i="56"/>
  <c r="E99" i="67"/>
  <c r="G216" i="68"/>
  <c r="G357" i="67"/>
  <c r="E25" i="60"/>
  <c r="E309" i="75"/>
  <c r="E8" i="54"/>
  <c r="G74" i="70"/>
  <c r="E76" i="50"/>
  <c r="E26" i="58"/>
  <c r="G388" i="76"/>
  <c r="G27" i="61"/>
  <c r="G105" i="66"/>
  <c r="G403" i="65"/>
  <c r="G328" i="61"/>
  <c r="G370" i="55"/>
  <c r="G11" i="64"/>
  <c r="E184" i="61"/>
  <c r="G363" i="61"/>
  <c r="E141" i="65"/>
  <c r="E338" i="51"/>
  <c r="G18" i="54"/>
  <c r="E73" i="57"/>
  <c r="E355" i="57"/>
  <c r="E338" i="75"/>
  <c r="G43" i="64"/>
  <c r="G206" i="59"/>
  <c r="E118" i="51"/>
  <c r="E268" i="57"/>
  <c r="E66" i="53"/>
  <c r="E200" i="75"/>
  <c r="E224" i="67"/>
  <c r="E182" i="50"/>
  <c r="G399" i="64"/>
  <c r="E124" i="61"/>
  <c r="E121" i="55"/>
  <c r="E182" i="55"/>
  <c r="G302" i="61"/>
  <c r="G355" i="50"/>
  <c r="G335" i="57"/>
  <c r="E79" i="58"/>
  <c r="E187" i="75"/>
  <c r="G93" i="61"/>
  <c r="E219" i="57"/>
  <c r="G93" i="57"/>
  <c r="E361" i="64"/>
  <c r="G77" i="76"/>
  <c r="E183" i="61"/>
  <c r="E305" i="54"/>
  <c r="G234" i="75"/>
  <c r="G348" i="64"/>
  <c r="G268" i="70"/>
  <c r="E49" i="71"/>
  <c r="G381" i="70"/>
  <c r="G122" i="50"/>
  <c r="G202" i="67"/>
  <c r="E161" i="65"/>
  <c r="E149" i="75"/>
  <c r="E267" i="61"/>
  <c r="E200" i="71"/>
  <c r="F232" i="51"/>
  <c r="G131" i="65"/>
  <c r="E46" i="71"/>
  <c r="E158" i="71"/>
  <c r="C118" i="69"/>
  <c r="E332" i="53"/>
  <c r="G29" i="58"/>
  <c r="G385" i="54"/>
  <c r="G337" i="55"/>
  <c r="G29" i="64"/>
  <c r="G380" i="70"/>
  <c r="G179" i="22"/>
  <c r="G306" i="68"/>
  <c r="G95" i="60"/>
  <c r="G86" i="61"/>
  <c r="E96" i="61"/>
  <c r="E93" i="71"/>
  <c r="E172" i="65"/>
  <c r="G323" i="55"/>
  <c r="E30" i="75"/>
  <c r="E78" i="64"/>
  <c r="H229" i="70"/>
  <c r="E21" i="50"/>
  <c r="G183" i="65"/>
  <c r="G341" i="66"/>
  <c r="E273" i="53"/>
  <c r="G110" i="69"/>
  <c r="E233" i="55"/>
  <c r="E92" i="66"/>
  <c r="F146" i="76"/>
  <c r="E125" i="53"/>
  <c r="G328" i="53"/>
  <c r="E15" i="59"/>
  <c r="E171" i="71"/>
  <c r="G172" i="68"/>
  <c r="F70" i="71"/>
  <c r="G344" i="68"/>
  <c r="E294" i="53"/>
  <c r="E12" i="60"/>
  <c r="G139" i="56"/>
  <c r="E166" i="55"/>
  <c r="E344" i="59"/>
  <c r="E64" i="58"/>
  <c r="F101" i="69"/>
  <c r="F163" i="75"/>
  <c r="G195" i="53"/>
  <c r="E146" i="50"/>
  <c r="G234" i="76"/>
  <c r="G91" i="65"/>
  <c r="E302" i="69"/>
  <c r="G165" i="70"/>
  <c r="E313" i="56"/>
  <c r="G17" i="64"/>
  <c r="E363" i="58"/>
  <c r="E328" i="56"/>
  <c r="E98" i="54"/>
  <c r="F257" i="71"/>
  <c r="E111" i="69"/>
  <c r="E136" i="66"/>
  <c r="F282" i="76"/>
  <c r="E387" i="54"/>
  <c r="E99" i="66"/>
  <c r="E322" i="53"/>
  <c r="E110" i="60"/>
  <c r="E67" i="50"/>
  <c r="E121" i="57"/>
  <c r="E385" i="65"/>
  <c r="F47" i="54"/>
  <c r="F298" i="65"/>
  <c r="G329" i="56"/>
  <c r="E215" i="75"/>
  <c r="E296" i="58"/>
  <c r="G249" i="22"/>
  <c r="G186" i="69"/>
  <c r="G37" i="70"/>
  <c r="E84" i="67"/>
  <c r="E98" i="65"/>
  <c r="E74" i="75"/>
  <c r="E286" i="53"/>
  <c r="E285" i="61"/>
  <c r="E141" i="51"/>
  <c r="E349" i="76"/>
  <c r="E94" i="56"/>
  <c r="E296" i="55"/>
  <c r="E257" i="55"/>
  <c r="E202" i="69"/>
  <c r="E345" i="54"/>
  <c r="E288" i="51"/>
  <c r="E315" i="58"/>
  <c r="F96" i="51"/>
  <c r="F226" i="53"/>
  <c r="G271" i="67"/>
  <c r="F211" i="57"/>
  <c r="G302" i="51"/>
  <c r="E64" i="60"/>
  <c r="E370" i="50"/>
  <c r="G54" i="65"/>
  <c r="E57" i="54"/>
  <c r="G69" i="57"/>
  <c r="G61" i="76"/>
  <c r="G257" i="58"/>
  <c r="G192" i="60"/>
  <c r="G286" i="70"/>
  <c r="H125" i="22"/>
  <c r="G378" i="56"/>
  <c r="G298" i="53"/>
  <c r="G15" i="68"/>
  <c r="G387" i="67"/>
  <c r="H329" i="60"/>
  <c r="G31" i="50"/>
  <c r="G399" i="75"/>
  <c r="G185" i="68"/>
  <c r="H243" i="70"/>
  <c r="G187" i="55"/>
  <c r="G142" i="66"/>
  <c r="G383" i="67"/>
  <c r="G331" i="22"/>
  <c r="G122" i="56"/>
  <c r="H176" i="55"/>
  <c r="G16" i="70"/>
  <c r="G244" i="68"/>
  <c r="H92" i="58"/>
  <c r="G201" i="69"/>
  <c r="H194" i="67"/>
  <c r="H383" i="70"/>
  <c r="G148" i="57"/>
  <c r="G393" i="76"/>
  <c r="G13" i="59"/>
  <c r="H319" i="22"/>
  <c r="H67" i="76"/>
  <c r="G251" i="60"/>
  <c r="G389" i="66"/>
  <c r="H71" i="70"/>
  <c r="G303" i="68"/>
  <c r="H18" i="69"/>
  <c r="G172" i="58"/>
  <c r="G163" i="57"/>
  <c r="G358" i="71"/>
  <c r="G218" i="54"/>
  <c r="G113" i="58"/>
  <c r="G242" i="61"/>
  <c r="G243" i="54"/>
  <c r="G29" i="50"/>
  <c r="G236" i="55"/>
  <c r="G93" i="68"/>
  <c r="E363" i="75"/>
  <c r="G13" i="55"/>
  <c r="H231" i="66"/>
  <c r="H339" i="69"/>
  <c r="G156" i="64"/>
  <c r="G83" i="55"/>
  <c r="H214" i="70"/>
  <c r="G185" i="22"/>
  <c r="G299" i="66"/>
  <c r="H24" i="68"/>
  <c r="H123" i="65"/>
  <c r="G325" i="50"/>
  <c r="G199" i="60"/>
  <c r="G360" i="60"/>
  <c r="G24" i="75"/>
  <c r="G252" i="76"/>
  <c r="H7" i="55"/>
  <c r="G163" i="67"/>
  <c r="G390" i="66"/>
  <c r="H345" i="53"/>
  <c r="G60" i="68"/>
  <c r="E203" i="75"/>
  <c r="G132" i="53"/>
  <c r="G236" i="56"/>
  <c r="H258" i="59"/>
  <c r="G150" i="70"/>
  <c r="G224" i="76"/>
  <c r="G8" i="66"/>
  <c r="G291" i="67"/>
  <c r="G124" i="53"/>
  <c r="G59" i="22"/>
  <c r="G126" i="58"/>
  <c r="G267" i="68"/>
  <c r="H376" i="68"/>
  <c r="G242" i="57"/>
  <c r="G230" i="64"/>
  <c r="H160" i="65"/>
  <c r="G43" i="56"/>
  <c r="G393" i="56"/>
  <c r="G189" i="50"/>
  <c r="G255" i="68"/>
  <c r="G204" i="57"/>
  <c r="G243" i="69"/>
  <c r="G60" i="67"/>
  <c r="E112" i="50"/>
  <c r="G58" i="76"/>
  <c r="E126" i="54"/>
  <c r="E289" i="65"/>
  <c r="E333" i="58"/>
  <c r="G57" i="22"/>
  <c r="E251" i="65"/>
  <c r="E49" i="51"/>
  <c r="G42" i="51"/>
  <c r="G275" i="68"/>
  <c r="G264" i="70"/>
  <c r="E36" i="50"/>
  <c r="E153" i="53"/>
  <c r="G392" i="70"/>
  <c r="E110" i="71"/>
  <c r="E252" i="64"/>
  <c r="G176" i="64"/>
  <c r="G142" i="22"/>
  <c r="G23" i="51"/>
  <c r="G268" i="69"/>
  <c r="G58" i="64"/>
  <c r="G202" i="55"/>
  <c r="E402" i="60"/>
  <c r="G378" i="69"/>
  <c r="H12" i="67"/>
  <c r="G337" i="56"/>
  <c r="G79" i="56"/>
  <c r="E274" i="50"/>
  <c r="G233" i="56"/>
  <c r="G283" i="69"/>
  <c r="E146" i="67"/>
  <c r="E293" i="50"/>
  <c r="G287" i="58"/>
  <c r="G218" i="76"/>
  <c r="E214" i="55"/>
  <c r="G150" i="65"/>
  <c r="E113" i="56"/>
  <c r="E320" i="61"/>
  <c r="E92" i="75"/>
  <c r="E258" i="67"/>
  <c r="E268" i="58"/>
  <c r="E242" i="71"/>
  <c r="E284" i="68"/>
  <c r="G120" i="60"/>
  <c r="E12" i="59"/>
  <c r="E295" i="75"/>
  <c r="G122" i="70"/>
  <c r="G388" i="69"/>
  <c r="H391" i="70"/>
  <c r="G95" i="57"/>
  <c r="G11" i="65"/>
  <c r="G226" i="67"/>
  <c r="G224" i="69"/>
  <c r="G319" i="70"/>
  <c r="G80" i="58"/>
  <c r="E360" i="51"/>
  <c r="G371" i="76"/>
  <c r="E358" i="56"/>
  <c r="E288" i="75"/>
  <c r="G158" i="65"/>
  <c r="E67" i="60"/>
  <c r="G36" i="69"/>
  <c r="E33" i="57"/>
  <c r="G69" i="67"/>
  <c r="G392" i="53"/>
  <c r="G303" i="76"/>
  <c r="G89" i="76"/>
  <c r="E287" i="55"/>
  <c r="G181" i="61"/>
  <c r="E398" i="64"/>
  <c r="F298" i="53"/>
  <c r="E192" i="59"/>
  <c r="E95" i="59"/>
  <c r="E192" i="65"/>
  <c r="G374" i="67"/>
  <c r="G188" i="50"/>
  <c r="G86" i="50"/>
  <c r="G281" i="56"/>
  <c r="G96" i="22"/>
  <c r="G22" i="50"/>
  <c r="E179" i="50"/>
  <c r="G179" i="61"/>
  <c r="E327" i="60"/>
  <c r="E360" i="57"/>
  <c r="E44" i="71"/>
  <c r="E361" i="71"/>
  <c r="E98" i="56"/>
  <c r="G238" i="55"/>
  <c r="G128" i="76"/>
  <c r="G30" i="22"/>
  <c r="G382" i="76"/>
  <c r="G201" i="61"/>
  <c r="G13" i="68"/>
  <c r="E266" i="59"/>
  <c r="E270" i="53"/>
  <c r="E27" i="61"/>
  <c r="E387" i="71"/>
  <c r="E226" i="54"/>
  <c r="E74" i="69"/>
  <c r="G134" i="70"/>
  <c r="G270" i="50"/>
  <c r="G41" i="76"/>
  <c r="E279" i="50"/>
  <c r="G176" i="53"/>
  <c r="G62" i="76"/>
  <c r="G185" i="60"/>
  <c r="E304" i="54"/>
  <c r="E189" i="54"/>
  <c r="G375" i="69"/>
  <c r="E144" i="64"/>
  <c r="E80" i="58"/>
  <c r="H357" i="70"/>
  <c r="E54" i="56"/>
  <c r="E58" i="71"/>
  <c r="E288" i="58"/>
  <c r="G305" i="67"/>
  <c r="G332" i="50"/>
  <c r="G55" i="76"/>
  <c r="G307" i="61"/>
  <c r="E400" i="75"/>
  <c r="E88" i="56"/>
  <c r="E301" i="65"/>
  <c r="E352" i="60"/>
  <c r="G290" i="55"/>
  <c r="E370" i="55"/>
  <c r="E14" i="64"/>
  <c r="F79" i="71"/>
  <c r="E45" i="64"/>
  <c r="G348" i="70"/>
  <c r="H396" i="76"/>
  <c r="G399" i="60"/>
  <c r="G63" i="60"/>
  <c r="G280" i="68"/>
  <c r="G91" i="54"/>
  <c r="E44" i="55"/>
  <c r="E248" i="60"/>
  <c r="G54" i="68"/>
  <c r="E256" i="54"/>
  <c r="G207" i="56"/>
  <c r="E140" i="67"/>
  <c r="G361" i="58"/>
  <c r="G68" i="66"/>
  <c r="E338" i="61"/>
  <c r="G349" i="66"/>
  <c r="E160" i="61"/>
  <c r="E367" i="60"/>
  <c r="G72" i="66"/>
  <c r="E292" i="59"/>
  <c r="E8" i="75"/>
  <c r="E259" i="56"/>
  <c r="E76" i="64"/>
  <c r="G338" i="65"/>
  <c r="E285" i="56"/>
  <c r="E57" i="61"/>
  <c r="E239" i="69"/>
  <c r="E111" i="56"/>
  <c r="G29" i="65"/>
  <c r="G89" i="70"/>
  <c r="G350" i="53"/>
  <c r="G111" i="69"/>
  <c r="G64" i="65"/>
  <c r="G49" i="55"/>
  <c r="E96" i="56"/>
  <c r="E172" i="67"/>
  <c r="G391" i="51"/>
  <c r="G153" i="22"/>
  <c r="G130" i="69"/>
  <c r="E238" i="66"/>
  <c r="G344" i="61"/>
  <c r="E253" i="57"/>
  <c r="E270" i="55"/>
  <c r="H184" i="61"/>
  <c r="G366" i="69"/>
  <c r="G243" i="65"/>
  <c r="G231" i="67"/>
  <c r="E305" i="75"/>
  <c r="H312" i="66"/>
  <c r="E210" i="53"/>
  <c r="E364" i="61"/>
  <c r="E24" i="70"/>
  <c r="G287" i="75"/>
  <c r="G223" i="60"/>
  <c r="G48" i="70"/>
  <c r="E334" i="55"/>
  <c r="E45" i="76"/>
  <c r="G127" i="67"/>
  <c r="E326" i="53"/>
  <c r="E250" i="59"/>
  <c r="H6" i="22"/>
  <c r="E236" i="64"/>
  <c r="G242" i="68"/>
  <c r="E35" i="55"/>
  <c r="F391" i="54"/>
  <c r="E97" i="75"/>
  <c r="G330" i="56"/>
  <c r="E299" i="57"/>
  <c r="G126" i="70"/>
  <c r="E305" i="59"/>
  <c r="E52" i="65"/>
  <c r="E304" i="53"/>
  <c r="E400" i="55"/>
  <c r="E308" i="51"/>
  <c r="F340" i="76"/>
  <c r="E26" i="57"/>
  <c r="E52" i="51"/>
  <c r="G296" i="76"/>
  <c r="F71" i="57"/>
  <c r="E214" i="75"/>
  <c r="E377" i="64"/>
  <c r="F370" i="53"/>
  <c r="E194" i="57"/>
  <c r="E343" i="57"/>
  <c r="E34" i="56"/>
  <c r="E81" i="64"/>
  <c r="E159" i="59"/>
  <c r="E397" i="60"/>
  <c r="E114" i="71"/>
  <c r="F77" i="57"/>
  <c r="F205" i="56"/>
  <c r="G335" i="64"/>
  <c r="E50" i="51"/>
  <c r="E21" i="61"/>
  <c r="E84" i="60"/>
  <c r="F145" i="50"/>
  <c r="G354" i="64"/>
  <c r="E113" i="61"/>
  <c r="E305" i="67"/>
  <c r="E137" i="57"/>
  <c r="E368" i="51"/>
  <c r="E289" i="61"/>
  <c r="E388" i="65"/>
  <c r="F315" i="51"/>
  <c r="E114" i="55"/>
  <c r="E290" i="56"/>
  <c r="G358" i="22"/>
  <c r="F216" i="75"/>
  <c r="E61" i="65"/>
  <c r="E93" i="68"/>
  <c r="E159" i="22"/>
  <c r="E256" i="58"/>
  <c r="F34" i="75"/>
  <c r="F312" i="56"/>
  <c r="F274" i="50"/>
  <c r="E110" i="64"/>
  <c r="E85" i="57"/>
  <c r="F336" i="55"/>
  <c r="H176" i="67"/>
  <c r="H304" i="61"/>
  <c r="G284" i="22"/>
  <c r="F130" i="75"/>
  <c r="E101" i="53"/>
  <c r="G60" i="59"/>
  <c r="E359" i="59"/>
  <c r="E232" i="51"/>
  <c r="E72" i="22"/>
  <c r="E388" i="66"/>
  <c r="E16" i="75"/>
  <c r="G19" i="68"/>
  <c r="F200" i="53"/>
  <c r="E110" i="50"/>
  <c r="E221" i="75"/>
  <c r="E75" i="67"/>
  <c r="E223" i="71"/>
  <c r="E274" i="71"/>
  <c r="E48" i="75"/>
  <c r="E37" i="76"/>
  <c r="E60" i="64"/>
  <c r="F340" i="22"/>
  <c r="E167" i="59"/>
  <c r="F98" i="59"/>
  <c r="F76" i="55"/>
  <c r="G52" i="67"/>
  <c r="E14" i="61"/>
  <c r="E219" i="53"/>
  <c r="E257" i="67"/>
  <c r="E338" i="57"/>
  <c r="E315" i="57"/>
  <c r="E96" i="71"/>
  <c r="H382" i="68"/>
  <c r="G80" i="76"/>
  <c r="G272" i="50"/>
  <c r="G241" i="22"/>
  <c r="E82" i="58"/>
  <c r="E275" i="59"/>
  <c r="E88" i="66"/>
  <c r="E168" i="54"/>
  <c r="E63" i="61"/>
  <c r="E14" i="54"/>
  <c r="E64" i="50"/>
  <c r="E248" i="71"/>
  <c r="F111" i="56"/>
  <c r="E359" i="55"/>
  <c r="E255" i="57"/>
  <c r="E9" i="75"/>
  <c r="F312" i="64"/>
  <c r="E365" i="53"/>
  <c r="E304" i="64"/>
  <c r="E199" i="68"/>
  <c r="E58" i="59"/>
  <c r="F19" i="75"/>
  <c r="E259" i="50"/>
  <c r="F251" i="56"/>
  <c r="F217" i="58"/>
  <c r="G256" i="61"/>
  <c r="E129" i="75"/>
  <c r="G16" i="68"/>
  <c r="G302" i="76"/>
  <c r="E34" i="58"/>
  <c r="E323" i="55"/>
  <c r="E121" i="51"/>
  <c r="G220" i="57"/>
  <c r="E126" i="50"/>
  <c r="E28" i="59"/>
  <c r="G181" i="54"/>
  <c r="E207" i="51"/>
  <c r="E80" i="60"/>
  <c r="G60" i="66"/>
  <c r="F72" i="75"/>
  <c r="F45" i="22"/>
  <c r="E128" i="56"/>
  <c r="E11" i="67"/>
  <c r="E393" i="67"/>
  <c r="E392" i="65"/>
  <c r="E335" i="59"/>
  <c r="F37" i="22"/>
  <c r="G381" i="57"/>
  <c r="E201" i="50"/>
  <c r="F282" i="51"/>
  <c r="E253" i="65"/>
  <c r="E385" i="71"/>
  <c r="F119" i="53"/>
  <c r="F185" i="50"/>
  <c r="E314" i="60"/>
  <c r="E387" i="56"/>
  <c r="F260" i="56"/>
  <c r="F327" i="75"/>
  <c r="G245" i="22"/>
  <c r="F180" i="57"/>
  <c r="I148" i="22"/>
  <c r="H228" i="69"/>
  <c r="C215" i="71"/>
  <c r="F23" i="71"/>
  <c r="E173" i="51"/>
  <c r="E17" i="60"/>
  <c r="E140" i="53"/>
  <c r="E211" i="65"/>
  <c r="F234" i="50"/>
  <c r="E55" i="68"/>
  <c r="F158" i="59"/>
  <c r="E377" i="56"/>
  <c r="F67" i="67"/>
  <c r="F340" i="71"/>
  <c r="E372" i="65"/>
  <c r="E334" i="57"/>
  <c r="G177" i="67"/>
  <c r="E247" i="51"/>
  <c r="F163" i="76"/>
  <c r="E12" i="68"/>
  <c r="E170" i="56"/>
  <c r="E246" i="58"/>
  <c r="C244" i="22"/>
  <c r="F151" i="58"/>
  <c r="E389" i="75"/>
  <c r="F344" i="61"/>
  <c r="F99" i="54"/>
  <c r="F130" i="51"/>
  <c r="E391" i="57"/>
  <c r="E179" i="61"/>
  <c r="G247" i="56"/>
  <c r="E402" i="61"/>
  <c r="E172" i="54"/>
  <c r="E37" i="22"/>
  <c r="E113" i="67"/>
  <c r="F305" i="60"/>
  <c r="E168" i="59"/>
  <c r="E360" i="75"/>
  <c r="F104" i="55"/>
  <c r="F140" i="57"/>
  <c r="E373" i="57"/>
  <c r="E313" i="58"/>
  <c r="G308" i="71"/>
  <c r="G225" i="56"/>
  <c r="G280" i="22"/>
  <c r="F105" i="53"/>
  <c r="E318" i="64"/>
  <c r="G361" i="54"/>
  <c r="G336" i="57"/>
  <c r="G49" i="68"/>
  <c r="G326" i="66"/>
  <c r="E115" i="71"/>
  <c r="G139" i="66"/>
  <c r="E124" i="54"/>
  <c r="G269" i="66"/>
  <c r="G65" i="64"/>
  <c r="G283" i="68"/>
  <c r="E344" i="51"/>
  <c r="E402" i="50"/>
  <c r="G156" i="61"/>
  <c r="E49" i="75"/>
  <c r="E118" i="59"/>
  <c r="H374" i="68"/>
  <c r="E16" i="64"/>
  <c r="G258" i="61"/>
  <c r="G16" i="58"/>
  <c r="E169" i="65"/>
  <c r="G28" i="59"/>
  <c r="G66" i="22"/>
  <c r="E58" i="58"/>
  <c r="C309" i="53"/>
  <c r="E267" i="71"/>
  <c r="E29" i="57"/>
  <c r="F19" i="54"/>
  <c r="G380" i="59"/>
  <c r="G142" i="64"/>
  <c r="G179" i="76"/>
  <c r="G205" i="58"/>
  <c r="G254" i="65"/>
  <c r="G235" i="57"/>
  <c r="H234" i="76"/>
  <c r="G54" i="64"/>
  <c r="E316" i="54"/>
  <c r="E176" i="64"/>
  <c r="G239" i="56"/>
  <c r="E205" i="65"/>
  <c r="E175" i="75"/>
  <c r="E335" i="56"/>
  <c r="E301" i="54"/>
  <c r="G232" i="61"/>
  <c r="E193" i="71"/>
  <c r="E135" i="58"/>
  <c r="H166" i="70"/>
  <c r="E384" i="71"/>
  <c r="G317" i="68"/>
  <c r="E167" i="71"/>
  <c r="E385" i="75"/>
  <c r="E274" i="51"/>
  <c r="F195" i="76"/>
  <c r="G399" i="65"/>
  <c r="G282" i="64"/>
  <c r="G270" i="58"/>
  <c r="G259" i="68"/>
  <c r="G124" i="70"/>
  <c r="G128" i="59"/>
  <c r="G326" i="65"/>
  <c r="E261" i="53"/>
  <c r="E215" i="61"/>
  <c r="G365" i="64"/>
  <c r="G357" i="70"/>
  <c r="E387" i="65"/>
  <c r="G124" i="75"/>
  <c r="E18" i="54"/>
  <c r="G298" i="66"/>
  <c r="E192" i="60"/>
  <c r="G13" i="61"/>
  <c r="G11" i="70"/>
  <c r="G55" i="66"/>
  <c r="G353" i="66"/>
  <c r="E61" i="50"/>
  <c r="G358" i="66"/>
  <c r="E364" i="57"/>
  <c r="F391" i="50"/>
  <c r="E44" i="61"/>
  <c r="E348" i="66"/>
  <c r="E268" i="61"/>
  <c r="E221" i="22"/>
  <c r="G269" i="51"/>
  <c r="E83" i="61"/>
  <c r="H335" i="68"/>
  <c r="G16" i="56"/>
  <c r="G198" i="50"/>
  <c r="G112" i="22"/>
  <c r="G8" i="56"/>
  <c r="G289" i="22"/>
  <c r="E378" i="54"/>
  <c r="G97" i="60"/>
  <c r="G182" i="76"/>
  <c r="E243" i="67"/>
  <c r="H358" i="70"/>
  <c r="G7" i="55"/>
  <c r="E231" i="66"/>
  <c r="E356" i="65"/>
  <c r="G384" i="70"/>
  <c r="G61" i="56"/>
  <c r="G230" i="67"/>
  <c r="E329" i="56"/>
  <c r="E127" i="51"/>
  <c r="E166" i="60"/>
  <c r="E30" i="64"/>
  <c r="E188" i="65"/>
  <c r="E179" i="71"/>
  <c r="E226" i="50"/>
  <c r="E368" i="65"/>
  <c r="E189" i="51"/>
  <c r="H355" i="56"/>
  <c r="G256" i="68"/>
  <c r="H340" i="76"/>
  <c r="G401" i="65"/>
  <c r="G333" i="64"/>
  <c r="G220" i="65"/>
  <c r="G81" i="55"/>
  <c r="E379" i="60"/>
  <c r="E35" i="53"/>
  <c r="H355" i="67"/>
  <c r="E260" i="75"/>
  <c r="E83" i="54"/>
  <c r="E78" i="57"/>
  <c r="G50" i="61"/>
  <c r="G13" i="67"/>
  <c r="E285" i="75"/>
  <c r="G63" i="50"/>
  <c r="G138" i="57"/>
  <c r="G355" i="70"/>
  <c r="E396" i="66"/>
  <c r="E111" i="59"/>
  <c r="G210" i="22"/>
  <c r="E266" i="56"/>
  <c r="E282" i="59"/>
  <c r="E9" i="61"/>
  <c r="E161" i="60"/>
  <c r="G291" i="64"/>
  <c r="E177" i="59"/>
  <c r="G17" i="22"/>
  <c r="G227" i="22"/>
  <c r="E344" i="60"/>
  <c r="E142" i="68"/>
  <c r="E149" i="53"/>
  <c r="E66" i="67"/>
  <c r="G402" i="64"/>
  <c r="E254" i="66"/>
  <c r="E172" i="64"/>
  <c r="G218" i="67"/>
  <c r="F199" i="53"/>
  <c r="E333" i="50"/>
  <c r="G369" i="56"/>
  <c r="G351" i="67"/>
  <c r="E218" i="50"/>
  <c r="E214" i="50"/>
  <c r="C120" i="67"/>
  <c r="E394" i="50"/>
  <c r="E88" i="60"/>
  <c r="E86" i="54"/>
  <c r="G237" i="66"/>
  <c r="E201" i="75"/>
  <c r="E327" i="51"/>
  <c r="E259" i="55"/>
  <c r="F242" i="66"/>
  <c r="F153" i="50"/>
  <c r="E294" i="59"/>
  <c r="F35" i="76"/>
  <c r="G285" i="64"/>
  <c r="F297" i="53"/>
  <c r="E373" i="64"/>
  <c r="E152" i="69"/>
  <c r="E51" i="56"/>
  <c r="F140" i="76"/>
  <c r="E177" i="56"/>
  <c r="F255" i="59"/>
  <c r="F348" i="59"/>
  <c r="E330" i="60"/>
  <c r="E162" i="54"/>
  <c r="E71" i="70"/>
  <c r="E12" i="55"/>
  <c r="E97" i="54"/>
  <c r="E353" i="51"/>
  <c r="E318" i="75"/>
  <c r="G6" i="67"/>
  <c r="E335" i="54"/>
  <c r="G162" i="22"/>
  <c r="G203" i="76"/>
  <c r="F20" i="64"/>
  <c r="E36" i="59"/>
  <c r="E22" i="58"/>
  <c r="E267" i="59"/>
  <c r="E71" i="51"/>
  <c r="E94" i="57"/>
  <c r="E129" i="61"/>
  <c r="E67" i="64"/>
  <c r="E147" i="65"/>
  <c r="E282" i="58"/>
  <c r="E192" i="56"/>
  <c r="F287" i="51"/>
  <c r="E50" i="66"/>
  <c r="E135" i="68"/>
  <c r="H120" i="57"/>
  <c r="F118" i="71"/>
  <c r="E115" i="56"/>
  <c r="G27" i="22"/>
  <c r="G368" i="22"/>
  <c r="G272" i="75"/>
  <c r="G357" i="75"/>
  <c r="G390" i="22"/>
  <c r="E340" i="75"/>
  <c r="E71" i="58"/>
  <c r="E210" i="67"/>
  <c r="H98" i="65"/>
  <c r="G272" i="70"/>
  <c r="G42" i="61"/>
  <c r="G238" i="75"/>
  <c r="G234" i="67"/>
  <c r="G178" i="53"/>
  <c r="G75" i="65"/>
  <c r="H183" i="68"/>
  <c r="G61" i="54"/>
  <c r="G79" i="55"/>
  <c r="G235" i="70"/>
  <c r="G251" i="67"/>
  <c r="G232" i="67"/>
  <c r="G336" i="54"/>
  <c r="G73" i="76"/>
  <c r="G222" i="64"/>
  <c r="H247" i="61"/>
  <c r="G304" i="57"/>
  <c r="G157" i="64"/>
  <c r="G324" i="64"/>
  <c r="G135" i="57"/>
  <c r="H341" i="54"/>
  <c r="E60" i="51"/>
  <c r="G191" i="50"/>
  <c r="G245" i="50"/>
  <c r="G297" i="61"/>
  <c r="H290" i="22"/>
  <c r="G65" i="76"/>
  <c r="G202" i="60"/>
  <c r="H358" i="61"/>
  <c r="G134" i="60"/>
  <c r="G240" i="60"/>
  <c r="G366" i="64"/>
  <c r="G206" i="66"/>
  <c r="G288" i="66"/>
  <c r="G23" i="58"/>
  <c r="G239" i="66"/>
  <c r="H146" i="22"/>
  <c r="G386" i="58"/>
  <c r="G31" i="65"/>
  <c r="H271" i="51"/>
  <c r="G240" i="50"/>
  <c r="G123" i="51"/>
  <c r="G347" i="22"/>
  <c r="G160" i="60"/>
  <c r="G23" i="56"/>
  <c r="G323" i="68"/>
  <c r="G158" i="56"/>
  <c r="E19" i="55"/>
  <c r="G242" i="65"/>
  <c r="G120" i="58"/>
  <c r="G147" i="76"/>
  <c r="G24" i="64"/>
  <c r="G328" i="69"/>
  <c r="G310" i="56"/>
  <c r="G65" i="51"/>
  <c r="G290" i="60"/>
  <c r="G134" i="65"/>
  <c r="G68" i="76"/>
  <c r="G104" i="51"/>
  <c r="G224" i="22"/>
  <c r="G330" i="51"/>
  <c r="G47" i="53"/>
  <c r="G256" i="70"/>
  <c r="G264" i="58"/>
  <c r="G45" i="71"/>
  <c r="G377" i="75"/>
  <c r="E355" i="55"/>
  <c r="G24" i="71"/>
  <c r="H201" i="22"/>
  <c r="H346" i="22"/>
  <c r="E283" i="51"/>
  <c r="G225" i="54"/>
  <c r="G306" i="53"/>
  <c r="G47" i="70"/>
  <c r="G121" i="51"/>
  <c r="G355" i="68"/>
  <c r="G278" i="66"/>
  <c r="G303" i="69"/>
  <c r="G67" i="59"/>
  <c r="G90" i="65"/>
  <c r="G401" i="66"/>
  <c r="G32" i="61"/>
  <c r="H270" i="61"/>
  <c r="G112" i="64"/>
  <c r="H199" i="70"/>
  <c r="G182" i="64"/>
  <c r="G136" i="59"/>
  <c r="G90" i="64"/>
  <c r="G310" i="64"/>
  <c r="E60" i="59"/>
  <c r="E18" i="50"/>
  <c r="G65" i="22"/>
  <c r="E51" i="61"/>
  <c r="E61" i="57"/>
  <c r="E94" i="58"/>
  <c r="G185" i="76"/>
  <c r="G222" i="69"/>
  <c r="E374" i="66"/>
  <c r="G276" i="67"/>
  <c r="E42" i="65"/>
  <c r="G372" i="66"/>
  <c r="G321" i="55"/>
  <c r="E210" i="50"/>
  <c r="E50" i="58"/>
  <c r="E226" i="57"/>
  <c r="E317" i="65"/>
  <c r="G106" i="71"/>
  <c r="H364" i="64"/>
  <c r="G128" i="70"/>
  <c r="G14" i="65"/>
  <c r="G303" i="66"/>
  <c r="H18" i="76"/>
  <c r="G322" i="68"/>
  <c r="E400" i="64"/>
  <c r="G205" i="55"/>
  <c r="E12" i="58"/>
  <c r="G93" i="76"/>
  <c r="E294" i="50"/>
  <c r="G259" i="69"/>
  <c r="E156" i="51"/>
  <c r="E337" i="57"/>
  <c r="G322" i="54"/>
  <c r="G214" i="65"/>
  <c r="G388" i="68"/>
  <c r="E204" i="53"/>
  <c r="E57" i="75"/>
  <c r="H123" i="76"/>
  <c r="E339" i="50"/>
  <c r="G30" i="67"/>
  <c r="F317" i="22"/>
  <c r="G191" i="66"/>
  <c r="E200" i="60"/>
  <c r="E234" i="71"/>
  <c r="G254" i="58"/>
  <c r="E251" i="58"/>
  <c r="E81" i="57"/>
  <c r="G216" i="60"/>
  <c r="G192" i="59"/>
  <c r="E259" i="75"/>
  <c r="G224" i="59"/>
  <c r="G153" i="64"/>
  <c r="G133" i="70"/>
  <c r="H28" i="65"/>
  <c r="G114" i="61"/>
  <c r="E91" i="58"/>
  <c r="E370" i="67"/>
  <c r="G199" i="56"/>
  <c r="G127" i="65"/>
  <c r="E300" i="64"/>
  <c r="G40" i="51"/>
  <c r="E244" i="59"/>
  <c r="E87" i="60"/>
  <c r="E340" i="65"/>
  <c r="G35" i="59"/>
  <c r="E15" i="50"/>
  <c r="E274" i="67"/>
  <c r="E394" i="61"/>
  <c r="E100" i="59"/>
  <c r="E342" i="54"/>
  <c r="G179" i="66"/>
  <c r="E193" i="61"/>
  <c r="F50" i="76"/>
  <c r="H297" i="67"/>
  <c r="G207" i="76"/>
  <c r="G337" i="54"/>
  <c r="G389" i="58"/>
  <c r="G25" i="56"/>
  <c r="G111" i="60"/>
  <c r="G333" i="67"/>
  <c r="G171" i="70"/>
  <c r="G71" i="69"/>
  <c r="E354" i="57"/>
  <c r="G31" i="64"/>
  <c r="E210" i="54"/>
  <c r="E144" i="59"/>
  <c r="G51" i="65"/>
  <c r="E91" i="67"/>
  <c r="E211" i="61"/>
  <c r="E49" i="65"/>
  <c r="G401" i="54"/>
  <c r="G289" i="59"/>
  <c r="G51" i="66"/>
  <c r="E187" i="60"/>
  <c r="E388" i="59"/>
  <c r="E284" i="61"/>
  <c r="E76" i="68"/>
  <c r="E401" i="71"/>
  <c r="G262" i="75"/>
  <c r="G397" i="57"/>
  <c r="G106" i="51"/>
  <c r="G243" i="70"/>
  <c r="G207" i="66"/>
  <c r="E83" i="75"/>
  <c r="G336" i="65"/>
  <c r="G77" i="66"/>
  <c r="E276" i="67"/>
  <c r="E139" i="57"/>
  <c r="E310" i="51"/>
  <c r="E154" i="57"/>
  <c r="G403" i="64"/>
  <c r="G399" i="69"/>
  <c r="E64" i="75"/>
  <c r="E34" i="54"/>
  <c r="G159" i="58"/>
  <c r="G247" i="55"/>
  <c r="E25" i="61"/>
  <c r="G258" i="68"/>
  <c r="E135" i="66"/>
  <c r="E81" i="61"/>
  <c r="E142" i="51"/>
  <c r="C297" i="55"/>
  <c r="G235" i="22"/>
  <c r="E96" i="57"/>
  <c r="G389" i="22"/>
  <c r="E401" i="65"/>
  <c r="G89" i="75"/>
  <c r="G395" i="55"/>
  <c r="G63" i="51"/>
  <c r="G38" i="64"/>
  <c r="G23" i="68"/>
  <c r="G360" i="76"/>
  <c r="G146" i="22"/>
  <c r="G284" i="61"/>
  <c r="E176" i="71"/>
  <c r="G341" i="76"/>
  <c r="E362" i="53"/>
  <c r="E99" i="53"/>
  <c r="G41" i="59"/>
  <c r="G261" i="66"/>
  <c r="E64" i="67"/>
  <c r="E74" i="59"/>
  <c r="G302" i="68"/>
  <c r="H105" i="59"/>
  <c r="G283" i="66"/>
  <c r="E367" i="58"/>
  <c r="E243" i="58"/>
  <c r="G63" i="65"/>
  <c r="E282" i="51"/>
  <c r="F163" i="22"/>
  <c r="E299" i="71"/>
  <c r="E392" i="66"/>
  <c r="E179" i="67"/>
  <c r="E11" i="53"/>
  <c r="G305" i="69"/>
  <c r="G131" i="56"/>
  <c r="G295" i="51"/>
  <c r="G87" i="76"/>
  <c r="G133" i="56"/>
  <c r="G205" i="76"/>
  <c r="G223" i="56"/>
  <c r="G270" i="68"/>
  <c r="E309" i="58"/>
  <c r="G201" i="56"/>
  <c r="E144" i="58"/>
  <c r="G86" i="65"/>
  <c r="E49" i="56"/>
  <c r="G129" i="56"/>
  <c r="G352" i="69"/>
  <c r="G365" i="22"/>
  <c r="G354" i="60"/>
  <c r="E395" i="71"/>
  <c r="G227" i="70"/>
  <c r="G124" i="67"/>
  <c r="E346" i="60"/>
  <c r="G359" i="58"/>
  <c r="G230" i="76"/>
  <c r="G110" i="76"/>
  <c r="E128" i="64"/>
  <c r="G80" i="66"/>
  <c r="G8" i="69"/>
  <c r="E345" i="56"/>
  <c r="G381" i="69"/>
  <c r="E17" i="56"/>
  <c r="E307" i="76"/>
  <c r="G400" i="58"/>
  <c r="E95" i="75"/>
  <c r="E29" i="67"/>
  <c r="G169" i="55"/>
  <c r="E282" i="50"/>
  <c r="E245" i="65"/>
  <c r="E344" i="64"/>
  <c r="F374" i="53"/>
  <c r="E69" i="69"/>
  <c r="G161" i="60"/>
  <c r="E223" i="53"/>
  <c r="E303" i="51"/>
  <c r="G5" i="76"/>
  <c r="E138" i="60"/>
  <c r="E178" i="60"/>
  <c r="E27" i="50"/>
  <c r="G209" i="57"/>
  <c r="E160" i="66"/>
  <c r="E359" i="71"/>
  <c r="G335" i="70"/>
  <c r="F300" i="68"/>
  <c r="C22" i="67"/>
  <c r="E112" i="57"/>
  <c r="G330" i="70"/>
  <c r="G29" i="66"/>
  <c r="F68" i="76"/>
  <c r="E62" i="66"/>
  <c r="F355" i="76"/>
  <c r="E76" i="67"/>
  <c r="E108" i="69"/>
  <c r="G317" i="59"/>
  <c r="F132" i="53"/>
  <c r="G13" i="75"/>
  <c r="G371" i="61"/>
  <c r="E172" i="61"/>
  <c r="E169" i="64"/>
  <c r="E355" i="51"/>
  <c r="E230" i="53"/>
  <c r="F99" i="22"/>
  <c r="G56" i="65"/>
  <c r="G26" i="70"/>
  <c r="C217" i="64"/>
  <c r="E191" i="60"/>
  <c r="F217" i="75"/>
  <c r="E328" i="57"/>
  <c r="E399" i="66"/>
  <c r="E129" i="59"/>
  <c r="F333" i="57"/>
  <c r="E221" i="64"/>
  <c r="E299" i="53"/>
  <c r="E110" i="53"/>
  <c r="G67" i="51"/>
  <c r="E28" i="60"/>
  <c r="E15" i="55"/>
  <c r="F185" i="59"/>
  <c r="F68" i="71"/>
  <c r="E265" i="68"/>
  <c r="E300" i="53"/>
  <c r="F172" i="50"/>
  <c r="H128" i="68"/>
  <c r="G255" i="22"/>
  <c r="G281" i="70"/>
  <c r="F14" i="71"/>
  <c r="G329" i="76"/>
  <c r="E191" i="57"/>
  <c r="E10" i="65"/>
  <c r="H350" i="68"/>
  <c r="E306" i="67"/>
  <c r="E226" i="61"/>
  <c r="E205" i="51"/>
  <c r="F262" i="56"/>
  <c r="F207" i="71"/>
  <c r="E37" i="53"/>
  <c r="E258" i="60"/>
  <c r="E267" i="60"/>
  <c r="F104" i="71"/>
  <c r="E323" i="67"/>
  <c r="F206" i="71"/>
  <c r="E81" i="67"/>
  <c r="E40" i="59"/>
  <c r="E234" i="67"/>
  <c r="F242" i="71"/>
  <c r="F70" i="61"/>
  <c r="G318" i="66"/>
  <c r="G274" i="69"/>
  <c r="E208" i="59"/>
  <c r="E181" i="50"/>
  <c r="F202" i="51"/>
  <c r="G214" i="76"/>
  <c r="E223" i="75"/>
  <c r="E314" i="68"/>
  <c r="G402" i="61"/>
  <c r="E44" i="60"/>
  <c r="E279" i="71"/>
  <c r="E74" i="71"/>
  <c r="G49" i="60"/>
  <c r="G338" i="70"/>
  <c r="E149" i="57"/>
  <c r="C325" i="60"/>
  <c r="E56" i="53"/>
  <c r="E72" i="54"/>
  <c r="C153" i="22"/>
  <c r="G369" i="69"/>
  <c r="F162" i="65"/>
  <c r="E248" i="58"/>
  <c r="E102" i="56"/>
  <c r="E152" i="58"/>
  <c r="G118" i="76"/>
  <c r="E339" i="56"/>
  <c r="E75" i="58"/>
  <c r="F12" i="50"/>
  <c r="F282" i="75"/>
  <c r="E216" i="65"/>
  <c r="F176" i="54"/>
  <c r="F296" i="64"/>
  <c r="E170" i="70"/>
  <c r="E372" i="56"/>
  <c r="G32" i="67"/>
  <c r="E290" i="71"/>
  <c r="E283" i="58"/>
  <c r="E221" i="50"/>
  <c r="E279" i="60"/>
  <c r="G116" i="55"/>
  <c r="E309" i="50"/>
  <c r="E239" i="55"/>
  <c r="G300" i="55"/>
  <c r="E388" i="61"/>
  <c r="E386" i="53"/>
  <c r="E165" i="64"/>
  <c r="F120" i="67"/>
  <c r="E28" i="67"/>
  <c r="E321" i="71"/>
  <c r="E381" i="65"/>
  <c r="E378" i="67"/>
  <c r="G115" i="66"/>
  <c r="E6" i="22"/>
  <c r="C6" i="69"/>
  <c r="E62" i="70"/>
  <c r="E95" i="61"/>
  <c r="F122" i="75"/>
  <c r="E161" i="68"/>
  <c r="E127" i="61"/>
  <c r="F119" i="75"/>
  <c r="F240" i="57"/>
  <c r="G158" i="69"/>
  <c r="E134" i="64"/>
  <c r="F309" i="51"/>
  <c r="H312" i="58"/>
  <c r="F212" i="68"/>
  <c r="I281" i="65"/>
  <c r="E245" i="69"/>
  <c r="F102" i="69"/>
  <c r="G309" i="60"/>
  <c r="E349" i="50"/>
  <c r="E97" i="58"/>
  <c r="G218" i="22"/>
  <c r="F338" i="57"/>
  <c r="E203" i="59"/>
  <c r="E390" i="61"/>
  <c r="E89" i="53"/>
  <c r="F255" i="71"/>
  <c r="F60" i="55"/>
  <c r="E15" i="76"/>
  <c r="E125" i="64"/>
  <c r="E115" i="51"/>
  <c r="E76" i="71"/>
  <c r="E141" i="55"/>
  <c r="E233" i="65"/>
  <c r="E285" i="58"/>
  <c r="E334" i="64"/>
  <c r="E41" i="56"/>
  <c r="F288" i="56"/>
  <c r="F192" i="50"/>
  <c r="E182" i="57"/>
  <c r="F286" i="59"/>
  <c r="E109" i="67"/>
  <c r="E341" i="59"/>
  <c r="G157" i="70"/>
  <c r="E35" i="70"/>
  <c r="E78" i="55"/>
  <c r="G40" i="66"/>
  <c r="E274" i="59"/>
  <c r="C312" i="68"/>
  <c r="F98" i="75"/>
  <c r="F248" i="60"/>
  <c r="E356" i="60"/>
  <c r="E26" i="61"/>
  <c r="F154" i="56"/>
  <c r="F337" i="59"/>
  <c r="E133" i="65"/>
  <c r="E55" i="66"/>
  <c r="C308" i="55"/>
  <c r="G79" i="69"/>
  <c r="G349" i="61"/>
  <c r="E295" i="55"/>
  <c r="G252" i="67"/>
  <c r="G85" i="68"/>
  <c r="H124" i="22"/>
  <c r="E51" i="75"/>
  <c r="H53" i="60"/>
  <c r="G225" i="64"/>
  <c r="G199" i="68"/>
  <c r="G224" i="70"/>
  <c r="E334" i="54"/>
  <c r="G251" i="65"/>
  <c r="G380" i="67"/>
  <c r="E213" i="58"/>
  <c r="G260" i="76"/>
  <c r="G312" i="60"/>
  <c r="E120" i="55"/>
  <c r="G61" i="64"/>
  <c r="G119" i="76"/>
  <c r="G343" i="66"/>
  <c r="E239" i="51"/>
  <c r="E256" i="56"/>
  <c r="G134" i="69"/>
  <c r="E376" i="65"/>
  <c r="E381" i="50"/>
  <c r="E38" i="57"/>
  <c r="E244" i="54"/>
  <c r="E354" i="54"/>
  <c r="E303" i="69"/>
  <c r="G286" i="76"/>
  <c r="E175" i="60"/>
  <c r="E212" i="51"/>
  <c r="H367" i="66"/>
  <c r="G241" i="75"/>
  <c r="G59" i="64"/>
  <c r="G343" i="71"/>
  <c r="E296" i="60"/>
  <c r="E387" i="55"/>
  <c r="G17" i="54"/>
  <c r="G226" i="76"/>
  <c r="G357" i="59"/>
  <c r="G40" i="65"/>
  <c r="G21" i="65"/>
  <c r="E359" i="53"/>
  <c r="E107" i="64"/>
  <c r="H47" i="66"/>
  <c r="G221" i="64"/>
  <c r="G17" i="67"/>
  <c r="E285" i="60"/>
  <c r="E73" i="67"/>
  <c r="H336" i="59"/>
  <c r="E337" i="53"/>
  <c r="E312" i="64"/>
  <c r="E337" i="65"/>
  <c r="G184" i="22"/>
  <c r="G303" i="58"/>
  <c r="G86" i="53"/>
  <c r="G115" i="68"/>
  <c r="G168" i="68"/>
  <c r="G275" i="54"/>
  <c r="E241" i="58"/>
  <c r="E332" i="75"/>
  <c r="G388" i="58"/>
  <c r="G35" i="67"/>
  <c r="E382" i="64"/>
  <c r="E217" i="58"/>
  <c r="G227" i="64"/>
  <c r="E172" i="56"/>
  <c r="G142" i="68"/>
  <c r="E351" i="55"/>
  <c r="G31" i="67"/>
  <c r="G206" i="71"/>
  <c r="E235" i="64"/>
  <c r="E296" i="56"/>
  <c r="E203" i="65"/>
  <c r="E286" i="75"/>
  <c r="E176" i="61"/>
  <c r="E42" i="68"/>
  <c r="G393" i="68"/>
  <c r="E288" i="64"/>
  <c r="F275" i="70"/>
  <c r="E49" i="67"/>
  <c r="G16" i="57"/>
  <c r="G379" i="64"/>
  <c r="G136" i="68"/>
  <c r="G135" i="76"/>
  <c r="G195" i="71"/>
  <c r="G317" i="69"/>
  <c r="G123" i="55"/>
  <c r="E94" i="75"/>
  <c r="E59" i="53"/>
  <c r="G365" i="57"/>
  <c r="E159" i="53"/>
  <c r="E332" i="58"/>
  <c r="G348" i="76"/>
  <c r="G329" i="67"/>
  <c r="E9" i="51"/>
  <c r="E253" i="59"/>
  <c r="G367" i="67"/>
  <c r="E248" i="50"/>
  <c r="G344" i="70"/>
  <c r="E103" i="53"/>
  <c r="E286" i="50"/>
  <c r="G189" i="69"/>
  <c r="E309" i="55"/>
  <c r="F305" i="53"/>
  <c r="E323" i="50"/>
  <c r="E87" i="64"/>
  <c r="E37" i="67"/>
  <c r="C116" i="69"/>
  <c r="H49" i="69"/>
  <c r="G19" i="22"/>
  <c r="G46" i="57"/>
  <c r="G248" i="65"/>
  <c r="E187" i="59"/>
  <c r="G314" i="64"/>
  <c r="G367" i="56"/>
  <c r="G12" i="64"/>
  <c r="G137" i="68"/>
  <c r="G323" i="60"/>
  <c r="E70" i="61"/>
  <c r="E106" i="55"/>
  <c r="H202" i="55"/>
  <c r="G176" i="76"/>
  <c r="E72" i="58"/>
  <c r="E120" i="51"/>
  <c r="G269" i="58"/>
  <c r="E391" i="71"/>
  <c r="G81" i="56"/>
  <c r="E223" i="57"/>
  <c r="E226" i="55"/>
  <c r="E193" i="66"/>
  <c r="E236" i="65"/>
  <c r="E170" i="66"/>
  <c r="G39" i="53"/>
  <c r="E50" i="60"/>
  <c r="G222" i="56"/>
  <c r="E272" i="59"/>
  <c r="E144" i="75"/>
  <c r="E352" i="71"/>
  <c r="G16" i="65"/>
  <c r="E347" i="61"/>
  <c r="C100" i="59"/>
  <c r="G175" i="22"/>
  <c r="E97" i="67"/>
  <c r="E226" i="71"/>
  <c r="E69" i="57"/>
  <c r="F314" i="71"/>
  <c r="F193" i="70"/>
  <c r="H376" i="61"/>
  <c r="E303" i="75"/>
  <c r="E91" i="55"/>
  <c r="E187" i="58"/>
  <c r="F367" i="50"/>
  <c r="G244" i="55"/>
  <c r="G198" i="76"/>
  <c r="E140" i="64"/>
  <c r="E343" i="75"/>
  <c r="G399" i="22"/>
  <c r="E293" i="58"/>
  <c r="E13" i="66"/>
  <c r="F93" i="51"/>
  <c r="G38" i="69"/>
  <c r="E125" i="50"/>
  <c r="E279" i="55"/>
  <c r="F164" i="58"/>
  <c r="E305" i="53"/>
  <c r="E146" i="61"/>
  <c r="E39" i="69"/>
  <c r="E170" i="65"/>
  <c r="F375" i="71"/>
  <c r="E313" i="71"/>
  <c r="F17" i="65"/>
  <c r="F342" i="53"/>
  <c r="E127" i="66"/>
  <c r="G112" i="66"/>
  <c r="F257" i="70"/>
  <c r="E156" i="54"/>
  <c r="G118" i="68"/>
  <c r="E394" i="53"/>
  <c r="E382" i="57"/>
  <c r="E399" i="70"/>
  <c r="E312" i="59"/>
  <c r="G391" i="22"/>
  <c r="G361" i="64"/>
  <c r="F114" i="55"/>
  <c r="E171" i="65"/>
  <c r="E35" i="50"/>
  <c r="E40" i="53"/>
  <c r="E100" i="66"/>
  <c r="F336" i="50"/>
  <c r="E164" i="59"/>
  <c r="F7" i="50"/>
  <c r="E124" i="55"/>
  <c r="F155" i="76"/>
  <c r="H62" i="68"/>
  <c r="E59" i="71"/>
  <c r="E360" i="60"/>
  <c r="H334" i="61"/>
  <c r="G121" i="71"/>
  <c r="G120" i="70"/>
  <c r="E120" i="67"/>
  <c r="G109" i="56"/>
  <c r="G241" i="67"/>
  <c r="H226" i="56"/>
  <c r="G34" i="51"/>
  <c r="G307" i="75"/>
  <c r="G16" i="50"/>
  <c r="G273" i="70"/>
  <c r="G401" i="61"/>
  <c r="H340" i="22"/>
  <c r="E27" i="59"/>
  <c r="H98" i="54"/>
  <c r="I311" i="65"/>
  <c r="H44" i="64"/>
  <c r="G45" i="75"/>
  <c r="G387" i="65"/>
  <c r="G309" i="71"/>
  <c r="G160" i="57"/>
  <c r="G43" i="65"/>
  <c r="G281" i="61"/>
  <c r="G197" i="70"/>
  <c r="G78" i="59"/>
  <c r="G152" i="54"/>
  <c r="G33" i="64"/>
  <c r="G80" i="67"/>
  <c r="G200" i="51"/>
  <c r="G283" i="70"/>
  <c r="H131" i="67"/>
  <c r="G208" i="65"/>
  <c r="G286" i="56"/>
  <c r="G109" i="50"/>
  <c r="G390" i="65"/>
  <c r="G239" i="61"/>
  <c r="G71" i="22"/>
  <c r="G178" i="67"/>
  <c r="G90" i="54"/>
  <c r="G51" i="76"/>
  <c r="G159" i="66"/>
  <c r="H246" i="22"/>
  <c r="G158" i="68"/>
  <c r="E139" i="75"/>
  <c r="G9" i="55"/>
  <c r="H233" i="67"/>
  <c r="G13" i="58"/>
  <c r="H97" i="67"/>
  <c r="G345" i="50"/>
  <c r="G299" i="70"/>
  <c r="G15" i="76"/>
  <c r="G365" i="71"/>
  <c r="G46" i="58"/>
  <c r="G81" i="65"/>
  <c r="G328" i="66"/>
  <c r="G322" i="58"/>
  <c r="G398" i="66"/>
  <c r="G348" i="66"/>
  <c r="G99" i="65"/>
  <c r="G360" i="75"/>
  <c r="G256" i="65"/>
  <c r="G147" i="68"/>
  <c r="H389" i="55"/>
  <c r="G237" i="67"/>
  <c r="G187" i="64"/>
  <c r="G150" i="75"/>
  <c r="G271" i="58"/>
  <c r="G225" i="60"/>
  <c r="G397" i="55"/>
  <c r="G118" i="60"/>
  <c r="G187" i="67"/>
  <c r="G392" i="59"/>
  <c r="G367" i="55"/>
  <c r="G331" i="76"/>
  <c r="G263" i="56"/>
  <c r="H122" i="69"/>
  <c r="G303" i="70"/>
  <c r="G72" i="64"/>
  <c r="G65" i="71"/>
  <c r="G237" i="54"/>
  <c r="G147" i="67"/>
  <c r="G215" i="60"/>
  <c r="G22" i="60"/>
  <c r="G97" i="70"/>
  <c r="G168" i="22"/>
  <c r="G279" i="53"/>
  <c r="H375" i="66"/>
  <c r="G219" i="51"/>
  <c r="G37" i="53"/>
  <c r="G265" i="56"/>
  <c r="G192" i="68"/>
  <c r="E10" i="75"/>
  <c r="G385" i="76"/>
  <c r="E159" i="57"/>
  <c r="E44" i="57"/>
  <c r="G273" i="55"/>
  <c r="E346" i="54"/>
  <c r="E99" i="58"/>
  <c r="G147" i="50"/>
  <c r="E196" i="75"/>
  <c r="G193" i="68"/>
  <c r="E233" i="53"/>
  <c r="E211" i="57"/>
  <c r="H26" i="58"/>
  <c r="E295" i="50"/>
  <c r="E194" i="56"/>
  <c r="E380" i="64"/>
  <c r="E211" i="59"/>
  <c r="E337" i="66"/>
  <c r="C287" i="66"/>
  <c r="H176" i="70"/>
  <c r="G321" i="53"/>
  <c r="G270" i="65"/>
  <c r="G209" i="65"/>
  <c r="E60" i="75"/>
  <c r="G217" i="65"/>
  <c r="E30" i="71"/>
  <c r="G29" i="59"/>
  <c r="G340" i="60"/>
  <c r="E353" i="54"/>
  <c r="G285" i="22"/>
  <c r="E389" i="67"/>
  <c r="G397" i="64"/>
  <c r="E62" i="51"/>
  <c r="E64" i="68"/>
  <c r="G393" i="58"/>
  <c r="G286" i="69"/>
  <c r="G336" i="68"/>
  <c r="G229" i="76"/>
  <c r="G158" i="70"/>
  <c r="E123" i="53"/>
  <c r="E40" i="75"/>
  <c r="E209" i="60"/>
  <c r="E354" i="58"/>
  <c r="E33" i="65"/>
  <c r="C54" i="70"/>
  <c r="G314" i="70"/>
  <c r="E106" i="60"/>
  <c r="E253" i="50"/>
  <c r="G230" i="56"/>
  <c r="G349" i="69"/>
  <c r="G333" i="65"/>
  <c r="G119" i="67"/>
  <c r="G289" i="70"/>
  <c r="E111" i="60"/>
  <c r="H76" i="76"/>
  <c r="E12" i="75"/>
  <c r="G241" i="70"/>
  <c r="G82" i="57"/>
  <c r="G37" i="64"/>
  <c r="E377" i="75"/>
  <c r="E239" i="58"/>
  <c r="E359" i="56"/>
  <c r="G194" i="70"/>
  <c r="G373" i="64"/>
  <c r="G145" i="50"/>
  <c r="G99" i="66"/>
  <c r="G257" i="55"/>
  <c r="E208" i="53"/>
  <c r="E54" i="51"/>
  <c r="G159" i="61"/>
  <c r="E11" i="65"/>
  <c r="E331" i="56"/>
  <c r="E125" i="61"/>
  <c r="E46" i="57"/>
  <c r="E232" i="58"/>
  <c r="E297" i="58"/>
  <c r="G173" i="22"/>
  <c r="G377" i="70"/>
  <c r="G279" i="68"/>
  <c r="G62" i="56"/>
  <c r="G211" i="66"/>
  <c r="G401" i="57"/>
  <c r="E269" i="51"/>
  <c r="G258" i="59"/>
  <c r="E401" i="58"/>
  <c r="G108" i="22"/>
  <c r="G152" i="69"/>
  <c r="G378" i="22"/>
  <c r="G169" i="64"/>
  <c r="G399" i="56"/>
  <c r="E238" i="57"/>
  <c r="E10" i="51"/>
  <c r="G191" i="60"/>
  <c r="G10" i="57"/>
  <c r="E253" i="58"/>
  <c r="G275" i="69"/>
  <c r="E145" i="75"/>
  <c r="E344" i="57"/>
  <c r="E300" i="61"/>
  <c r="E368" i="68"/>
  <c r="G58" i="54"/>
  <c r="G351" i="56"/>
  <c r="H50" i="69"/>
  <c r="G104" i="76"/>
  <c r="G352" i="50"/>
  <c r="H187" i="64"/>
  <c r="G352" i="60"/>
  <c r="E283" i="67"/>
  <c r="E230" i="55"/>
  <c r="G74" i="57"/>
  <c r="G140" i="76"/>
  <c r="E169" i="53"/>
  <c r="G246" i="65"/>
  <c r="E152" i="65"/>
  <c r="G216" i="70"/>
  <c r="E49" i="61"/>
  <c r="G319" i="56"/>
  <c r="G242" i="53"/>
  <c r="E366" i="57"/>
  <c r="E254" i="51"/>
  <c r="E349" i="51"/>
  <c r="G326" i="68"/>
  <c r="E137" i="71"/>
  <c r="E251" i="54"/>
  <c r="E353" i="60"/>
  <c r="E252" i="57"/>
  <c r="E163" i="64"/>
  <c r="F384" i="51"/>
  <c r="G126" i="60"/>
  <c r="E200" i="50"/>
  <c r="G18" i="69"/>
  <c r="G115" i="76"/>
  <c r="H74" i="76"/>
  <c r="E244" i="71"/>
  <c r="G329" i="70"/>
  <c r="G81" i="76"/>
  <c r="E282" i="67"/>
  <c r="G233" i="66"/>
  <c r="G13" i="22"/>
  <c r="E61" i="59"/>
  <c r="G89" i="51"/>
  <c r="E302" i="57"/>
  <c r="E145" i="50"/>
  <c r="E233" i="56"/>
  <c r="E223" i="56"/>
  <c r="G278" i="59"/>
  <c r="G381" i="68"/>
  <c r="G22" i="65"/>
  <c r="E397" i="53"/>
  <c r="E374" i="51"/>
  <c r="E396" i="55"/>
  <c r="C104" i="67"/>
  <c r="E247" i="56"/>
  <c r="E312" i="61"/>
  <c r="E90" i="53"/>
  <c r="E262" i="65"/>
  <c r="H48" i="55"/>
  <c r="G245" i="65"/>
  <c r="H19" i="76"/>
  <c r="G365" i="58"/>
  <c r="G43" i="57"/>
  <c r="G324" i="70"/>
  <c r="G184" i="58"/>
  <c r="E403" i="61"/>
  <c r="E23" i="58"/>
  <c r="G237" i="76"/>
  <c r="E153" i="55"/>
  <c r="G54" i="67"/>
  <c r="E136" i="71"/>
  <c r="G33" i="56"/>
  <c r="E50" i="59"/>
  <c r="E159" i="55"/>
  <c r="G286" i="58"/>
  <c r="E376" i="60"/>
  <c r="G358" i="61"/>
  <c r="E247" i="61"/>
  <c r="G358" i="69"/>
  <c r="G201" i="68"/>
  <c r="E382" i="66"/>
  <c r="E88" i="61"/>
  <c r="G169" i="75"/>
  <c r="E230" i="50"/>
  <c r="G139" i="61"/>
  <c r="E216" i="71"/>
  <c r="E246" i="64"/>
  <c r="E52" i="50"/>
  <c r="F204" i="76"/>
  <c r="E224" i="56"/>
  <c r="E333" i="61"/>
  <c r="E273" i="68"/>
  <c r="G26" i="64"/>
  <c r="E188" i="50"/>
  <c r="G336" i="66"/>
  <c r="F164" i="75"/>
  <c r="F99" i="75"/>
  <c r="G120" i="69"/>
  <c r="E79" i="59"/>
  <c r="E48" i="55"/>
  <c r="E57" i="59"/>
  <c r="E288" i="61"/>
  <c r="G388" i="67"/>
  <c r="E343" i="61"/>
  <c r="G139" i="55"/>
  <c r="E306" i="58"/>
  <c r="E57" i="71"/>
  <c r="E298" i="58"/>
  <c r="F295" i="54"/>
  <c r="E313" i="51"/>
  <c r="E40" i="64"/>
  <c r="E276" i="50"/>
  <c r="G158" i="22"/>
  <c r="E154" i="65"/>
  <c r="E158" i="61"/>
  <c r="F237" i="22"/>
  <c r="E124" i="56"/>
  <c r="G6" i="70"/>
  <c r="E160" i="65"/>
  <c r="F106" i="55"/>
  <c r="F189" i="51"/>
  <c r="E214" i="71"/>
  <c r="E287" i="71"/>
  <c r="F388" i="76"/>
  <c r="E48" i="51"/>
  <c r="G240" i="67"/>
  <c r="G258" i="22"/>
  <c r="E193" i="60"/>
  <c r="E68" i="57"/>
  <c r="E319" i="71"/>
  <c r="G317" i="22"/>
  <c r="E58" i="50"/>
  <c r="G374" i="70"/>
  <c r="C283" i="57"/>
  <c r="E368" i="66"/>
  <c r="E25" i="55"/>
  <c r="E361" i="50"/>
  <c r="C214" i="65"/>
  <c r="E210" i="64"/>
  <c r="E276" i="53"/>
  <c r="E51" i="53"/>
  <c r="E38" i="22"/>
  <c r="E329" i="64"/>
  <c r="E22" i="71"/>
  <c r="F219" i="50"/>
  <c r="F289" i="53"/>
  <c r="E291" i="61"/>
  <c r="F239" i="59"/>
  <c r="G37" i="22"/>
  <c r="E232" i="55"/>
  <c r="E324" i="59"/>
  <c r="E104" i="56"/>
  <c r="E77" i="71"/>
  <c r="G76" i="70"/>
  <c r="G242" i="70"/>
  <c r="E319" i="54"/>
  <c r="E155" i="50"/>
  <c r="E186" i="51"/>
  <c r="E89" i="60"/>
  <c r="F176" i="50"/>
  <c r="E314" i="50"/>
  <c r="G381" i="22"/>
  <c r="E316" i="58"/>
  <c r="G169" i="65"/>
  <c r="G46" i="67"/>
  <c r="E35" i="60"/>
  <c r="E118" i="55"/>
  <c r="G126" i="67"/>
  <c r="E226" i="65"/>
  <c r="E37" i="61"/>
  <c r="F297" i="54"/>
  <c r="F267" i="60"/>
  <c r="G240" i="71"/>
  <c r="G160" i="70"/>
  <c r="E229" i="54"/>
  <c r="E230" i="59"/>
  <c r="G222" i="67"/>
  <c r="G120" i="68"/>
  <c r="E174" i="56"/>
  <c r="E284" i="67"/>
  <c r="G104" i="60"/>
  <c r="E96" i="51"/>
  <c r="E266" i="58"/>
  <c r="G122" i="66"/>
  <c r="E195" i="55"/>
  <c r="G280" i="69"/>
  <c r="E28" i="54"/>
  <c r="G398" i="69"/>
  <c r="E167" i="66"/>
  <c r="E183" i="75"/>
  <c r="E248" i="75"/>
  <c r="E334" i="71"/>
  <c r="E271" i="67"/>
  <c r="E360" i="71"/>
  <c r="G22" i="56"/>
  <c r="E252" i="60"/>
  <c r="F114" i="76"/>
  <c r="E273" i="65"/>
  <c r="E63" i="58"/>
  <c r="E22" i="53"/>
  <c r="E215" i="76"/>
  <c r="E360" i="59"/>
  <c r="G84" i="76"/>
  <c r="F66" i="59"/>
  <c r="F47" i="50"/>
  <c r="E49" i="70"/>
  <c r="E285" i="66"/>
  <c r="G382" i="65"/>
  <c r="G124" i="55"/>
  <c r="E48" i="65"/>
  <c r="E379" i="54"/>
  <c r="E345" i="65"/>
  <c r="E323" i="56"/>
  <c r="F339" i="75"/>
  <c r="E360" i="53"/>
  <c r="E13" i="54"/>
  <c r="E108" i="58"/>
  <c r="G18" i="67"/>
  <c r="F139" i="55"/>
  <c r="E338" i="22"/>
  <c r="E267" i="65"/>
  <c r="E280" i="55"/>
  <c r="E226" i="75"/>
  <c r="E189" i="53"/>
  <c r="E272" i="50"/>
  <c r="E90" i="51"/>
  <c r="C153" i="55"/>
  <c r="E259" i="22"/>
  <c r="F344" i="50"/>
  <c r="F268" i="22"/>
  <c r="E14" i="51"/>
  <c r="F317" i="51"/>
  <c r="F210" i="66"/>
  <c r="E303" i="61"/>
  <c r="E322" i="65"/>
  <c r="H261" i="69"/>
  <c r="F309" i="68"/>
  <c r="C341" i="56"/>
  <c r="G298" i="69"/>
  <c r="G215" i="54"/>
  <c r="G101" i="76"/>
  <c r="H148" i="67"/>
  <c r="G22" i="69"/>
  <c r="G382" i="54"/>
  <c r="E279" i="61"/>
  <c r="E316" i="22"/>
  <c r="G139" i="64"/>
  <c r="F131" i="22"/>
  <c r="F315" i="53"/>
  <c r="F338" i="75"/>
  <c r="E380" i="57"/>
  <c r="F205" i="50"/>
  <c r="F401" i="54"/>
  <c r="E62" i="71"/>
  <c r="G350" i="22"/>
  <c r="E322" i="60"/>
  <c r="E83" i="56"/>
  <c r="E228" i="54"/>
  <c r="E131" i="71"/>
  <c r="E240" i="65"/>
  <c r="G226" i="22"/>
  <c r="E88" i="58"/>
  <c r="F87" i="61"/>
  <c r="C154" i="56"/>
  <c r="F48" i="75"/>
  <c r="F58" i="66"/>
  <c r="F225" i="53"/>
  <c r="E17" i="54"/>
  <c r="G330" i="61"/>
  <c r="E124" i="66"/>
  <c r="F141" i="54"/>
  <c r="E298" i="70"/>
  <c r="F211" i="76"/>
  <c r="F67" i="54"/>
  <c r="E365" i="67"/>
  <c r="F18" i="58"/>
  <c r="E374" i="67"/>
  <c r="E109" i="54"/>
  <c r="F268" i="57"/>
  <c r="F297" i="70"/>
  <c r="E291" i="66"/>
  <c r="E366" i="75"/>
  <c r="E172" i="50"/>
  <c r="E190" i="54"/>
  <c r="G329" i="60"/>
  <c r="F209" i="51"/>
  <c r="G183" i="61"/>
  <c r="E64" i="53"/>
  <c r="G402" i="55"/>
  <c r="G227" i="66"/>
  <c r="G296" i="55"/>
  <c r="G324" i="66"/>
  <c r="G246" i="69"/>
  <c r="G67" i="57"/>
  <c r="E352" i="65"/>
  <c r="G295" i="66"/>
  <c r="G42" i="70"/>
  <c r="E380" i="59"/>
  <c r="H191" i="76"/>
  <c r="G383" i="56"/>
  <c r="E323" i="60"/>
  <c r="E235" i="61"/>
  <c r="G299" i="64"/>
  <c r="E268" i="66"/>
  <c r="G289" i="56"/>
  <c r="E312" i="53"/>
  <c r="E186" i="58"/>
  <c r="E130" i="50"/>
  <c r="E71" i="57"/>
  <c r="E386" i="55"/>
  <c r="G91" i="53"/>
  <c r="E242" i="59"/>
  <c r="E124" i="53"/>
  <c r="G65" i="55"/>
  <c r="H61" i="22"/>
  <c r="G291" i="76"/>
  <c r="G85" i="61"/>
  <c r="E335" i="53"/>
  <c r="G136" i="58"/>
  <c r="G176" i="51"/>
  <c r="G292" i="68"/>
  <c r="G78" i="68"/>
  <c r="E65" i="66"/>
  <c r="G41" i="57"/>
  <c r="E240" i="64"/>
  <c r="G255" i="69"/>
  <c r="G250" i="65"/>
  <c r="E390" i="64"/>
  <c r="G202" i="53"/>
  <c r="G392" i="76"/>
  <c r="G269" i="65"/>
  <c r="E204" i="75"/>
  <c r="E237" i="50"/>
  <c r="E224" i="50"/>
  <c r="E359" i="75"/>
  <c r="E34" i="50"/>
  <c r="F346" i="75"/>
  <c r="H398" i="70"/>
  <c r="G337" i="70"/>
  <c r="G255" i="67"/>
  <c r="G309" i="65"/>
  <c r="G12" i="59"/>
  <c r="G222" i="66"/>
  <c r="G152" i="65"/>
  <c r="G94" i="51"/>
  <c r="E15" i="75"/>
  <c r="E206" i="71"/>
  <c r="E195" i="56"/>
  <c r="G198" i="66"/>
  <c r="G362" i="22"/>
  <c r="E294" i="66"/>
  <c r="G49" i="53"/>
  <c r="G103" i="22"/>
  <c r="G45" i="69"/>
  <c r="G186" i="65"/>
  <c r="E19" i="58"/>
  <c r="H257" i="67"/>
  <c r="E391" i="51"/>
  <c r="E105" i="51"/>
  <c r="E179" i="54"/>
  <c r="E17" i="61"/>
  <c r="E402" i="53"/>
  <c r="E71" i="75"/>
  <c r="G337" i="67"/>
  <c r="G338" i="55"/>
  <c r="H115" i="76"/>
  <c r="E351" i="54"/>
  <c r="G352" i="68"/>
  <c r="G27" i="57"/>
  <c r="E192" i="54"/>
  <c r="G390" i="68"/>
  <c r="G36" i="68"/>
  <c r="G121" i="75"/>
  <c r="G338" i="76"/>
  <c r="E181" i="75"/>
  <c r="E140" i="60"/>
  <c r="G12" i="69"/>
  <c r="E258" i="59"/>
  <c r="E119" i="50"/>
  <c r="G202" i="57"/>
  <c r="G59" i="60"/>
  <c r="G247" i="69"/>
  <c r="E282" i="60"/>
  <c r="E135" i="53"/>
  <c r="G99" i="64"/>
  <c r="E374" i="64"/>
  <c r="E220" i="56"/>
  <c r="G109" i="60"/>
  <c r="G315" i="50"/>
  <c r="G292" i="64"/>
  <c r="H295" i="66"/>
  <c r="G274" i="56"/>
  <c r="H22" i="67"/>
  <c r="G108" i="50"/>
  <c r="G143" i="76"/>
  <c r="H324" i="70"/>
  <c r="H288" i="65"/>
  <c r="H7" i="22"/>
  <c r="G269" i="55"/>
  <c r="H88" i="70"/>
  <c r="G73" i="53"/>
  <c r="G333" i="75"/>
  <c r="G194" i="51"/>
  <c r="G153" i="70"/>
  <c r="H76" i="60"/>
  <c r="G79" i="54"/>
  <c r="H382" i="64"/>
  <c r="G346" i="57"/>
  <c r="G42" i="71"/>
  <c r="H67" i="67"/>
  <c r="G369" i="61"/>
  <c r="G331" i="55"/>
  <c r="G299" i="60"/>
  <c r="G130" i="68"/>
  <c r="G182" i="59"/>
  <c r="G389" i="67"/>
  <c r="G388" i="51"/>
  <c r="H150" i="70"/>
  <c r="G173" i="55"/>
  <c r="G15" i="55"/>
  <c r="G61" i="67"/>
  <c r="H189" i="22"/>
  <c r="E171" i="75"/>
  <c r="G192" i="70"/>
  <c r="G245" i="57"/>
  <c r="H312" i="68"/>
  <c r="G366" i="55"/>
  <c r="G31" i="58"/>
  <c r="H209" i="69"/>
  <c r="G265" i="64"/>
  <c r="G110" i="61"/>
  <c r="H134" i="66"/>
  <c r="G300" i="60"/>
  <c r="G365" i="66"/>
  <c r="E344" i="50"/>
  <c r="G295" i="50"/>
  <c r="H178" i="22"/>
  <c r="G269" i="64"/>
  <c r="G241" i="71"/>
  <c r="G323" i="59"/>
  <c r="G322" i="76"/>
  <c r="H160" i="58"/>
  <c r="H223" i="22"/>
  <c r="G310" i="75"/>
  <c r="G225" i="22"/>
  <c r="G9" i="53"/>
  <c r="H167" i="70"/>
  <c r="G47" i="65"/>
  <c r="G13" i="57"/>
  <c r="G246" i="71"/>
  <c r="G307" i="59"/>
  <c r="G200" i="69"/>
  <c r="G221" i="76"/>
  <c r="G97" i="59"/>
  <c r="G125" i="55"/>
  <c r="G374" i="68"/>
  <c r="G371" i="51"/>
  <c r="G157" i="50"/>
  <c r="H172" i="61"/>
  <c r="G330" i="60"/>
  <c r="G70" i="75"/>
  <c r="G381" i="61"/>
  <c r="G319" i="61"/>
  <c r="G219" i="53"/>
  <c r="E376" i="50"/>
  <c r="G188" i="59"/>
  <c r="H272" i="65"/>
  <c r="G94" i="64"/>
  <c r="E163" i="55"/>
  <c r="G131" i="64"/>
  <c r="G348" i="53"/>
  <c r="H139" i="22"/>
  <c r="G8" i="60"/>
  <c r="G98" i="59"/>
  <c r="G225" i="70"/>
  <c r="G227" i="54"/>
  <c r="G109" i="65"/>
  <c r="G315" i="64"/>
  <c r="G232" i="65"/>
  <c r="E320" i="54"/>
  <c r="G320" i="58"/>
  <c r="E329" i="51"/>
  <c r="E398" i="57"/>
  <c r="H96" i="68"/>
  <c r="E102" i="75"/>
  <c r="G41" i="69"/>
  <c r="E27" i="60"/>
  <c r="G75" i="61"/>
  <c r="G89" i="71"/>
  <c r="E231" i="53"/>
  <c r="G243" i="67"/>
  <c r="E335" i="64"/>
  <c r="E78" i="58"/>
  <c r="G386" i="70"/>
  <c r="H128" i="66"/>
  <c r="G8" i="64"/>
  <c r="G252" i="75"/>
  <c r="G61" i="66"/>
  <c r="G340" i="50"/>
  <c r="G210" i="64"/>
  <c r="G289" i="58"/>
  <c r="E211" i="58"/>
  <c r="E64" i="59"/>
  <c r="G275" i="65"/>
  <c r="E111" i="57"/>
  <c r="G376" i="67"/>
  <c r="E10" i="58"/>
  <c r="G191" i="67"/>
  <c r="E207" i="54"/>
  <c r="E289" i="56"/>
  <c r="G178" i="57"/>
  <c r="E189" i="57"/>
  <c r="G288" i="60"/>
  <c r="E336" i="58"/>
  <c r="E310" i="54"/>
  <c r="E141" i="61"/>
  <c r="E58" i="54"/>
  <c r="E86" i="66"/>
  <c r="G99" i="56"/>
  <c r="E63" i="57"/>
  <c r="E221" i="53"/>
  <c r="E241" i="53"/>
  <c r="G164" i="68"/>
  <c r="E56" i="58"/>
  <c r="G90" i="68"/>
  <c r="G351" i="68"/>
  <c r="G237" i="64"/>
  <c r="G80" i="70"/>
  <c r="G293" i="50"/>
  <c r="G189" i="67"/>
  <c r="E267" i="75"/>
  <c r="H86" i="66"/>
  <c r="E82" i="50"/>
  <c r="G264" i="76"/>
  <c r="G137" i="71"/>
  <c r="E357" i="59"/>
  <c r="G298" i="70"/>
  <c r="E305" i="60"/>
  <c r="G160" i="22"/>
  <c r="E388" i="58"/>
  <c r="E241" i="59"/>
  <c r="G189" i="58"/>
  <c r="G326" i="22"/>
  <c r="G306" i="65"/>
  <c r="E18" i="60"/>
  <c r="E372" i="50"/>
  <c r="G376" i="70"/>
  <c r="E304" i="57"/>
  <c r="G297" i="22"/>
  <c r="E227" i="66"/>
  <c r="E347" i="67"/>
  <c r="E203" i="50"/>
  <c r="E196" i="53"/>
  <c r="E98" i="55"/>
  <c r="G90" i="69"/>
  <c r="G168" i="76"/>
  <c r="G12" i="22"/>
  <c r="E39" i="56"/>
  <c r="G165" i="65"/>
  <c r="G89" i="50"/>
  <c r="G45" i="65"/>
  <c r="G350" i="54"/>
  <c r="H221" i="57"/>
  <c r="E186" i="56"/>
  <c r="E115" i="65"/>
  <c r="E117" i="55"/>
  <c r="G252" i="22"/>
  <c r="E11" i="54"/>
  <c r="G90" i="22"/>
  <c r="G236" i="51"/>
  <c r="G107" i="67"/>
  <c r="G195" i="68"/>
  <c r="E311" i="56"/>
  <c r="E312" i="54"/>
  <c r="G79" i="58"/>
  <c r="E233" i="57"/>
  <c r="G390" i="69"/>
  <c r="E94" i="60"/>
  <c r="G379" i="68"/>
  <c r="G162" i="65"/>
  <c r="G338" i="69"/>
  <c r="E264" i="53"/>
  <c r="G53" i="55"/>
  <c r="G317" i="75"/>
  <c r="G41" i="65"/>
  <c r="G260" i="59"/>
  <c r="H378" i="57"/>
  <c r="G60" i="70"/>
  <c r="E352" i="56"/>
  <c r="E400" i="71"/>
  <c r="G236" i="67"/>
  <c r="E188" i="71"/>
  <c r="G349" i="22"/>
  <c r="H218" i="54"/>
  <c r="G49" i="67"/>
  <c r="G144" i="67"/>
  <c r="E124" i="60"/>
  <c r="G94" i="22"/>
  <c r="E303" i="59"/>
  <c r="E401" i="67"/>
  <c r="E357" i="66"/>
  <c r="H6" i="68"/>
  <c r="G247" i="58"/>
  <c r="E216" i="59"/>
  <c r="G14" i="76"/>
  <c r="G194" i="60"/>
  <c r="E19" i="51"/>
  <c r="G63" i="54"/>
  <c r="G244" i="58"/>
  <c r="G361" i="68"/>
  <c r="E391" i="56"/>
  <c r="E150" i="71"/>
  <c r="E119" i="60"/>
  <c r="E383" i="64"/>
  <c r="G121" i="76"/>
  <c r="E329" i="67"/>
  <c r="E384" i="51"/>
  <c r="G109" i="76"/>
  <c r="G239" i="22"/>
  <c r="G278" i="76"/>
  <c r="E203" i="60"/>
  <c r="G93" i="64"/>
  <c r="G129" i="59"/>
  <c r="E301" i="64"/>
  <c r="G143" i="56"/>
  <c r="E382" i="56"/>
  <c r="E314" i="55"/>
  <c r="E87" i="71"/>
  <c r="E80" i="51"/>
  <c r="G45" i="64"/>
  <c r="E243" i="56"/>
  <c r="E98" i="64"/>
  <c r="E367" i="64"/>
  <c r="G298" i="67"/>
  <c r="G40" i="22"/>
  <c r="G250" i="58"/>
  <c r="G233" i="58"/>
  <c r="G44" i="54"/>
  <c r="E363" i="55"/>
  <c r="G127" i="69"/>
  <c r="E301" i="75"/>
  <c r="E38" i="75"/>
  <c r="G302" i="60"/>
  <c r="G176" i="68"/>
  <c r="E228" i="51"/>
  <c r="E262" i="58"/>
  <c r="G285" i="59"/>
  <c r="E271" i="75"/>
  <c r="E205" i="58"/>
  <c r="E219" i="59"/>
  <c r="E385" i="57"/>
  <c r="G87" i="69"/>
  <c r="G66" i="69"/>
  <c r="E96" i="64"/>
  <c r="G67" i="70"/>
  <c r="E56" i="61"/>
  <c r="F10" i="51"/>
  <c r="G209" i="66"/>
  <c r="E11" i="56"/>
  <c r="G371" i="57"/>
  <c r="G70" i="66"/>
  <c r="E46" i="54"/>
  <c r="E96" i="67"/>
  <c r="F195" i="22"/>
  <c r="E343" i="58"/>
  <c r="E312" i="51"/>
  <c r="E289" i="75"/>
  <c r="E153" i="50"/>
  <c r="E301" i="55"/>
  <c r="G326" i="76"/>
  <c r="E277" i="50"/>
  <c r="F286" i="50"/>
  <c r="E139" i="61"/>
  <c r="G300" i="70"/>
  <c r="G33" i="67"/>
  <c r="E375" i="57"/>
  <c r="E183" i="68"/>
  <c r="E326" i="70"/>
  <c r="E130" i="56"/>
  <c r="E178" i="59"/>
  <c r="F18" i="51"/>
  <c r="E157" i="61"/>
  <c r="E319" i="55"/>
  <c r="E338" i="65"/>
  <c r="G198" i="64"/>
  <c r="F103" i="54"/>
  <c r="E275" i="67"/>
  <c r="E378" i="58"/>
  <c r="E238" i="56"/>
  <c r="F74" i="56"/>
  <c r="E317" i="70"/>
  <c r="E49" i="55"/>
  <c r="F304" i="51"/>
  <c r="G262" i="64"/>
  <c r="E32" i="60"/>
  <c r="E72" i="68"/>
  <c r="F227" i="60"/>
  <c r="F77" i="54"/>
  <c r="E138" i="56"/>
  <c r="G232" i="68"/>
  <c r="F84" i="54"/>
  <c r="E96" i="58"/>
  <c r="E38" i="54"/>
  <c r="E87" i="75"/>
  <c r="E55" i="57"/>
  <c r="F354" i="76"/>
  <c r="E56" i="66"/>
  <c r="E155" i="54"/>
  <c r="G49" i="51"/>
  <c r="F273" i="75"/>
  <c r="E379" i="61"/>
  <c r="E10" i="68"/>
  <c r="G61" i="68"/>
  <c r="E284" i="53"/>
  <c r="E26" i="55"/>
  <c r="E54" i="53"/>
  <c r="E82" i="75"/>
  <c r="E195" i="65"/>
  <c r="E258" i="54"/>
  <c r="E277" i="71"/>
  <c r="G250" i="70"/>
  <c r="F57" i="55"/>
  <c r="E17" i="55"/>
  <c r="F403" i="75"/>
  <c r="E10" i="56"/>
  <c r="F70" i="59"/>
  <c r="G224" i="60"/>
  <c r="E342" i="56"/>
  <c r="G169" i="54"/>
  <c r="E157" i="71"/>
  <c r="E244" i="65"/>
  <c r="G350" i="67"/>
  <c r="E297" i="50"/>
  <c r="F346" i="76"/>
  <c r="E176" i="50"/>
  <c r="E397" i="59"/>
  <c r="E198" i="75"/>
  <c r="E280" i="65"/>
  <c r="F51" i="59"/>
  <c r="E79" i="76"/>
  <c r="E332" i="60"/>
  <c r="E336" i="56"/>
  <c r="F266" i="65"/>
  <c r="E393" i="66"/>
  <c r="E263" i="66"/>
  <c r="E320" i="65"/>
  <c r="E126" i="61"/>
  <c r="E256" i="22"/>
  <c r="G362" i="68"/>
  <c r="F247" i="71"/>
  <c r="F154" i="53"/>
  <c r="E240" i="71"/>
  <c r="E141" i="66"/>
  <c r="E100" i="58"/>
  <c r="E313" i="54"/>
  <c r="G344" i="65"/>
  <c r="E335" i="75"/>
  <c r="E204" i="59"/>
  <c r="C228" i="71"/>
  <c r="E43" i="51"/>
  <c r="G138" i="53"/>
  <c r="E175" i="65"/>
  <c r="E84" i="65"/>
  <c r="E351" i="75"/>
  <c r="E144" i="67"/>
  <c r="E403" i="75"/>
  <c r="E65" i="59"/>
  <c r="G251" i="58"/>
  <c r="F88" i="51"/>
  <c r="E45" i="53"/>
  <c r="E45" i="68"/>
  <c r="E14" i="71"/>
  <c r="E50" i="55"/>
  <c r="E341" i="64"/>
  <c r="E286" i="68"/>
  <c r="G129" i="67"/>
  <c r="E232" i="56"/>
  <c r="F113" i="53"/>
  <c r="E173" i="53"/>
  <c r="E308" i="54"/>
  <c r="F403" i="66"/>
  <c r="E107" i="50"/>
  <c r="C150" i="56"/>
  <c r="E268" i="75"/>
  <c r="G318" i="61"/>
  <c r="E255" i="71"/>
  <c r="E112" i="64"/>
  <c r="E273" i="61"/>
  <c r="G170" i="71"/>
  <c r="E29" i="50"/>
  <c r="E205" i="64"/>
  <c r="E363" i="65"/>
  <c r="E185" i="53"/>
  <c r="G270" i="69"/>
  <c r="E183" i="64"/>
  <c r="G378" i="65"/>
  <c r="F25" i="59"/>
  <c r="C102" i="67"/>
  <c r="E177" i="51"/>
  <c r="G27" i="60"/>
  <c r="F229" i="22"/>
  <c r="F147" i="57"/>
  <c r="G7" i="53"/>
  <c r="F155" i="70"/>
  <c r="G377" i="22"/>
  <c r="F163" i="66"/>
  <c r="F383" i="50"/>
  <c r="E275" i="50"/>
  <c r="F66" i="58"/>
  <c r="F349" i="53"/>
  <c r="E26" i="59"/>
  <c r="E157" i="51"/>
  <c r="F149" i="59"/>
  <c r="F310" i="61"/>
  <c r="F212" i="56"/>
  <c r="I277" i="60"/>
  <c r="H215" i="65"/>
  <c r="G152" i="61"/>
  <c r="E258" i="75"/>
  <c r="G177" i="70"/>
  <c r="E384" i="67"/>
  <c r="E137" i="61"/>
  <c r="E8" i="22"/>
  <c r="E336" i="66"/>
  <c r="F227" i="66"/>
  <c r="E70" i="54"/>
  <c r="E300" i="75"/>
  <c r="F9" i="71"/>
  <c r="F390" i="55"/>
  <c r="E51" i="60"/>
  <c r="E13" i="53"/>
  <c r="G342" i="65"/>
  <c r="E212" i="50"/>
  <c r="E190" i="57"/>
  <c r="F235" i="60"/>
  <c r="E134" i="66"/>
  <c r="G130" i="76"/>
  <c r="E298" i="54"/>
  <c r="F127" i="57"/>
  <c r="E237" i="67"/>
  <c r="F65" i="57"/>
  <c r="F307" i="66"/>
  <c r="E240" i="59"/>
  <c r="E340" i="60"/>
  <c r="E314" i="59"/>
  <c r="E105" i="60"/>
  <c r="F35" i="59"/>
  <c r="G146" i="70"/>
  <c r="G390" i="59"/>
  <c r="G257" i="61"/>
  <c r="E398" i="54"/>
  <c r="G171" i="59"/>
  <c r="E307" i="56"/>
  <c r="E262" i="53"/>
  <c r="G305" i="68"/>
  <c r="H211" i="22"/>
  <c r="G195" i="75"/>
  <c r="H357" i="66"/>
  <c r="H136" i="66"/>
  <c r="G280" i="58"/>
  <c r="H209" i="53"/>
  <c r="H210" i="67"/>
  <c r="G360" i="50"/>
  <c r="G210" i="53"/>
  <c r="G322" i="50"/>
  <c r="G383" i="55"/>
  <c r="G37" i="60"/>
  <c r="G187" i="22"/>
  <c r="G376" i="56"/>
  <c r="H156" i="70"/>
  <c r="G368" i="64"/>
  <c r="G71" i="65"/>
  <c r="G204" i="61"/>
  <c r="G123" i="75"/>
  <c r="E155" i="51"/>
  <c r="G334" i="60"/>
  <c r="G214" i="50"/>
  <c r="E84" i="75"/>
  <c r="G140" i="69"/>
  <c r="G150" i="71"/>
  <c r="G337" i="69"/>
  <c r="G197" i="60"/>
  <c r="E175" i="54"/>
  <c r="G316" i="50"/>
  <c r="G94" i="57"/>
  <c r="G334" i="61"/>
  <c r="G286" i="75"/>
  <c r="E227" i="71"/>
  <c r="G101" i="54"/>
  <c r="G278" i="60"/>
  <c r="G339" i="65"/>
  <c r="G161" i="64"/>
  <c r="G190" i="57"/>
  <c r="G331" i="61"/>
  <c r="G185" i="70"/>
  <c r="H7" i="71"/>
  <c r="G312" i="71"/>
  <c r="G333" i="50"/>
  <c r="E219" i="71"/>
  <c r="G258" i="51"/>
  <c r="G277" i="50"/>
  <c r="G398" i="67"/>
  <c r="G50" i="60"/>
  <c r="G345" i="61"/>
  <c r="E123" i="59"/>
  <c r="G304" i="53"/>
  <c r="E19" i="71"/>
  <c r="G362" i="65"/>
  <c r="H352" i="61"/>
  <c r="G322" i="71"/>
  <c r="I313" i="64"/>
  <c r="G32" i="51"/>
  <c r="G72" i="55"/>
  <c r="G349" i="71"/>
  <c r="G151" i="76"/>
  <c r="E167" i="56"/>
  <c r="G127" i="59"/>
  <c r="G307" i="51"/>
  <c r="G336" i="67"/>
  <c r="G290" i="75"/>
  <c r="G93" i="56"/>
  <c r="G183" i="70"/>
  <c r="G114" i="67"/>
  <c r="G145" i="67"/>
  <c r="H212" i="76"/>
  <c r="G47" i="55"/>
  <c r="G301" i="50"/>
  <c r="G222" i="59"/>
  <c r="G352" i="67"/>
  <c r="G34" i="66"/>
  <c r="G108" i="56"/>
  <c r="H187" i="76"/>
  <c r="G318" i="65"/>
  <c r="G41" i="75"/>
  <c r="G226" i="61"/>
  <c r="G387" i="64"/>
  <c r="G219" i="66"/>
  <c r="E243" i="57"/>
  <c r="H316" i="76"/>
  <c r="G120" i="66"/>
  <c r="G273" i="75"/>
  <c r="E11" i="57"/>
  <c r="G248" i="70"/>
  <c r="G323" i="51"/>
  <c r="G265" i="66"/>
  <c r="E10" i="50"/>
  <c r="E365" i="56"/>
  <c r="G192" i="66"/>
  <c r="G196" i="59"/>
  <c r="E272" i="75"/>
  <c r="G107" i="61"/>
  <c r="E15" i="54"/>
  <c r="E63" i="64"/>
  <c r="E245" i="64"/>
  <c r="G87" i="64"/>
  <c r="G174" i="50"/>
  <c r="E301" i="71"/>
  <c r="G45" i="61"/>
  <c r="G366" i="22"/>
  <c r="G257" i="68"/>
  <c r="E277" i="53"/>
  <c r="H77" i="59"/>
  <c r="H37" i="64"/>
  <c r="G177" i="55"/>
  <c r="G265" i="69"/>
  <c r="H76" i="67"/>
  <c r="E125" i="57"/>
  <c r="G288" i="61"/>
  <c r="G8" i="22"/>
  <c r="E395" i="50"/>
  <c r="G331" i="59"/>
  <c r="E217" i="55"/>
  <c r="E102" i="50"/>
  <c r="H208" i="70"/>
  <c r="G99" i="59"/>
  <c r="E65" i="58"/>
  <c r="E332" i="50"/>
  <c r="G157" i="61"/>
  <c r="E343" i="59"/>
  <c r="G180" i="76"/>
  <c r="E360" i="61"/>
  <c r="E388" i="55"/>
  <c r="G361" i="69"/>
  <c r="G250" i="22"/>
  <c r="F303" i="71"/>
  <c r="G238" i="66"/>
  <c r="E266" i="55"/>
  <c r="E385" i="61"/>
  <c r="F188" i="22"/>
  <c r="E161" i="66"/>
  <c r="F66" i="51"/>
  <c r="E318" i="60"/>
  <c r="E91" i="53"/>
  <c r="G261" i="50"/>
  <c r="H233" i="22"/>
  <c r="E31" i="50"/>
  <c r="G161" i="68"/>
  <c r="G61" i="53"/>
  <c r="G222" i="68"/>
  <c r="E53" i="68"/>
  <c r="E173" i="64"/>
  <c r="G14" i="64"/>
  <c r="G338" i="67"/>
  <c r="G248" i="68"/>
  <c r="E184" i="57"/>
  <c r="E143" i="56"/>
  <c r="E27" i="75"/>
  <c r="E60" i="50"/>
  <c r="G121" i="58"/>
  <c r="G174" i="70"/>
  <c r="G372" i="65"/>
  <c r="E397" i="56"/>
  <c r="E159" i="71"/>
  <c r="E63" i="54"/>
  <c r="E136" i="55"/>
  <c r="E223" i="64"/>
  <c r="E372" i="58"/>
  <c r="E235" i="51"/>
  <c r="E389" i="60"/>
  <c r="F354" i="53"/>
  <c r="E88" i="51"/>
  <c r="E12" i="51"/>
  <c r="G307" i="22"/>
  <c r="G121" i="54"/>
  <c r="G161" i="59"/>
  <c r="G392" i="56"/>
  <c r="G330" i="65"/>
  <c r="E176" i="55"/>
  <c r="G373" i="69"/>
  <c r="G362" i="75"/>
  <c r="G123" i="76"/>
  <c r="E289" i="71"/>
  <c r="E163" i="58"/>
  <c r="G39" i="76"/>
  <c r="E16" i="65"/>
  <c r="E343" i="55"/>
  <c r="H24" i="22"/>
  <c r="E106" i="59"/>
  <c r="G185" i="67"/>
  <c r="G15" i="66"/>
  <c r="E258" i="71"/>
  <c r="G397" i="65"/>
  <c r="E306" i="53"/>
  <c r="E399" i="55"/>
  <c r="F403" i="22"/>
  <c r="G371" i="22"/>
  <c r="G367" i="64"/>
  <c r="G207" i="59"/>
  <c r="G92" i="55"/>
  <c r="G157" i="68"/>
  <c r="H63" i="70"/>
  <c r="E237" i="54"/>
  <c r="E123" i="55"/>
  <c r="G347" i="51"/>
  <c r="G206" i="68"/>
  <c r="G361" i="65"/>
  <c r="E9" i="68"/>
  <c r="G307" i="76"/>
  <c r="G237" i="65"/>
  <c r="E159" i="68"/>
  <c r="H352" i="22"/>
  <c r="G42" i="76"/>
  <c r="G368" i="66"/>
  <c r="E397" i="66"/>
  <c r="E275" i="61"/>
  <c r="G337" i="51"/>
  <c r="G271" i="22"/>
  <c r="E255" i="58"/>
  <c r="E18" i="75"/>
  <c r="G300" i="69"/>
  <c r="E186" i="71"/>
  <c r="E204" i="65"/>
  <c r="G29" i="69"/>
  <c r="G228" i="59"/>
  <c r="E35" i="75"/>
  <c r="E251" i="51"/>
  <c r="G335" i="61"/>
  <c r="E347" i="71"/>
  <c r="E63" i="50"/>
  <c r="G382" i="64"/>
  <c r="G195" i="70"/>
  <c r="E28" i="58"/>
  <c r="G9" i="65"/>
  <c r="G7" i="76"/>
  <c r="E336" i="67"/>
  <c r="G146" i="54"/>
  <c r="E392" i="58"/>
  <c r="E173" i="71"/>
  <c r="E161" i="67"/>
  <c r="G320" i="64"/>
  <c r="G140" i="56"/>
  <c r="E311" i="55"/>
  <c r="G130" i="70"/>
  <c r="E294" i="71"/>
  <c r="G41" i="70"/>
  <c r="E273" i="59"/>
  <c r="F241" i="51"/>
  <c r="G185" i="64"/>
  <c r="E161" i="57"/>
  <c r="E296" i="71"/>
  <c r="G27" i="50"/>
  <c r="H72" i="70"/>
  <c r="G313" i="56"/>
  <c r="H259" i="22"/>
  <c r="G119" i="60"/>
  <c r="H74" i="69"/>
  <c r="E67" i="55"/>
  <c r="G254" i="64"/>
  <c r="G120" i="67"/>
  <c r="E280" i="58"/>
  <c r="G355" i="61"/>
  <c r="E176" i="60"/>
  <c r="E134" i="51"/>
  <c r="H124" i="67"/>
  <c r="G396" i="76"/>
  <c r="G82" i="67"/>
  <c r="E340" i="67"/>
  <c r="G248" i="58"/>
  <c r="G253" i="53"/>
  <c r="G372" i="67"/>
  <c r="E330" i="59"/>
  <c r="E374" i="71"/>
  <c r="E268" i="71"/>
  <c r="E195" i="67"/>
  <c r="E22" i="50"/>
  <c r="G331" i="68"/>
  <c r="E355" i="54"/>
  <c r="G392" i="67"/>
  <c r="G119" i="66"/>
  <c r="E229" i="59"/>
  <c r="E252" i="61"/>
  <c r="G317" i="70"/>
  <c r="G141" i="22"/>
  <c r="E392" i="67"/>
  <c r="E258" i="51"/>
  <c r="G347" i="55"/>
  <c r="G350" i="69"/>
  <c r="E371" i="64"/>
  <c r="G273" i="76"/>
  <c r="F160" i="60"/>
  <c r="E137" i="55"/>
  <c r="G303" i="67"/>
  <c r="G56" i="67"/>
  <c r="E291" i="60"/>
  <c r="E61" i="55"/>
  <c r="G103" i="71"/>
  <c r="E222" i="71"/>
  <c r="E349" i="67"/>
  <c r="E367" i="22"/>
  <c r="E232" i="61"/>
  <c r="E257" i="65"/>
  <c r="E65" i="22"/>
  <c r="E319" i="50"/>
  <c r="F78" i="50"/>
  <c r="E155" i="64"/>
  <c r="E280" i="67"/>
  <c r="E311" i="75"/>
  <c r="F307" i="55"/>
  <c r="F170" i="70"/>
  <c r="E42" i="50"/>
  <c r="F401" i="50"/>
  <c r="G17" i="60"/>
  <c r="E375" i="64"/>
  <c r="E301" i="60"/>
  <c r="F163" i="61"/>
  <c r="G123" i="59"/>
  <c r="G107" i="57"/>
  <c r="G265" i="54"/>
  <c r="G29" i="51"/>
  <c r="E348" i="68"/>
  <c r="G359" i="53"/>
  <c r="E237" i="60"/>
  <c r="E400" i="61"/>
  <c r="E48" i="59"/>
  <c r="E303" i="56"/>
  <c r="E56" i="65"/>
  <c r="G231" i="58"/>
  <c r="F104" i="75"/>
  <c r="E67" i="22"/>
  <c r="E66" i="71"/>
  <c r="E75" i="22"/>
  <c r="E243" i="53"/>
  <c r="E344" i="70"/>
  <c r="E280" i="69"/>
  <c r="G345" i="55"/>
  <c r="E108" i="61"/>
  <c r="E206" i="56"/>
  <c r="E61" i="56"/>
  <c r="F356" i="50"/>
  <c r="F368" i="75"/>
  <c r="F353" i="70"/>
  <c r="C71" i="59"/>
  <c r="G391" i="67"/>
  <c r="F162" i="57"/>
  <c r="G203" i="69"/>
  <c r="E387" i="75"/>
  <c r="E237" i="65"/>
  <c r="E79" i="55"/>
  <c r="E395" i="58"/>
  <c r="E128" i="50"/>
  <c r="G336" i="22"/>
  <c r="E193" i="51"/>
  <c r="G393" i="67"/>
  <c r="E242" i="51"/>
  <c r="E245" i="53"/>
  <c r="G314" i="69"/>
  <c r="F235" i="75"/>
  <c r="F138" i="75"/>
  <c r="E113" i="71"/>
  <c r="E211" i="54"/>
  <c r="F110" i="51"/>
  <c r="F120" i="51"/>
  <c r="E240" i="56"/>
  <c r="E178" i="61"/>
  <c r="G59" i="70"/>
  <c r="C118" i="50"/>
  <c r="E232" i="64"/>
  <c r="F142" i="55"/>
  <c r="F207" i="53"/>
  <c r="E226" i="58"/>
  <c r="E190" i="60"/>
  <c r="F154" i="75"/>
  <c r="E192" i="61"/>
  <c r="E131" i="50"/>
  <c r="E363" i="54"/>
  <c r="G339" i="70"/>
  <c r="H10" i="55"/>
  <c r="G104" i="56"/>
  <c r="G203" i="58"/>
  <c r="G337" i="22"/>
  <c r="G223" i="57"/>
  <c r="E166" i="71"/>
  <c r="E129" i="64"/>
  <c r="E294" i="56"/>
  <c r="G153" i="76"/>
  <c r="E200" i="68"/>
  <c r="G304" i="61"/>
  <c r="F46" i="70"/>
  <c r="E401" i="68"/>
  <c r="E178" i="56"/>
  <c r="E173" i="68"/>
  <c r="E135" i="55"/>
  <c r="E330" i="66"/>
  <c r="E81" i="55"/>
  <c r="E41" i="67"/>
  <c r="E322" i="75"/>
  <c r="E309" i="65"/>
  <c r="F76" i="60"/>
  <c r="F80" i="64"/>
  <c r="F19" i="76"/>
  <c r="E64" i="66"/>
  <c r="G234" i="51"/>
  <c r="E175" i="66"/>
  <c r="E62" i="50"/>
  <c r="E305" i="50"/>
  <c r="E186" i="54"/>
  <c r="G40" i="67"/>
  <c r="G143" i="70"/>
  <c r="E125" i="71"/>
  <c r="F167" i="71"/>
  <c r="E381" i="58"/>
  <c r="E130" i="55"/>
  <c r="E24" i="60"/>
  <c r="E138" i="50"/>
  <c r="F272" i="51"/>
  <c r="F128" i="50"/>
  <c r="G37" i="61"/>
  <c r="E71" i="71"/>
  <c r="E259" i="71"/>
  <c r="E372" i="22"/>
  <c r="E158" i="51"/>
  <c r="F365" i="22"/>
  <c r="E88" i="67"/>
  <c r="F316" i="53"/>
  <c r="F320" i="51"/>
  <c r="E165" i="54"/>
  <c r="F24" i="57"/>
  <c r="E127" i="59"/>
  <c r="C228" i="56"/>
  <c r="E113" i="75"/>
  <c r="F117" i="71"/>
  <c r="G261" i="57"/>
  <c r="C201" i="57"/>
  <c r="E343" i="22"/>
  <c r="I276" i="66"/>
  <c r="G165" i="66"/>
  <c r="E162" i="75"/>
  <c r="F357" i="68"/>
  <c r="F387" i="22"/>
  <c r="E21" i="71"/>
  <c r="F360" i="51"/>
  <c r="F31" i="71"/>
  <c r="F228" i="71"/>
  <c r="E174" i="64"/>
  <c r="E189" i="59"/>
  <c r="F50" i="60"/>
  <c r="F78" i="61"/>
  <c r="E286" i="76"/>
  <c r="E24" i="75"/>
  <c r="E14" i="53"/>
  <c r="G288" i="67"/>
  <c r="E284" i="66"/>
  <c r="E366" i="22"/>
  <c r="G141" i="67"/>
  <c r="E278" i="75"/>
  <c r="G243" i="61"/>
  <c r="F224" i="71"/>
  <c r="E146" i="71"/>
  <c r="F316" i="60"/>
  <c r="F142" i="50"/>
  <c r="F60" i="22"/>
  <c r="G5" i="70"/>
  <c r="E168" i="55"/>
  <c r="G203" i="64"/>
  <c r="E317" i="61"/>
  <c r="E380" i="56"/>
  <c r="E204" i="50"/>
  <c r="E329" i="75"/>
  <c r="G386" i="22"/>
  <c r="F34" i="60"/>
  <c r="E56" i="76"/>
  <c r="F72" i="64"/>
  <c r="F89" i="57"/>
  <c r="F178" i="76"/>
  <c r="E370" i="76"/>
  <c r="G20" i="67"/>
  <c r="E300" i="60"/>
  <c r="E360" i="65"/>
  <c r="E324" i="60"/>
  <c r="G358" i="55"/>
  <c r="G335" i="66"/>
  <c r="G320" i="71"/>
  <c r="G400" i="61"/>
  <c r="G206" i="58"/>
  <c r="G72" i="71"/>
  <c r="G346" i="68"/>
  <c r="G73" i="69"/>
  <c r="G244" i="22"/>
  <c r="E398" i="51"/>
  <c r="E159" i="60"/>
  <c r="E136" i="75"/>
  <c r="E269" i="59"/>
  <c r="H128" i="61"/>
  <c r="G107" i="66"/>
  <c r="G137" i="67"/>
  <c r="E335" i="51"/>
  <c r="G296" i="68"/>
  <c r="G256" i="67"/>
  <c r="E269" i="66"/>
  <c r="E245" i="58"/>
  <c r="E158" i="68"/>
  <c r="G31" i="68"/>
  <c r="E265" i="67"/>
  <c r="E355" i="66"/>
  <c r="G335" i="69"/>
  <c r="E289" i="66"/>
  <c r="E21" i="75"/>
  <c r="E234" i="51"/>
  <c r="H36" i="68"/>
  <c r="G363" i="64"/>
  <c r="G328" i="51"/>
  <c r="E276" i="71"/>
  <c r="G319" i="69"/>
  <c r="G140" i="61"/>
  <c r="G217" i="58"/>
  <c r="G130" i="61"/>
  <c r="E402" i="54"/>
  <c r="G351" i="66"/>
  <c r="E122" i="71"/>
  <c r="G207" i="70"/>
  <c r="E64" i="51"/>
  <c r="G68" i="69"/>
  <c r="E40" i="60"/>
  <c r="E179" i="53"/>
  <c r="G318" i="59"/>
  <c r="E79" i="75"/>
  <c r="G284" i="55"/>
  <c r="E331" i="61"/>
  <c r="E278" i="51"/>
  <c r="E115" i="61"/>
  <c r="E312" i="55"/>
  <c r="E216" i="70"/>
  <c r="G308" i="75"/>
  <c r="G29" i="55"/>
  <c r="G51" i="58"/>
  <c r="G87" i="58"/>
  <c r="G201" i="76"/>
  <c r="G351" i="65"/>
  <c r="G61" i="22"/>
  <c r="G348" i="57"/>
  <c r="E231" i="51"/>
  <c r="H181" i="66"/>
  <c r="E105" i="54"/>
  <c r="E193" i="58"/>
  <c r="G98" i="66"/>
  <c r="G376" i="66"/>
  <c r="G29" i="70"/>
  <c r="E257" i="64"/>
  <c r="G45" i="66"/>
  <c r="G378" i="68"/>
  <c r="E379" i="71"/>
  <c r="E402" i="67"/>
  <c r="E356" i="58"/>
  <c r="G94" i="76"/>
  <c r="E299" i="61"/>
  <c r="E348" i="75"/>
  <c r="G194" i="22"/>
  <c r="G221" i="55"/>
  <c r="E46" i="68"/>
  <c r="E60" i="66"/>
  <c r="G171" i="67"/>
  <c r="G377" i="61"/>
  <c r="G296" i="67"/>
  <c r="E383" i="56"/>
  <c r="G17" i="66"/>
  <c r="G120" i="59"/>
  <c r="G340" i="70"/>
  <c r="G58" i="22"/>
  <c r="G91" i="64"/>
  <c r="E291" i="67"/>
  <c r="G46" i="66"/>
  <c r="E104" i="58"/>
  <c r="E328" i="53"/>
  <c r="G233" i="65"/>
  <c r="E98" i="71"/>
  <c r="G257" i="57"/>
  <c r="E192" i="75"/>
  <c r="G121" i="61"/>
  <c r="G302" i="70"/>
  <c r="G357" i="22"/>
  <c r="G265" i="65"/>
  <c r="E156" i="59"/>
  <c r="E46" i="66"/>
  <c r="E74" i="22"/>
  <c r="G379" i="22"/>
  <c r="E393" i="75"/>
  <c r="E122" i="60"/>
  <c r="G10" i="76"/>
  <c r="G8" i="70"/>
  <c r="H332" i="76"/>
  <c r="G22" i="57"/>
  <c r="G230" i="70"/>
  <c r="G259" i="53"/>
  <c r="G349" i="58"/>
  <c r="G24" i="70"/>
  <c r="E53" i="51"/>
  <c r="G303" i="60"/>
  <c r="G72" i="22"/>
  <c r="E344" i="58"/>
  <c r="G188" i="55"/>
  <c r="E304" i="71"/>
  <c r="E267" i="54"/>
  <c r="E82" i="56"/>
  <c r="G356" i="70"/>
  <c r="G349" i="55"/>
  <c r="G219" i="69"/>
  <c r="E324" i="66"/>
  <c r="E345" i="51"/>
  <c r="E55" i="61"/>
  <c r="E365" i="65"/>
  <c r="E194" i="67"/>
  <c r="E192" i="58"/>
  <c r="E174" i="55"/>
  <c r="G76" i="76"/>
  <c r="E104" i="75"/>
  <c r="E313" i="57"/>
  <c r="E20" i="65"/>
  <c r="G366" i="76"/>
  <c r="G40" i="56"/>
  <c r="E105" i="67"/>
  <c r="E209" i="55"/>
  <c r="E371" i="56"/>
  <c r="E122" i="75"/>
  <c r="E314" i="61"/>
  <c r="E205" i="66"/>
  <c r="E315" i="69"/>
  <c r="F368" i="71"/>
  <c r="G293" i="70"/>
  <c r="H393" i="22"/>
  <c r="F142" i="71"/>
  <c r="E208" i="67"/>
  <c r="E198" i="54"/>
  <c r="E147" i="54"/>
  <c r="E110" i="59"/>
  <c r="C228" i="54"/>
  <c r="E357" i="64"/>
  <c r="E210" i="56"/>
  <c r="H402" i="64"/>
  <c r="F300" i="57"/>
  <c r="G218" i="70"/>
  <c r="E297" i="76"/>
  <c r="E98" i="58"/>
  <c r="E328" i="67"/>
  <c r="E224" i="60"/>
  <c r="E307" i="64"/>
  <c r="E320" i="59"/>
  <c r="E200" i="54"/>
  <c r="E87" i="51"/>
  <c r="E358" i="57"/>
  <c r="E330" i="56"/>
  <c r="F372" i="57"/>
  <c r="G363" i="57"/>
  <c r="E18" i="59"/>
  <c r="E15" i="71"/>
  <c r="E235" i="57"/>
  <c r="E70" i="59"/>
  <c r="E295" i="60"/>
  <c r="E332" i="71"/>
  <c r="C327" i="51"/>
  <c r="G217" i="76"/>
  <c r="E152" i="54"/>
  <c r="E369" i="56"/>
  <c r="E88" i="57"/>
  <c r="F328" i="64"/>
  <c r="E192" i="22"/>
  <c r="E389" i="64"/>
  <c r="E226" i="53"/>
  <c r="F252" i="53"/>
  <c r="F322" i="53"/>
  <c r="E191" i="51"/>
  <c r="E66" i="61"/>
  <c r="G26" i="22"/>
  <c r="F227" i="70"/>
  <c r="E251" i="67"/>
  <c r="F65" i="53"/>
  <c r="F91" i="50"/>
  <c r="E206" i="66"/>
  <c r="E119" i="75"/>
  <c r="E245" i="51"/>
  <c r="H202" i="67"/>
  <c r="H369" i="22"/>
  <c r="E27" i="55"/>
  <c r="E322" i="56"/>
  <c r="G217" i="60"/>
  <c r="G239" i="51"/>
  <c r="E152" i="64"/>
  <c r="G361" i="71"/>
  <c r="E234" i="55"/>
  <c r="G167" i="58"/>
  <c r="G50" i="50"/>
  <c r="H71" i="68"/>
  <c r="H234" i="22"/>
  <c r="E70" i="68"/>
  <c r="G306" i="67"/>
  <c r="G168" i="51"/>
  <c r="E360" i="56"/>
  <c r="G198" i="75"/>
  <c r="E340" i="71"/>
  <c r="E385" i="66"/>
  <c r="E268" i="76"/>
  <c r="E354" i="51"/>
  <c r="E284" i="56"/>
  <c r="G250" i="66"/>
  <c r="F162" i="51"/>
  <c r="E44" i="64"/>
  <c r="E57" i="50"/>
  <c r="E113" i="53"/>
  <c r="E25" i="50"/>
  <c r="E383" i="58"/>
  <c r="E356" i="64"/>
  <c r="E398" i="55"/>
  <c r="E39" i="68"/>
  <c r="E259" i="65"/>
  <c r="E53" i="66"/>
  <c r="F171" i="57"/>
  <c r="E78" i="66"/>
  <c r="E337" i="75"/>
  <c r="F179" i="59"/>
  <c r="G7" i="75"/>
  <c r="E109" i="64"/>
  <c r="F312" i="53"/>
  <c r="E391" i="58"/>
  <c r="E198" i="66"/>
  <c r="E74" i="65"/>
  <c r="E198" i="60"/>
  <c r="E110" i="22"/>
  <c r="E69" i="51"/>
  <c r="E242" i="60"/>
  <c r="E202" i="59"/>
  <c r="G68" i="68"/>
  <c r="E364" i="64"/>
  <c r="E189" i="64"/>
  <c r="G88" i="65"/>
  <c r="F33" i="60"/>
  <c r="E27" i="56"/>
  <c r="E284" i="58"/>
  <c r="F354" i="75"/>
  <c r="F163" i="50"/>
  <c r="E43" i="65"/>
  <c r="E194" i="53"/>
  <c r="E329" i="57"/>
  <c r="E187" i="61"/>
  <c r="E23" i="61"/>
  <c r="F352" i="60"/>
  <c r="F57" i="56"/>
  <c r="G140" i="68"/>
  <c r="G345" i="66"/>
  <c r="E38" i="59"/>
  <c r="E361" i="56"/>
  <c r="H201" i="53"/>
  <c r="E85" i="61"/>
  <c r="E322" i="71"/>
  <c r="G349" i="53"/>
  <c r="G289" i="65"/>
  <c r="G352" i="64"/>
  <c r="E35" i="56"/>
  <c r="E393" i="60"/>
  <c r="G291" i="61"/>
  <c r="E138" i="65"/>
  <c r="E114" i="59"/>
  <c r="E333" i="68"/>
  <c r="E148" i="57"/>
  <c r="E394" i="57"/>
  <c r="G110" i="64"/>
  <c r="F225" i="71"/>
  <c r="E233" i="75"/>
  <c r="E68" i="64"/>
  <c r="E21" i="54"/>
  <c r="E76" i="54"/>
  <c r="E17" i="65"/>
  <c r="E115" i="59"/>
  <c r="E230" i="22"/>
  <c r="E374" i="59"/>
  <c r="G388" i="22"/>
  <c r="E176" i="57"/>
  <c r="F153" i="65"/>
  <c r="F44" i="67"/>
  <c r="E44" i="69"/>
  <c r="E171" i="50"/>
  <c r="F163" i="65"/>
  <c r="E246" i="51"/>
  <c r="E162" i="56"/>
  <c r="E228" i="59"/>
  <c r="E118" i="54"/>
  <c r="E202" i="60"/>
  <c r="E29" i="55"/>
  <c r="E230" i="68"/>
  <c r="E204" i="64"/>
  <c r="G125" i="68"/>
  <c r="E225" i="67"/>
  <c r="E227" i="65"/>
  <c r="G89" i="66"/>
  <c r="C68" i="61"/>
  <c r="E233" i="76"/>
  <c r="G43" i="61"/>
  <c r="E118" i="66"/>
  <c r="E305" i="51"/>
  <c r="E187" i="54"/>
  <c r="G297" i="69"/>
  <c r="E234" i="50"/>
  <c r="E351" i="58"/>
  <c r="E393" i="59"/>
  <c r="F144" i="60"/>
  <c r="E176" i="67"/>
  <c r="F193" i="75"/>
  <c r="F255" i="53"/>
  <c r="E287" i="68"/>
  <c r="E252" i="58"/>
  <c r="I294" i="65"/>
  <c r="C277" i="69"/>
  <c r="F292" i="67"/>
  <c r="G132" i="64"/>
  <c r="G327" i="68"/>
  <c r="G151" i="54"/>
  <c r="I265" i="61"/>
  <c r="G75" i="64"/>
  <c r="F83" i="22"/>
  <c r="E322" i="59"/>
  <c r="F306" i="50"/>
  <c r="E204" i="55"/>
  <c r="E320" i="66"/>
  <c r="G34" i="64"/>
  <c r="F224" i="64"/>
  <c r="E246" i="69"/>
  <c r="F40" i="64"/>
  <c r="F184" i="53"/>
  <c r="E121" i="56"/>
  <c r="E8" i="67"/>
  <c r="E108" i="55"/>
  <c r="E208" i="54"/>
  <c r="F75" i="54"/>
  <c r="E73" i="51"/>
  <c r="E157" i="56"/>
  <c r="E44" i="75"/>
  <c r="E94" i="50"/>
  <c r="E21" i="68"/>
  <c r="E16" i="50"/>
  <c r="E82" i="51"/>
  <c r="G96" i="60"/>
  <c r="G228" i="65"/>
  <c r="G339" i="58"/>
  <c r="G302" i="69"/>
  <c r="G272" i="68"/>
  <c r="G38" i="56"/>
  <c r="E231" i="57"/>
  <c r="G200" i="66"/>
  <c r="G95" i="71"/>
  <c r="G316" i="64"/>
  <c r="G376" i="60"/>
  <c r="E367" i="57"/>
  <c r="G129" i="66"/>
  <c r="G97" i="66"/>
  <c r="E68" i="65"/>
  <c r="H190" i="58"/>
  <c r="G283" i="61"/>
  <c r="G90" i="57"/>
  <c r="E43" i="53"/>
  <c r="E304" i="61"/>
  <c r="G75" i="76"/>
  <c r="E48" i="68"/>
  <c r="E390" i="66"/>
  <c r="E250" i="75"/>
  <c r="G365" i="65"/>
  <c r="E241" i="71"/>
  <c r="E86" i="76"/>
  <c r="E275" i="57"/>
  <c r="G246" i="57"/>
  <c r="G130" i="64"/>
  <c r="G73" i="61"/>
  <c r="G321" i="59"/>
  <c r="E147" i="58"/>
  <c r="G232" i="66"/>
  <c r="E204" i="57"/>
  <c r="E343" i="71"/>
  <c r="E67" i="75"/>
  <c r="G311" i="76"/>
  <c r="E254" i="54"/>
  <c r="G308" i="54"/>
  <c r="E73" i="56"/>
  <c r="E357" i="71"/>
  <c r="E50" i="75"/>
  <c r="G135" i="56"/>
  <c r="G360" i="59"/>
  <c r="G233" i="69"/>
  <c r="G27" i="69"/>
  <c r="E366" i="50"/>
  <c r="E280" i="56"/>
  <c r="E368" i="60"/>
  <c r="E174" i="22"/>
  <c r="G161" i="69"/>
  <c r="G345" i="60"/>
  <c r="G121" i="70"/>
  <c r="G30" i="66"/>
  <c r="G83" i="66"/>
  <c r="G14" i="53"/>
  <c r="G112" i="67"/>
  <c r="E23" i="59"/>
  <c r="E30" i="56"/>
  <c r="G187" i="65"/>
  <c r="E155" i="53"/>
  <c r="E89" i="57"/>
  <c r="H36" i="69"/>
  <c r="E129" i="66"/>
  <c r="E284" i="71"/>
  <c r="E222" i="68"/>
  <c r="G403" i="66"/>
  <c r="G64" i="67"/>
  <c r="G388" i="66"/>
  <c r="G205" i="67"/>
  <c r="E112" i="65"/>
  <c r="E140" i="66"/>
  <c r="E69" i="67"/>
  <c r="C313" i="57"/>
  <c r="E178" i="53"/>
  <c r="E117" i="65"/>
  <c r="E113" i="76"/>
  <c r="G297" i="67"/>
  <c r="E228" i="75"/>
  <c r="G354" i="51"/>
  <c r="G294" i="75"/>
  <c r="G57" i="67"/>
  <c r="G70" i="60"/>
  <c r="E28" i="51"/>
  <c r="E231" i="50"/>
  <c r="G247" i="66"/>
  <c r="E69" i="68"/>
  <c r="G363" i="66"/>
  <c r="E172" i="55"/>
  <c r="E365" i="66"/>
  <c r="G344" i="75"/>
  <c r="E320" i="67"/>
  <c r="E42" i="58"/>
  <c r="G66" i="68"/>
  <c r="G342" i="70"/>
  <c r="E367" i="53"/>
  <c r="G281" i="76"/>
  <c r="E357" i="54"/>
  <c r="E156" i="53"/>
  <c r="E90" i="54"/>
  <c r="E78" i="54"/>
  <c r="E21" i="64"/>
  <c r="E79" i="54"/>
  <c r="E161" i="53"/>
  <c r="E29" i="64"/>
  <c r="E112" i="58"/>
  <c r="G381" i="54"/>
  <c r="E123" i="71"/>
  <c r="G247" i="59"/>
  <c r="G141" i="65"/>
  <c r="G44" i="64"/>
  <c r="G287" i="66"/>
  <c r="G309" i="55"/>
  <c r="G395" i="64"/>
  <c r="E32" i="61"/>
  <c r="G69" i="60"/>
  <c r="E201" i="53"/>
  <c r="G388" i="59"/>
  <c r="E355" i="59"/>
  <c r="G381" i="59"/>
  <c r="G77" i="22"/>
  <c r="E107" i="67"/>
  <c r="G384" i="56"/>
  <c r="E131" i="55"/>
  <c r="G370" i="70"/>
  <c r="E72" i="55"/>
  <c r="G177" i="69"/>
  <c r="E366" i="66"/>
  <c r="F362" i="70"/>
  <c r="G10" i="50"/>
  <c r="E58" i="65"/>
  <c r="G378" i="64"/>
  <c r="G195" i="58"/>
  <c r="E17" i="75"/>
  <c r="E380" i="54"/>
  <c r="E216" i="68"/>
  <c r="G254" i="69"/>
  <c r="E97" i="51"/>
  <c r="F240" i="51"/>
  <c r="E21" i="66"/>
  <c r="E8" i="68"/>
  <c r="E300" i="66"/>
  <c r="E336" i="53"/>
  <c r="F352" i="75"/>
  <c r="E46" i="64"/>
  <c r="G171" i="53"/>
  <c r="E273" i="56"/>
  <c r="E225" i="55"/>
  <c r="G305" i="22"/>
  <c r="E156" i="75"/>
  <c r="E80" i="65"/>
  <c r="E238" i="55"/>
  <c r="E303" i="55"/>
  <c r="G232" i="56"/>
  <c r="E29" i="53"/>
  <c r="E355" i="56"/>
  <c r="E126" i="57"/>
  <c r="F336" i="75"/>
  <c r="F9" i="51"/>
  <c r="E69" i="75"/>
  <c r="E326" i="64"/>
  <c r="F200" i="61"/>
  <c r="E140" i="61"/>
  <c r="G62" i="67"/>
  <c r="E229" i="75"/>
  <c r="E63" i="55"/>
  <c r="C137" i="55"/>
  <c r="E213" i="75"/>
  <c r="F306" i="51"/>
  <c r="G364" i="55"/>
  <c r="G363" i="70"/>
  <c r="G284" i="57"/>
  <c r="E62" i="68"/>
  <c r="E172" i="59"/>
  <c r="G331" i="56"/>
  <c r="E201" i="54"/>
  <c r="E33" i="66"/>
  <c r="E317" i="66"/>
  <c r="E315" i="50"/>
  <c r="E268" i="67"/>
  <c r="G193" i="54"/>
  <c r="F29" i="50"/>
  <c r="F52" i="22"/>
  <c r="F154" i="70"/>
  <c r="E216" i="50"/>
  <c r="E231" i="64"/>
  <c r="E118" i="61"/>
  <c r="E69" i="71"/>
  <c r="E342" i="66"/>
  <c r="E81" i="75"/>
  <c r="F97" i="53"/>
  <c r="E348" i="53"/>
  <c r="F192" i="53"/>
  <c r="F12" i="53"/>
  <c r="E47" i="55"/>
  <c r="G106" i="22"/>
  <c r="F75" i="50"/>
  <c r="H386" i="76"/>
  <c r="E326" i="75"/>
  <c r="G95" i="22"/>
  <c r="E89" i="59"/>
  <c r="E321" i="54"/>
  <c r="E384" i="59"/>
  <c r="E265" i="53"/>
  <c r="E280" i="75"/>
  <c r="F124" i="76"/>
  <c r="G52" i="22"/>
  <c r="E380" i="50"/>
  <c r="G181" i="59"/>
  <c r="F318" i="75"/>
  <c r="E93" i="22"/>
  <c r="E298" i="71"/>
  <c r="E394" i="66"/>
  <c r="E60" i="55"/>
  <c r="E316" i="53"/>
  <c r="E167" i="75"/>
  <c r="E28" i="50"/>
  <c r="E361" i="67"/>
  <c r="E163" i="56"/>
  <c r="E131" i="53"/>
  <c r="F118" i="61"/>
  <c r="F143" i="55"/>
  <c r="G161" i="61"/>
  <c r="H138" i="68"/>
  <c r="E56" i="57"/>
  <c r="E98" i="50"/>
  <c r="E313" i="70"/>
  <c r="G272" i="22"/>
  <c r="E240" i="66"/>
  <c r="G169" i="68"/>
  <c r="G82" i="66"/>
  <c r="E113" i="54"/>
  <c r="E80" i="71"/>
  <c r="G398" i="54"/>
  <c r="E11" i="59"/>
  <c r="E55" i="51"/>
  <c r="E181" i="70"/>
  <c r="G35" i="22"/>
  <c r="E45" i="54"/>
  <c r="E129" i="69"/>
  <c r="E129" i="57"/>
  <c r="F251" i="58"/>
  <c r="E114" i="66"/>
  <c r="E147" i="60"/>
  <c r="E125" i="60"/>
  <c r="F380" i="75"/>
  <c r="E342" i="68"/>
  <c r="E336" i="54"/>
  <c r="C228" i="68"/>
  <c r="G78" i="70"/>
  <c r="E390" i="58"/>
  <c r="E51" i="51"/>
  <c r="F361" i="59"/>
  <c r="F121" i="71"/>
  <c r="F368" i="51"/>
  <c r="E122" i="67"/>
  <c r="G81" i="53"/>
  <c r="G303" i="71"/>
  <c r="E377" i="50"/>
  <c r="E394" i="58"/>
  <c r="F295" i="71"/>
  <c r="G348" i="61"/>
  <c r="E33" i="61"/>
  <c r="C313" i="54"/>
  <c r="G318" i="68"/>
  <c r="E143" i="61"/>
  <c r="E126" i="66"/>
  <c r="E286" i="66"/>
  <c r="F65" i="60"/>
  <c r="E298" i="56"/>
  <c r="E113" i="50"/>
  <c r="H295" i="68"/>
  <c r="E356" i="54"/>
  <c r="F316" i="68"/>
  <c r="F129" i="51"/>
  <c r="F83" i="75"/>
  <c r="E157" i="64"/>
  <c r="E332" i="64"/>
  <c r="F103" i="55"/>
  <c r="E93" i="59"/>
  <c r="E13" i="56"/>
  <c r="F352" i="57"/>
  <c r="E355" i="76"/>
  <c r="E12" i="56"/>
  <c r="G205" i="22"/>
  <c r="C55" i="59"/>
  <c r="C4" i="66"/>
  <c r="G101" i="50"/>
  <c r="H244" i="64"/>
  <c r="I293" i="71"/>
  <c r="G281" i="57"/>
  <c r="G179" i="68"/>
  <c r="E120" i="57"/>
  <c r="E369" i="53"/>
  <c r="E381" i="60"/>
  <c r="F20" i="76"/>
  <c r="G102" i="76"/>
  <c r="E95" i="71"/>
  <c r="F213" i="61"/>
  <c r="F27" i="75"/>
  <c r="G180" i="55"/>
  <c r="F38" i="57"/>
  <c r="G338" i="22"/>
  <c r="E279" i="51"/>
  <c r="G9" i="58"/>
  <c r="E283" i="76"/>
  <c r="G38" i="76"/>
  <c r="E252" i="65"/>
  <c r="E144" i="69"/>
  <c r="E254" i="53"/>
  <c r="G334" i="69"/>
  <c r="F274" i="71"/>
  <c r="F161" i="53"/>
  <c r="E402" i="51"/>
  <c r="F68" i="67"/>
  <c r="F14" i="56"/>
  <c r="E134" i="59"/>
  <c r="E17" i="58"/>
  <c r="G355" i="22"/>
  <c r="E362" i="67"/>
  <c r="E321" i="50"/>
  <c r="F402" i="54"/>
  <c r="E128" i="67"/>
  <c r="E368" i="55"/>
  <c r="E319" i="66"/>
  <c r="F136" i="53"/>
  <c r="H6" i="71"/>
  <c r="F323" i="61"/>
  <c r="F324" i="59"/>
  <c r="F162" i="76"/>
  <c r="E194" i="55"/>
  <c r="C88" i="59"/>
  <c r="F392" i="50"/>
  <c r="F88" i="53"/>
  <c r="E97" i="53"/>
  <c r="F216" i="50"/>
  <c r="G7" i="22"/>
  <c r="E353" i="58"/>
  <c r="H196" i="68"/>
  <c r="C261" i="56"/>
  <c r="C167" i="67"/>
  <c r="H310" i="57"/>
  <c r="C213" i="51"/>
  <c r="C310" i="55"/>
  <c r="H52" i="54"/>
  <c r="H276" i="56"/>
  <c r="F4" i="67"/>
  <c r="H214" i="69"/>
  <c r="E189" i="75"/>
  <c r="E17" i="64"/>
  <c r="F18" i="59"/>
  <c r="E303" i="22"/>
  <c r="E307" i="68"/>
  <c r="C268" i="69"/>
  <c r="G352" i="22"/>
  <c r="F201" i="50"/>
  <c r="C39" i="55"/>
  <c r="E318" i="57"/>
  <c r="F81" i="54"/>
  <c r="F352" i="50"/>
  <c r="C196" i="70"/>
  <c r="E36" i="66"/>
  <c r="F133" i="76"/>
  <c r="F261" i="64"/>
  <c r="C247" i="68"/>
  <c r="G116" i="71"/>
  <c r="I292" i="22"/>
  <c r="G9" i="66"/>
  <c r="C293" i="67"/>
  <c r="C276" i="51"/>
  <c r="F196" i="67"/>
  <c r="G213" i="60"/>
  <c r="H4" i="76"/>
  <c r="E260" i="60"/>
  <c r="C20" i="64"/>
  <c r="C212" i="64"/>
  <c r="G40" i="58"/>
  <c r="G236" i="69"/>
  <c r="F218" i="70"/>
  <c r="E350" i="51"/>
  <c r="F136" i="50"/>
  <c r="E88" i="71"/>
  <c r="E34" i="70"/>
  <c r="F136" i="71"/>
  <c r="E153" i="71"/>
  <c r="G307" i="67"/>
  <c r="F50" i="65"/>
  <c r="E96" i="70"/>
  <c r="C325" i="57"/>
  <c r="G117" i="76"/>
  <c r="C100" i="57"/>
  <c r="G308" i="67"/>
  <c r="I340" i="56"/>
  <c r="F327" i="54"/>
  <c r="I10" i="61"/>
  <c r="I276" i="59"/>
  <c r="H181" i="69"/>
  <c r="F7" i="69"/>
  <c r="C182" i="67"/>
  <c r="G279" i="66"/>
  <c r="F166" i="54"/>
  <c r="I298" i="69"/>
  <c r="C72" i="76"/>
  <c r="C109" i="64"/>
  <c r="F281" i="60"/>
  <c r="G7" i="61"/>
  <c r="F55" i="75"/>
  <c r="C281" i="57"/>
  <c r="F148" i="68"/>
  <c r="H21" i="69"/>
  <c r="G294" i="65"/>
  <c r="G341" i="57"/>
  <c r="C212" i="67"/>
  <c r="H261" i="58"/>
  <c r="C220" i="59"/>
  <c r="C385" i="66"/>
  <c r="C273" i="65"/>
  <c r="E301" i="50"/>
  <c r="E361" i="59"/>
  <c r="F240" i="60"/>
  <c r="I213" i="56"/>
  <c r="C197" i="55"/>
  <c r="G87" i="54"/>
  <c r="F54" i="54"/>
  <c r="G5" i="68"/>
  <c r="F244" i="64"/>
  <c r="G260" i="57"/>
  <c r="G212" i="54"/>
  <c r="C301" i="66"/>
  <c r="C218" i="51"/>
  <c r="C42" i="22"/>
  <c r="C251" i="61"/>
  <c r="C17" i="58"/>
  <c r="E44" i="53"/>
  <c r="F337" i="75"/>
  <c r="F319" i="75"/>
  <c r="C6" i="66"/>
  <c r="G54" i="54"/>
  <c r="G340" i="69"/>
  <c r="F132" i="68"/>
  <c r="G6" i="57"/>
  <c r="F132" i="75"/>
  <c r="C101" i="59"/>
  <c r="C182" i="64"/>
  <c r="C386" i="67"/>
  <c r="C317" i="65"/>
  <c r="G154" i="68"/>
  <c r="E25" i="75"/>
  <c r="E74" i="60"/>
  <c r="E70" i="57"/>
  <c r="C103" i="51"/>
  <c r="I294" i="69"/>
  <c r="C214" i="66"/>
  <c r="C264" i="61"/>
  <c r="C165" i="67"/>
  <c r="F294" i="69"/>
  <c r="C252" i="61"/>
  <c r="C65" i="54"/>
  <c r="C362" i="64"/>
  <c r="C75" i="53"/>
  <c r="C14" i="60"/>
  <c r="C221" i="76"/>
  <c r="E77" i="65"/>
  <c r="G36" i="76"/>
  <c r="F212" i="61"/>
  <c r="C5" i="66"/>
  <c r="C150" i="61"/>
  <c r="G247" i="68"/>
  <c r="F279" i="66"/>
  <c r="H84" i="70"/>
  <c r="F309" i="76"/>
  <c r="E73" i="64"/>
  <c r="E391" i="75"/>
  <c r="C36" i="69"/>
  <c r="F149" i="67"/>
  <c r="G310" i="55"/>
  <c r="G261" i="69"/>
  <c r="C277" i="57"/>
  <c r="E128" i="57"/>
  <c r="F280" i="50"/>
  <c r="E209" i="75"/>
  <c r="G340" i="22"/>
  <c r="H212" i="54"/>
  <c r="I295" i="69"/>
  <c r="E358" i="60"/>
  <c r="C309" i="51"/>
  <c r="G264" i="69"/>
  <c r="C143" i="59"/>
  <c r="C217" i="75"/>
  <c r="C111" i="69"/>
  <c r="C183" i="61"/>
  <c r="C136" i="55"/>
  <c r="C260" i="59"/>
  <c r="C206" i="60"/>
  <c r="C190" i="70"/>
  <c r="C220" i="50"/>
  <c r="C147" i="50"/>
  <c r="C65" i="61"/>
  <c r="C105" i="75"/>
  <c r="C218" i="56"/>
  <c r="C200" i="68"/>
  <c r="C256" i="65"/>
  <c r="C303" i="50"/>
  <c r="C298" i="70"/>
  <c r="C240" i="61"/>
  <c r="C51" i="66"/>
  <c r="C157" i="75"/>
  <c r="C360" i="67"/>
  <c r="C106" i="65"/>
  <c r="C317" i="64"/>
  <c r="C154" i="65"/>
  <c r="C344" i="75"/>
  <c r="E335" i="55"/>
  <c r="F103" i="51"/>
  <c r="G324" i="75"/>
  <c r="C125" i="50"/>
  <c r="C319" i="57"/>
  <c r="F349" i="64"/>
  <c r="C311" i="69"/>
  <c r="C78" i="53"/>
  <c r="C125" i="71"/>
  <c r="E342" i="64"/>
  <c r="E356" i="61"/>
  <c r="G88" i="67"/>
  <c r="G121" i="64"/>
  <c r="G317" i="61"/>
  <c r="E313" i="50"/>
  <c r="G398" i="61"/>
  <c r="E137" i="58"/>
  <c r="G88" i="69"/>
  <c r="E372" i="75"/>
  <c r="G107" i="65"/>
  <c r="E247" i="55"/>
  <c r="E378" i="66"/>
  <c r="H174" i="57"/>
  <c r="G144" i="66"/>
  <c r="G5" i="58"/>
  <c r="G342" i="69"/>
  <c r="E57" i="68"/>
  <c r="G187" i="57"/>
  <c r="G390" i="60"/>
  <c r="E205" i="68"/>
  <c r="G163" i="69"/>
  <c r="G376" i="64"/>
  <c r="E321" i="64"/>
  <c r="G121" i="68"/>
  <c r="G337" i="64"/>
  <c r="G332" i="70"/>
  <c r="G306" i="66"/>
  <c r="F331" i="22"/>
  <c r="E49" i="60"/>
  <c r="C68" i="70"/>
  <c r="G268" i="76"/>
  <c r="E163" i="61"/>
  <c r="E396" i="70"/>
  <c r="F326" i="54"/>
  <c r="G103" i="76"/>
  <c r="E204" i="68"/>
  <c r="E385" i="67"/>
  <c r="E302" i="55"/>
  <c r="G274" i="70"/>
  <c r="E328" i="51"/>
  <c r="G330" i="68"/>
  <c r="F12" i="71"/>
  <c r="E356" i="68"/>
  <c r="E157" i="67"/>
  <c r="F344" i="58"/>
  <c r="G119" i="61"/>
  <c r="G71" i="67"/>
  <c r="E289" i="54"/>
  <c r="E157" i="65"/>
  <c r="E47" i="65"/>
  <c r="E265" i="57"/>
  <c r="E383" i="66"/>
  <c r="F243" i="75"/>
  <c r="G393" i="54"/>
  <c r="E327" i="55"/>
  <c r="E145" i="68"/>
  <c r="G346" i="67"/>
  <c r="F192" i="64"/>
  <c r="E173" i="58"/>
  <c r="E8" i="66"/>
  <c r="E320" i="51"/>
  <c r="F8" i="75"/>
  <c r="E131" i="68"/>
  <c r="E265" i="59"/>
  <c r="C261" i="65"/>
  <c r="E179" i="75"/>
  <c r="E205" i="50"/>
  <c r="E124" i="57"/>
  <c r="F183" i="60"/>
  <c r="F209" i="71"/>
  <c r="G238" i="70"/>
  <c r="G248" i="22"/>
  <c r="E316" i="60"/>
  <c r="E246" i="54"/>
  <c r="G172" i="65"/>
  <c r="G313" i="64"/>
  <c r="E141" i="71"/>
  <c r="G82" i="60"/>
  <c r="G153" i="75"/>
  <c r="G174" i="67"/>
  <c r="G129" i="22"/>
  <c r="E176" i="75"/>
  <c r="G223" i="68"/>
  <c r="E377" i="65"/>
  <c r="E97" i="66"/>
  <c r="G200" i="71"/>
  <c r="E317" i="55"/>
  <c r="G346" i="70"/>
  <c r="E339" i="61"/>
  <c r="F246" i="60"/>
  <c r="C133" i="54"/>
  <c r="E298" i="50"/>
  <c r="E374" i="58"/>
  <c r="E383" i="55"/>
  <c r="F145" i="53"/>
  <c r="E160" i="59"/>
  <c r="F259" i="22"/>
  <c r="E271" i="59"/>
  <c r="E128" i="22"/>
  <c r="E312" i="56"/>
  <c r="F223" i="59"/>
  <c r="F297" i="75"/>
  <c r="E365" i="57"/>
  <c r="E124" i="68"/>
  <c r="F270" i="60"/>
  <c r="E379" i="50"/>
  <c r="G56" i="76"/>
  <c r="E7" i="64"/>
  <c r="E38" i="71"/>
  <c r="G136" i="76"/>
  <c r="E189" i="68"/>
  <c r="E291" i="59"/>
  <c r="C276" i="70"/>
  <c r="E281" i="60"/>
  <c r="E121" i="68"/>
  <c r="F332" i="76"/>
  <c r="F81" i="56"/>
  <c r="G254" i="22"/>
  <c r="C270" i="67"/>
  <c r="F260" i="76"/>
  <c r="G31" i="60"/>
  <c r="E321" i="75"/>
  <c r="E390" i="57"/>
  <c r="F149" i="75"/>
  <c r="E70" i="64"/>
  <c r="F318" i="50"/>
  <c r="E401" i="57"/>
  <c r="F23" i="58"/>
  <c r="G265" i="22"/>
  <c r="F243" i="71"/>
  <c r="F288" i="54"/>
  <c r="E78" i="75"/>
  <c r="E95" i="68"/>
  <c r="C261" i="59"/>
  <c r="I100" i="70"/>
  <c r="H260" i="65"/>
  <c r="I90" i="59"/>
  <c r="H325" i="59"/>
  <c r="G324" i="51"/>
  <c r="G215" i="68"/>
  <c r="E77" i="53"/>
  <c r="G37" i="65"/>
  <c r="E45" i="65"/>
  <c r="E65" i="61"/>
  <c r="E242" i="55"/>
  <c r="E374" i="53"/>
  <c r="F208" i="59"/>
  <c r="E138" i="67"/>
  <c r="G398" i="22"/>
  <c r="F87" i="75"/>
  <c r="E223" i="66"/>
  <c r="E161" i="55"/>
  <c r="E8" i="56"/>
  <c r="E358" i="71"/>
  <c r="G286" i="67"/>
  <c r="F190" i="59"/>
  <c r="E141" i="54"/>
  <c r="G242" i="66"/>
  <c r="E284" i="54"/>
  <c r="E392" i="56"/>
  <c r="F113" i="51"/>
  <c r="G297" i="70"/>
  <c r="H226" i="76"/>
  <c r="H386" i="64"/>
  <c r="G285" i="58"/>
  <c r="G135" i="69"/>
  <c r="E51" i="55"/>
  <c r="H60" i="69"/>
  <c r="E12" i="57"/>
  <c r="E270" i="56"/>
  <c r="G51" i="51"/>
  <c r="E353" i="55"/>
  <c r="E239" i="56"/>
  <c r="E38" i="68"/>
  <c r="G191" i="56"/>
  <c r="G19" i="61"/>
  <c r="E188" i="68"/>
  <c r="G174" i="59"/>
  <c r="G219" i="68"/>
  <c r="E15" i="56"/>
  <c r="E33" i="71"/>
  <c r="E12" i="54"/>
  <c r="G262" i="65"/>
  <c r="E230" i="71"/>
  <c r="E205" i="75"/>
  <c r="F321" i="51"/>
  <c r="E158" i="59"/>
  <c r="E316" i="61"/>
  <c r="E137" i="65"/>
  <c r="G401" i="76"/>
  <c r="G224" i="68"/>
  <c r="G311" i="70"/>
  <c r="G191" i="22"/>
  <c r="G79" i="60"/>
  <c r="E392" i="50"/>
  <c r="H226" i="22"/>
  <c r="G206" i="65"/>
  <c r="G327" i="22"/>
  <c r="E65" i="55"/>
  <c r="G357" i="55"/>
  <c r="E344" i="65"/>
  <c r="G114" i="70"/>
  <c r="G154" i="64"/>
  <c r="E227" i="58"/>
  <c r="G96" i="69"/>
  <c r="E126" i="59"/>
  <c r="G253" i="61"/>
  <c r="H265" i="67"/>
  <c r="E80" i="64"/>
  <c r="E163" i="67"/>
  <c r="G169" i="59"/>
  <c r="E385" i="54"/>
  <c r="E160" i="75"/>
  <c r="E350" i="57"/>
  <c r="G221" i="68"/>
  <c r="G170" i="61"/>
  <c r="G78" i="60"/>
  <c r="G275" i="61"/>
  <c r="G300" i="67"/>
  <c r="G313" i="54"/>
  <c r="E27" i="67"/>
  <c r="E77" i="66"/>
  <c r="H390" i="70"/>
  <c r="G280" i="70"/>
  <c r="G148" i="64"/>
  <c r="E224" i="66"/>
  <c r="G395" i="69"/>
  <c r="G184" i="60"/>
  <c r="E67" i="54"/>
  <c r="E227" i="59"/>
  <c r="G240" i="64"/>
  <c r="G203" i="22"/>
  <c r="E334" i="53"/>
  <c r="E257" i="53"/>
  <c r="G78" i="58"/>
  <c r="E238" i="68"/>
  <c r="E202" i="58"/>
  <c r="E125" i="51"/>
  <c r="E181" i="59"/>
  <c r="E199" i="51"/>
  <c r="E382" i="71"/>
  <c r="E100" i="75"/>
  <c r="G209" i="68"/>
  <c r="E183" i="58"/>
  <c r="G391" i="50"/>
  <c r="G314" i="67"/>
  <c r="G34" i="56"/>
  <c r="H399" i="69"/>
  <c r="G341" i="65"/>
  <c r="E89" i="64"/>
  <c r="E272" i="60"/>
  <c r="G69" i="69"/>
  <c r="G295" i="68"/>
  <c r="E29" i="65"/>
  <c r="G86" i="57"/>
  <c r="E359" i="51"/>
  <c r="G323" i="76"/>
  <c r="E32" i="51"/>
  <c r="G23" i="76"/>
  <c r="E147" i="51"/>
  <c r="E26" i="67"/>
  <c r="E71" i="54"/>
  <c r="E150" i="64"/>
  <c r="E111" i="66"/>
  <c r="E268" i="59"/>
  <c r="F291" i="70"/>
  <c r="E143" i="59"/>
  <c r="E113" i="65"/>
  <c r="E73" i="65"/>
  <c r="G312" i="59"/>
  <c r="G152" i="76"/>
  <c r="G221" i="69"/>
  <c r="G258" i="55"/>
  <c r="G325" i="67"/>
  <c r="G399" i="55"/>
  <c r="G387" i="57"/>
  <c r="G346" i="65"/>
  <c r="G299" i="67"/>
  <c r="E233" i="60"/>
  <c r="G340" i="61"/>
  <c r="E191" i="71"/>
  <c r="E44" i="50"/>
  <c r="H60" i="67"/>
  <c r="G267" i="69"/>
  <c r="E102" i="66"/>
  <c r="E333" i="59"/>
  <c r="G319" i="66"/>
  <c r="G259" i="70"/>
  <c r="E248" i="61"/>
  <c r="E59" i="60"/>
  <c r="E341" i="75"/>
  <c r="E126" i="55"/>
  <c r="G328" i="70"/>
  <c r="E128" i="60"/>
  <c r="H178" i="58"/>
  <c r="E76" i="53"/>
  <c r="G288" i="70"/>
  <c r="E146" i="56"/>
  <c r="H138" i="69"/>
  <c r="E168" i="56"/>
  <c r="E184" i="64"/>
  <c r="E238" i="22"/>
  <c r="E40" i="55"/>
  <c r="E77" i="54"/>
  <c r="E383" i="70"/>
  <c r="G127" i="66"/>
  <c r="F218" i="55"/>
  <c r="E139" i="22"/>
  <c r="G81" i="66"/>
  <c r="G111" i="76"/>
  <c r="E83" i="50"/>
  <c r="E370" i="54"/>
  <c r="G209" i="55"/>
  <c r="G327" i="70"/>
  <c r="E400" i="59"/>
  <c r="H6" i="59"/>
  <c r="E65" i="67"/>
  <c r="E43" i="58"/>
  <c r="F288" i="71"/>
  <c r="G375" i="22"/>
  <c r="F398" i="59"/>
  <c r="E288" i="71"/>
  <c r="E125" i="59"/>
  <c r="E94" i="71"/>
  <c r="F249" i="58"/>
  <c r="E104" i="67"/>
  <c r="E390" i="54"/>
  <c r="E13" i="60"/>
  <c r="F290" i="51"/>
  <c r="C101" i="65"/>
  <c r="E354" i="61"/>
  <c r="F170" i="66"/>
  <c r="G75" i="55"/>
  <c r="E311" i="50"/>
  <c r="G107" i="70"/>
  <c r="G66" i="61"/>
  <c r="E163" i="59"/>
  <c r="G73" i="66"/>
  <c r="E312" i="65"/>
  <c r="E209" i="53"/>
  <c r="E244" i="55"/>
  <c r="E29" i="51"/>
  <c r="G335" i="67"/>
  <c r="F120" i="60"/>
  <c r="E385" i="56"/>
  <c r="E290" i="61"/>
  <c r="F362" i="53"/>
  <c r="F170" i="76"/>
  <c r="E9" i="59"/>
  <c r="E140" i="76"/>
  <c r="E317" i="71"/>
  <c r="E278" i="54"/>
  <c r="E160" i="67"/>
  <c r="F303" i="57"/>
  <c r="F268" i="68"/>
  <c r="E347" i="66"/>
  <c r="E214" i="64"/>
  <c r="F384" i="57"/>
  <c r="G284" i="66"/>
  <c r="G265" i="76"/>
  <c r="G81" i="61"/>
  <c r="G234" i="65"/>
  <c r="E150" i="76"/>
  <c r="G259" i="60"/>
  <c r="E374" i="50"/>
  <c r="E169" i="67"/>
  <c r="E273" i="55"/>
  <c r="G156" i="57"/>
  <c r="E221" i="68"/>
  <c r="G92" i="69"/>
  <c r="F14" i="58"/>
  <c r="G170" i="22"/>
  <c r="E10" i="69"/>
  <c r="E74" i="50"/>
  <c r="E343" i="76"/>
  <c r="E31" i="68"/>
  <c r="G154" i="70"/>
  <c r="E251" i="60"/>
  <c r="E231" i="65"/>
  <c r="E166" i="68"/>
  <c r="F26" i="54"/>
  <c r="F95" i="57"/>
  <c r="G7" i="51"/>
  <c r="G219" i="67"/>
  <c r="G385" i="61"/>
  <c r="E233" i="50"/>
  <c r="E174" i="69"/>
  <c r="E154" i="67"/>
  <c r="E136" i="60"/>
  <c r="E318" i="71"/>
  <c r="G219" i="70"/>
  <c r="E24" i="64"/>
  <c r="E158" i="55"/>
  <c r="E201" i="68"/>
  <c r="E83" i="59"/>
  <c r="E333" i="65"/>
  <c r="E57" i="65"/>
  <c r="E353" i="75"/>
  <c r="E10" i="57"/>
  <c r="E162" i="51"/>
  <c r="G337" i="76"/>
  <c r="H6" i="75"/>
  <c r="E350" i="65"/>
  <c r="E173" i="60"/>
  <c r="E193" i="54"/>
  <c r="C135" i="57"/>
  <c r="E238" i="59"/>
  <c r="E47" i="75"/>
  <c r="F99" i="76"/>
  <c r="E95" i="70"/>
  <c r="G383" i="22"/>
  <c r="F138" i="66"/>
  <c r="E357" i="22"/>
  <c r="E395" i="53"/>
  <c r="G92" i="57"/>
  <c r="E176" i="54"/>
  <c r="E50" i="53"/>
  <c r="G79" i="70"/>
  <c r="E86" i="68"/>
  <c r="E307" i="54"/>
  <c r="E14" i="56"/>
  <c r="E393" i="50"/>
  <c r="G192" i="76"/>
  <c r="E65" i="54"/>
  <c r="E329" i="50"/>
  <c r="E49" i="59"/>
  <c r="F66" i="57"/>
  <c r="E191" i="68"/>
  <c r="E127" i="57"/>
  <c r="H274" i="22"/>
  <c r="E395" i="54"/>
  <c r="F111" i="57"/>
  <c r="E42" i="54"/>
  <c r="E144" i="51"/>
  <c r="E361" i="75"/>
  <c r="E311" i="64"/>
  <c r="F171" i="67"/>
  <c r="E26" i="65"/>
  <c r="E239" i="53"/>
  <c r="F54" i="56"/>
  <c r="F286" i="71"/>
  <c r="E16" i="61"/>
  <c r="E57" i="53"/>
  <c r="C309" i="60"/>
  <c r="I4" i="68"/>
  <c r="C292" i="58"/>
  <c r="I311" i="54"/>
  <c r="I102" i="69"/>
  <c r="H100" i="69"/>
  <c r="E8" i="64"/>
  <c r="E126" i="53"/>
  <c r="E361" i="58"/>
  <c r="G198" i="68"/>
  <c r="E42" i="51"/>
  <c r="G335" i="22"/>
  <c r="E374" i="75"/>
  <c r="F325" i="57"/>
  <c r="C245" i="51"/>
  <c r="F109" i="59"/>
  <c r="F246" i="66"/>
  <c r="F402" i="51"/>
  <c r="E215" i="51"/>
  <c r="G372" i="64"/>
  <c r="G45" i="67"/>
  <c r="F131" i="64"/>
  <c r="E301" i="66"/>
  <c r="E31" i="51"/>
  <c r="E51" i="59"/>
  <c r="E87" i="57"/>
  <c r="F381" i="58"/>
  <c r="E381" i="56"/>
  <c r="E302" i="59"/>
  <c r="F378" i="55"/>
  <c r="F292" i="59"/>
  <c r="E16" i="68"/>
  <c r="E352" i="75"/>
  <c r="E137" i="75"/>
  <c r="C101" i="64"/>
  <c r="E170" i="51"/>
  <c r="C264" i="54"/>
  <c r="E92" i="53"/>
  <c r="E330" i="22"/>
  <c r="E302" i="75"/>
  <c r="F265" i="59"/>
  <c r="E164" i="68"/>
  <c r="F392" i="57"/>
  <c r="F284" i="50"/>
  <c r="E251" i="61"/>
  <c r="E383" i="57"/>
  <c r="I155" i="69"/>
  <c r="E282" i="71"/>
  <c r="F259" i="70"/>
  <c r="E377" i="60"/>
  <c r="F239" i="54"/>
  <c r="E365" i="51"/>
  <c r="F74" i="59"/>
  <c r="E255" i="59"/>
  <c r="F228" i="69"/>
  <c r="F184" i="75"/>
  <c r="H325" i="64"/>
  <c r="H310" i="22"/>
  <c r="H260" i="22"/>
  <c r="C308" i="56"/>
  <c r="H245" i="69"/>
  <c r="F261" i="71"/>
  <c r="F263" i="22"/>
  <c r="G323" i="57"/>
  <c r="G368" i="61"/>
  <c r="F236" i="56"/>
  <c r="E178" i="67"/>
  <c r="F62" i="71"/>
  <c r="E264" i="60"/>
  <c r="E87" i="76"/>
  <c r="F190" i="51"/>
  <c r="F4" i="50"/>
  <c r="E372" i="71"/>
  <c r="F196" i="71"/>
  <c r="E302" i="64"/>
  <c r="G6" i="69"/>
  <c r="G359" i="68"/>
  <c r="F4" i="76"/>
  <c r="C293" i="57"/>
  <c r="C293" i="51"/>
  <c r="H279" i="65"/>
  <c r="C310" i="57"/>
  <c r="H215" i="59"/>
  <c r="I182" i="56"/>
  <c r="C308" i="65"/>
  <c r="C103" i="66"/>
  <c r="C151" i="64"/>
  <c r="I148" i="67"/>
  <c r="G293" i="67"/>
  <c r="F51" i="64"/>
  <c r="C108" i="68"/>
  <c r="E322" i="66"/>
  <c r="E392" i="54"/>
  <c r="E346" i="55"/>
  <c r="E186" i="65"/>
  <c r="E270" i="75"/>
  <c r="E48" i="57"/>
  <c r="E225" i="51"/>
  <c r="F162" i="71"/>
  <c r="E254" i="55"/>
  <c r="F33" i="57"/>
  <c r="F187" i="75"/>
  <c r="E29" i="75"/>
  <c r="E386" i="71"/>
  <c r="G212" i="70"/>
  <c r="C229" i="65"/>
  <c r="C213" i="22"/>
  <c r="C313" i="66"/>
  <c r="C215" i="59"/>
  <c r="I276" i="57"/>
  <c r="G313" i="59"/>
  <c r="G7" i="68"/>
  <c r="C278" i="57"/>
  <c r="H105" i="68"/>
  <c r="F293" i="55"/>
  <c r="G281" i="66"/>
  <c r="G151" i="70"/>
  <c r="C77" i="76"/>
  <c r="F402" i="69"/>
  <c r="E159" i="64"/>
  <c r="G44" i="61"/>
  <c r="F76" i="50"/>
  <c r="F116" i="60"/>
  <c r="C277" i="65"/>
  <c r="H309" i="67"/>
  <c r="C215" i="56"/>
  <c r="C295" i="56"/>
  <c r="F132" i="61"/>
  <c r="G85" i="70"/>
  <c r="F169" i="66"/>
  <c r="C94" i="55"/>
  <c r="C271" i="55"/>
  <c r="C400" i="67"/>
  <c r="E114" i="51"/>
  <c r="F275" i="56"/>
  <c r="F94" i="51"/>
  <c r="C216" i="66"/>
  <c r="C296" i="61"/>
  <c r="G276" i="54"/>
  <c r="G341" i="68"/>
  <c r="I164" i="66"/>
  <c r="F262" i="22"/>
  <c r="C182" i="61"/>
  <c r="C137" i="56"/>
  <c r="C185" i="69"/>
  <c r="C340" i="57"/>
  <c r="C60" i="68"/>
  <c r="C46" i="64"/>
  <c r="C74" i="54"/>
  <c r="F236" i="68"/>
  <c r="F118" i="57"/>
  <c r="C102" i="64"/>
  <c r="C132" i="54"/>
  <c r="C100" i="60"/>
  <c r="I277" i="58"/>
  <c r="I343" i="22"/>
  <c r="G340" i="51"/>
  <c r="G277" i="61"/>
  <c r="I213" i="22"/>
  <c r="C314" i="76"/>
  <c r="C156" i="57"/>
  <c r="G360" i="22"/>
  <c r="F211" i="22"/>
  <c r="F142" i="59"/>
  <c r="G194" i="54"/>
  <c r="F180" i="68"/>
  <c r="I153" i="54"/>
  <c r="I155" i="66"/>
  <c r="F327" i="59"/>
  <c r="G296" i="61"/>
  <c r="G325" i="51"/>
  <c r="C61" i="68"/>
  <c r="C288" i="68"/>
  <c r="C300" i="53"/>
  <c r="C272" i="68"/>
  <c r="C249" i="61"/>
  <c r="C24" i="68"/>
  <c r="E175" i="59"/>
  <c r="F83" i="53"/>
  <c r="F343" i="71"/>
  <c r="F101" i="56"/>
  <c r="G341" i="56"/>
  <c r="G325" i="69"/>
  <c r="G5" i="57"/>
  <c r="G149" i="55"/>
  <c r="G102" i="69"/>
  <c r="C104" i="64"/>
  <c r="E163" i="54"/>
  <c r="E350" i="76"/>
  <c r="G313" i="22"/>
  <c r="G100" i="69"/>
  <c r="G182" i="60"/>
  <c r="H278" i="69"/>
  <c r="F37" i="69"/>
  <c r="E257" i="71"/>
  <c r="G152" i="70"/>
  <c r="F291" i="61"/>
  <c r="E139" i="71"/>
  <c r="I325" i="75"/>
  <c r="I313" i="66"/>
  <c r="F149" i="54"/>
  <c r="E45" i="75"/>
  <c r="G262" i="61"/>
  <c r="C191" i="59"/>
  <c r="C313" i="61"/>
  <c r="C223" i="75"/>
  <c r="C339" i="75"/>
  <c r="C122" i="58"/>
  <c r="C203" i="54"/>
  <c r="C146" i="50"/>
  <c r="C383" i="50"/>
  <c r="C298" i="54"/>
  <c r="C124" i="71"/>
  <c r="C304" i="70"/>
  <c r="C357" i="57"/>
  <c r="C119" i="55"/>
  <c r="C200" i="61"/>
  <c r="C396" i="59"/>
  <c r="C143" i="58"/>
  <c r="C307" i="57"/>
  <c r="C147" i="60"/>
  <c r="C323" i="59"/>
  <c r="C191" i="55"/>
  <c r="C15" i="65"/>
  <c r="C14" i="71"/>
  <c r="C78" i="57"/>
  <c r="C214" i="53"/>
  <c r="C140" i="66"/>
  <c r="C24" i="51"/>
  <c r="F370" i="70"/>
  <c r="E14" i="55"/>
  <c r="H400" i="59"/>
  <c r="E43" i="67"/>
  <c r="E242" i="58"/>
  <c r="E162" i="67"/>
  <c r="G52" i="57"/>
  <c r="G225" i="68"/>
  <c r="E142" i="54"/>
  <c r="G169" i="70"/>
  <c r="G334" i="70"/>
  <c r="G375" i="66"/>
  <c r="G33" i="68"/>
  <c r="G76" i="64"/>
  <c r="G49" i="56"/>
  <c r="G130" i="66"/>
  <c r="E231" i="71"/>
  <c r="H40" i="68"/>
  <c r="E89" i="55"/>
  <c r="E395" i="51"/>
  <c r="G322" i="69"/>
  <c r="G248" i="75"/>
  <c r="E14" i="57"/>
  <c r="E248" i="66"/>
  <c r="E191" i="66"/>
  <c r="E13" i="59"/>
  <c r="E130" i="60"/>
  <c r="E292" i="51"/>
  <c r="G126" i="65"/>
  <c r="E213" i="61"/>
  <c r="G155" i="68"/>
  <c r="G26" i="68"/>
  <c r="E173" i="50"/>
  <c r="F5" i="50"/>
  <c r="E202" i="61"/>
  <c r="E303" i="58"/>
  <c r="E24" i="53"/>
  <c r="E399" i="64"/>
  <c r="F291" i="76"/>
  <c r="G296" i="65"/>
  <c r="E207" i="55"/>
  <c r="F304" i="58"/>
  <c r="F89" i="53"/>
  <c r="E290" i="51"/>
  <c r="F294" i="58"/>
  <c r="G301" i="64"/>
  <c r="E100" i="50"/>
  <c r="E8" i="60"/>
  <c r="E32" i="59"/>
  <c r="H372" i="76"/>
  <c r="G373" i="68"/>
  <c r="E297" i="71"/>
  <c r="E200" i="22"/>
  <c r="E340" i="57"/>
  <c r="E53" i="65"/>
  <c r="E32" i="70"/>
  <c r="E158" i="75"/>
  <c r="F43" i="51"/>
  <c r="E17" i="22"/>
  <c r="E49" i="50"/>
  <c r="G54" i="69"/>
  <c r="F65" i="51"/>
  <c r="F373" i="22"/>
  <c r="E37" i="51"/>
  <c r="C151" i="55"/>
  <c r="E138" i="51"/>
  <c r="E127" i="64"/>
  <c r="F275" i="58"/>
  <c r="F205" i="71"/>
  <c r="E283" i="75"/>
  <c r="G275" i="51"/>
  <c r="F69" i="22"/>
  <c r="E182" i="71"/>
  <c r="G113" i="70"/>
  <c r="G90" i="66"/>
  <c r="E283" i="60"/>
  <c r="G109" i="67"/>
  <c r="G287" i="60"/>
  <c r="G93" i="65"/>
  <c r="E272" i="53"/>
  <c r="E296" i="66"/>
  <c r="E99" i="57"/>
  <c r="E91" i="60"/>
  <c r="E14" i="59"/>
  <c r="E219" i="51"/>
  <c r="E32" i="67"/>
  <c r="E45" i="55"/>
  <c r="G386" i="66"/>
  <c r="F384" i="71"/>
  <c r="G170" i="70"/>
  <c r="E337" i="61"/>
  <c r="E65" i="56"/>
  <c r="E369" i="59"/>
  <c r="E273" i="60"/>
  <c r="E344" i="54"/>
  <c r="F144" i="50"/>
  <c r="E373" i="65"/>
  <c r="E239" i="71"/>
  <c r="G254" i="76"/>
  <c r="F384" i="64"/>
  <c r="F43" i="61"/>
  <c r="E339" i="67"/>
  <c r="E317" i="58"/>
  <c r="G131" i="22"/>
  <c r="H303" i="66"/>
  <c r="E378" i="53"/>
  <c r="G74" i="54"/>
  <c r="E202" i="67"/>
  <c r="G42" i="60"/>
  <c r="E44" i="65"/>
  <c r="G287" i="22"/>
  <c r="E77" i="55"/>
  <c r="E357" i="55"/>
  <c r="E138" i="58"/>
  <c r="G296" i="66"/>
  <c r="F331" i="60"/>
  <c r="F12" i="76"/>
  <c r="E180" i="22"/>
  <c r="F123" i="54"/>
  <c r="E328" i="54"/>
  <c r="G210" i="69"/>
  <c r="E342" i="57"/>
  <c r="E57" i="70"/>
  <c r="F354" i="51"/>
  <c r="E280" i="64"/>
  <c r="F84" i="76"/>
  <c r="E108" i="53"/>
  <c r="F280" i="71"/>
  <c r="F288" i="58"/>
  <c r="E145" i="64"/>
  <c r="E19" i="54"/>
  <c r="F53" i="76"/>
  <c r="H21" i="55"/>
  <c r="C326" i="51"/>
  <c r="G310" i="76"/>
  <c r="H310" i="70"/>
  <c r="I117" i="66"/>
  <c r="F101" i="55"/>
  <c r="E250" i="68"/>
  <c r="G255" i="65"/>
  <c r="E260" i="53"/>
  <c r="G338" i="68"/>
  <c r="E175" i="71"/>
  <c r="F132" i="56"/>
  <c r="C199" i="67"/>
  <c r="E138" i="53"/>
  <c r="F394" i="50"/>
  <c r="F53" i="57"/>
  <c r="F90" i="76"/>
  <c r="E388" i="64"/>
  <c r="G137" i="66"/>
  <c r="G202" i="70"/>
  <c r="E28" i="68"/>
  <c r="F164" i="68"/>
  <c r="E58" i="75"/>
  <c r="F225" i="51"/>
  <c r="E371" i="58"/>
  <c r="E290" i="70"/>
  <c r="E103" i="22"/>
  <c r="G237" i="55"/>
  <c r="G219" i="64"/>
  <c r="G23" i="75"/>
  <c r="G382" i="68"/>
  <c r="G164" i="22"/>
  <c r="G266" i="61"/>
  <c r="G213" i="76"/>
  <c r="E166" i="59"/>
  <c r="G319" i="65"/>
  <c r="G111" i="53"/>
  <c r="E298" i="53"/>
  <c r="E97" i="60"/>
  <c r="E76" i="59"/>
  <c r="G230" i="68"/>
  <c r="G178" i="66"/>
  <c r="E140" i="71"/>
  <c r="G128" i="71"/>
  <c r="E189" i="58"/>
  <c r="E368" i="53"/>
  <c r="E375" i="56"/>
  <c r="E402" i="65"/>
  <c r="E201" i="51"/>
  <c r="E41" i="64"/>
  <c r="E335" i="57"/>
  <c r="E46" i="22"/>
  <c r="E216" i="64"/>
  <c r="E384" i="60"/>
  <c r="F306" i="70"/>
  <c r="E263" i="54"/>
  <c r="G56" i="70"/>
  <c r="E351" i="50"/>
  <c r="G285" i="56"/>
  <c r="G115" i="61"/>
  <c r="G29" i="61"/>
  <c r="E231" i="58"/>
  <c r="E258" i="61"/>
  <c r="E150" i="56"/>
  <c r="H329" i="67"/>
  <c r="G160" i="69"/>
  <c r="E29" i="71"/>
  <c r="E366" i="59"/>
  <c r="G280" i="60"/>
  <c r="E333" i="56"/>
  <c r="E238" i="60"/>
  <c r="H326" i="66"/>
  <c r="G97" i="69"/>
  <c r="G343" i="67"/>
  <c r="G351" i="60"/>
  <c r="G114" i="66"/>
  <c r="G252" i="70"/>
  <c r="E216" i="67"/>
  <c r="E389" i="58"/>
  <c r="E357" i="76"/>
  <c r="G242" i="56"/>
  <c r="H203" i="70"/>
  <c r="G135" i="64"/>
  <c r="G237" i="69"/>
  <c r="G137" i="60"/>
  <c r="G12" i="65"/>
  <c r="G36" i="66"/>
  <c r="E228" i="50"/>
  <c r="G238" i="58"/>
  <c r="E328" i="58"/>
  <c r="G266" i="22"/>
  <c r="E342" i="51"/>
  <c r="G172" i="70"/>
  <c r="G24" i="69"/>
  <c r="E372" i="60"/>
  <c r="G221" i="71"/>
  <c r="G385" i="68"/>
  <c r="E371" i="71"/>
  <c r="E140" i="75"/>
  <c r="E264" i="66"/>
  <c r="G48" i="76"/>
  <c r="E381" i="75"/>
  <c r="E344" i="75"/>
  <c r="F60" i="76"/>
  <c r="E386" i="50"/>
  <c r="G186" i="22"/>
  <c r="E391" i="61"/>
  <c r="E233" i="71"/>
  <c r="G359" i="65"/>
  <c r="G255" i="61"/>
  <c r="G160" i="66"/>
  <c r="G355" i="59"/>
  <c r="G249" i="66"/>
  <c r="H83" i="76"/>
  <c r="G44" i="68"/>
  <c r="G80" i="64"/>
  <c r="H88" i="68"/>
  <c r="G149" i="76"/>
  <c r="E118" i="56"/>
  <c r="E46" i="55"/>
  <c r="G32" i="22"/>
  <c r="G367" i="76"/>
  <c r="E70" i="60"/>
  <c r="G383" i="51"/>
  <c r="E87" i="58"/>
  <c r="G65" i="56"/>
  <c r="E349" i="71"/>
  <c r="E86" i="71"/>
  <c r="G34" i="59"/>
  <c r="E371" i="59"/>
  <c r="E31" i="55"/>
  <c r="E70" i="71"/>
  <c r="E235" i="53"/>
  <c r="E200" i="56"/>
  <c r="F355" i="70"/>
  <c r="G16" i="69"/>
  <c r="G57" i="66"/>
  <c r="G92" i="50"/>
  <c r="G61" i="55"/>
  <c r="E111" i="54"/>
  <c r="G310" i="59"/>
  <c r="E286" i="59"/>
  <c r="G318" i="64"/>
  <c r="E25" i="64"/>
  <c r="E253" i="60"/>
  <c r="G122" i="64"/>
  <c r="G347" i="69"/>
  <c r="E286" i="55"/>
  <c r="G270" i="54"/>
  <c r="E131" i="54"/>
  <c r="E322" i="50"/>
  <c r="E31" i="59"/>
  <c r="G55" i="65"/>
  <c r="G379" i="58"/>
  <c r="E78" i="68"/>
  <c r="G324" i="59"/>
  <c r="E256" i="50"/>
  <c r="E375" i="61"/>
  <c r="E223" i="59"/>
  <c r="F357" i="22"/>
  <c r="E250" i="56"/>
  <c r="E283" i="61"/>
  <c r="G222" i="70"/>
  <c r="E62" i="61"/>
  <c r="E121" i="64"/>
  <c r="E246" i="56"/>
  <c r="E234" i="53"/>
  <c r="E332" i="57"/>
  <c r="E206" i="57"/>
  <c r="E81" i="54"/>
  <c r="G180" i="64"/>
  <c r="G46" i="76"/>
  <c r="G7" i="70"/>
  <c r="E273" i="51"/>
  <c r="F39" i="71"/>
  <c r="G386" i="68"/>
  <c r="E35" i="67"/>
  <c r="E256" i="55"/>
  <c r="E229" i="22"/>
  <c r="E237" i="66"/>
  <c r="G95" i="67"/>
  <c r="G385" i="58"/>
  <c r="E307" i="61"/>
  <c r="G298" i="22"/>
  <c r="E145" i="51"/>
  <c r="E321" i="65"/>
  <c r="E83" i="67"/>
  <c r="E300" i="67"/>
  <c r="E129" i="68"/>
  <c r="E127" i="68"/>
  <c r="E78" i="60"/>
  <c r="E166" i="56"/>
  <c r="E16" i="69"/>
  <c r="E129" i="56"/>
  <c r="E114" i="65"/>
  <c r="E48" i="58"/>
  <c r="G254" i="67"/>
  <c r="F218" i="75"/>
  <c r="E155" i="75"/>
  <c r="F361" i="75"/>
  <c r="G54" i="60"/>
  <c r="G208" i="64"/>
  <c r="E207" i="75"/>
  <c r="E140" i="65"/>
  <c r="E142" i="59"/>
  <c r="E362" i="71"/>
  <c r="E280" i="71"/>
  <c r="E163" i="60"/>
  <c r="G275" i="57"/>
  <c r="E333" i="71"/>
  <c r="E99" i="60"/>
  <c r="E401" i="50"/>
  <c r="F375" i="54"/>
  <c r="C182" i="53"/>
  <c r="E31" i="71"/>
  <c r="E286" i="57"/>
  <c r="G256" i="66"/>
  <c r="E116" i="66"/>
  <c r="E77" i="75"/>
  <c r="F183" i="50"/>
  <c r="G161" i="65"/>
  <c r="E370" i="71"/>
  <c r="G82" i="68"/>
  <c r="F334" i="57"/>
  <c r="F326" i="53"/>
  <c r="F97" i="50"/>
  <c r="E176" i="68"/>
  <c r="F293" i="75"/>
  <c r="G271" i="51"/>
  <c r="E376" i="53"/>
  <c r="G172" i="64"/>
  <c r="E12" i="71"/>
  <c r="E152" i="70"/>
  <c r="E251" i="59"/>
  <c r="E401" i="53"/>
  <c r="E328" i="60"/>
  <c r="F319" i="50"/>
  <c r="E54" i="75"/>
  <c r="E216" i="57"/>
  <c r="G17" i="76"/>
  <c r="F130" i="57"/>
  <c r="E378" i="76"/>
  <c r="E305" i="71"/>
  <c r="G129" i="68"/>
  <c r="F377" i="51"/>
  <c r="E149" i="51"/>
  <c r="E183" i="22"/>
  <c r="G289" i="60"/>
  <c r="F210" i="51"/>
  <c r="E273" i="66"/>
  <c r="F58" i="60"/>
  <c r="F17" i="64"/>
  <c r="G285" i="68"/>
  <c r="E297" i="54"/>
  <c r="E274" i="53"/>
  <c r="E93" i="58"/>
  <c r="G353" i="76"/>
  <c r="G88" i="70"/>
  <c r="E359" i="60"/>
  <c r="E13" i="67"/>
  <c r="G183" i="76"/>
  <c r="E133" i="58"/>
  <c r="I6" i="53"/>
  <c r="E372" i="53"/>
  <c r="G301" i="65"/>
  <c r="E173" i="54"/>
  <c r="E252" i="67"/>
  <c r="E359" i="65"/>
  <c r="E216" i="53"/>
  <c r="E236" i="61"/>
  <c r="F385" i="70"/>
  <c r="F6" i="70"/>
  <c r="E66" i="60"/>
  <c r="C298" i="57"/>
  <c r="G298" i="76"/>
  <c r="G138" i="70"/>
  <c r="E400" i="51"/>
  <c r="F372" i="22"/>
  <c r="E224" i="68"/>
  <c r="E298" i="67"/>
  <c r="E142" i="53"/>
  <c r="E13" i="50"/>
  <c r="F254" i="55"/>
  <c r="F359" i="54"/>
  <c r="F86" i="71"/>
  <c r="E331" i="53"/>
  <c r="G105" i="70"/>
  <c r="G23" i="70"/>
  <c r="E370" i="58"/>
  <c r="E397" i="61"/>
  <c r="E80" i="67"/>
  <c r="G243" i="22"/>
  <c r="E241" i="61"/>
  <c r="E94" i="55"/>
  <c r="F316" i="22"/>
  <c r="E78" i="71"/>
  <c r="E17" i="53"/>
  <c r="F233" i="70"/>
  <c r="G200" i="22"/>
  <c r="E177" i="22"/>
  <c r="E183" i="71"/>
  <c r="G48" i="67"/>
  <c r="G326" i="69"/>
  <c r="E82" i="67"/>
  <c r="E296" i="67"/>
  <c r="E108" i="75"/>
  <c r="E18" i="22"/>
  <c r="E108" i="56"/>
  <c r="E145" i="65"/>
  <c r="F25" i="61"/>
  <c r="F307" i="75"/>
  <c r="F372" i="50"/>
  <c r="F203" i="51"/>
  <c r="E316" i="66"/>
  <c r="E96" i="66"/>
  <c r="C325" i="56"/>
  <c r="C155" i="66"/>
  <c r="G155" i="66"/>
  <c r="H182" i="66"/>
  <c r="G244" i="61"/>
  <c r="G294" i="70"/>
  <c r="G10" i="53"/>
  <c r="E264" i="54"/>
  <c r="G206" i="76"/>
  <c r="F374" i="54"/>
  <c r="E96" i="65"/>
  <c r="G181" i="64"/>
  <c r="G134" i="76"/>
  <c r="F267" i="58"/>
  <c r="E326" i="65"/>
  <c r="F396" i="75"/>
  <c r="F52" i="53"/>
  <c r="E69" i="56"/>
  <c r="E281" i="61"/>
  <c r="E288" i="56"/>
  <c r="G204" i="76"/>
  <c r="E351" i="66"/>
  <c r="E294" i="60"/>
  <c r="E91" i="70"/>
  <c r="E352" i="64"/>
  <c r="E349" i="59"/>
  <c r="F97" i="60"/>
  <c r="E80" i="68"/>
  <c r="E284" i="51"/>
  <c r="F78" i="58"/>
  <c r="E125" i="69"/>
  <c r="E19" i="53"/>
  <c r="G210" i="67"/>
  <c r="E41" i="53"/>
  <c r="E163" i="57"/>
  <c r="G375" i="76"/>
  <c r="C155" i="22"/>
  <c r="G128" i="57"/>
  <c r="E395" i="22"/>
  <c r="F254" i="60"/>
  <c r="E188" i="58"/>
  <c r="E221" i="58"/>
  <c r="F249" i="56"/>
  <c r="F357" i="66"/>
  <c r="E24" i="69"/>
  <c r="E16" i="67"/>
  <c r="F310" i="68"/>
  <c r="F41" i="53"/>
  <c r="E54" i="68"/>
  <c r="E246" i="57"/>
  <c r="F226" i="76"/>
  <c r="F358" i="54"/>
  <c r="F340" i="60"/>
  <c r="E259" i="67"/>
  <c r="C248" i="67"/>
  <c r="C84" i="59"/>
  <c r="G262" i="67"/>
  <c r="H150" i="68"/>
  <c r="G292" i="65"/>
  <c r="I327" i="69"/>
  <c r="C101" i="56"/>
  <c r="H22" i="61"/>
  <c r="H279" i="56"/>
  <c r="G164" i="66"/>
  <c r="E342" i="55"/>
  <c r="G5" i="59"/>
  <c r="E128" i="76"/>
  <c r="E30" i="58"/>
  <c r="E185" i="65"/>
  <c r="E183" i="66"/>
  <c r="E93" i="51"/>
  <c r="F110" i="71"/>
  <c r="E56" i="68"/>
  <c r="F272" i="64"/>
  <c r="F30" i="55"/>
  <c r="F211" i="75"/>
  <c r="F347" i="75"/>
  <c r="G177" i="22"/>
  <c r="G4" i="56"/>
  <c r="C116" i="71"/>
  <c r="H148" i="22"/>
  <c r="H153" i="69"/>
  <c r="G292" i="66"/>
  <c r="F101" i="22"/>
  <c r="C276" i="22"/>
  <c r="I153" i="66"/>
  <c r="G264" i="22"/>
  <c r="F276" i="55"/>
  <c r="H277" i="59"/>
  <c r="H315" i="68"/>
  <c r="C320" i="51"/>
  <c r="C319" i="51"/>
  <c r="E339" i="65"/>
  <c r="E31" i="64"/>
  <c r="E243" i="64"/>
  <c r="E71" i="59"/>
  <c r="E141" i="59"/>
  <c r="E232" i="75"/>
  <c r="E387" i="50"/>
  <c r="F110" i="50"/>
  <c r="E244" i="58"/>
  <c r="F307" i="57"/>
  <c r="F340" i="57"/>
  <c r="E403" i="67"/>
  <c r="E99" i="54"/>
  <c r="C165" i="68"/>
  <c r="G299" i="59"/>
  <c r="F248" i="67"/>
  <c r="C278" i="56"/>
  <c r="C262" i="69"/>
  <c r="F324" i="55"/>
  <c r="G292" i="60"/>
  <c r="E133" i="75"/>
  <c r="G213" i="56"/>
  <c r="G293" i="61"/>
  <c r="H308" i="59"/>
  <c r="H228" i="66"/>
  <c r="C31" i="61"/>
  <c r="C348" i="64"/>
  <c r="E283" i="54"/>
  <c r="F142" i="56"/>
  <c r="F128" i="71"/>
  <c r="C136" i="57"/>
  <c r="F246" i="67"/>
  <c r="G164" i="67"/>
  <c r="G151" i="61"/>
  <c r="C278" i="69"/>
  <c r="G149" i="65"/>
  <c r="I150" i="60"/>
  <c r="C172" i="69"/>
  <c r="C257" i="50"/>
  <c r="C369" i="66"/>
  <c r="C65" i="69"/>
  <c r="E285" i="59"/>
  <c r="F59" i="75"/>
  <c r="E104" i="59"/>
  <c r="H229" i="69"/>
  <c r="C340" i="68"/>
  <c r="H217" i="67"/>
  <c r="H55" i="70"/>
  <c r="G294" i="57"/>
  <c r="G55" i="70"/>
  <c r="I134" i="22"/>
  <c r="C66" i="69"/>
  <c r="C109" i="66"/>
  <c r="C47" i="53"/>
  <c r="C109" i="75"/>
  <c r="C254" i="75"/>
  <c r="G135" i="65"/>
  <c r="E352" i="70"/>
  <c r="F346" i="70"/>
  <c r="E352" i="61"/>
  <c r="I213" i="68"/>
  <c r="G324" i="65"/>
  <c r="G116" i="60"/>
  <c r="G196" i="56"/>
  <c r="G278" i="68"/>
  <c r="F197" i="68"/>
  <c r="C213" i="56"/>
  <c r="C208" i="65"/>
  <c r="C145" i="65"/>
  <c r="C401" i="56"/>
  <c r="F180" i="22"/>
  <c r="C265" i="68"/>
  <c r="F131" i="71"/>
  <c r="C4" i="67"/>
  <c r="C309" i="66"/>
  <c r="I292" i="56"/>
  <c r="I84" i="56"/>
  <c r="G167" i="57"/>
  <c r="F55" i="70"/>
  <c r="F281" i="57"/>
  <c r="H278" i="56"/>
  <c r="C64" i="60"/>
  <c r="C252" i="76"/>
  <c r="C392" i="71"/>
  <c r="C73" i="70"/>
  <c r="C357" i="56"/>
  <c r="C57" i="60"/>
  <c r="E163" i="70"/>
  <c r="E225" i="68"/>
  <c r="F76" i="76"/>
  <c r="F212" i="69"/>
  <c r="H6" i="61"/>
  <c r="G152" i="67"/>
  <c r="I5" i="66"/>
  <c r="G278" i="22"/>
  <c r="F244" i="61"/>
  <c r="G382" i="22"/>
  <c r="E311" i="71"/>
  <c r="E225" i="53"/>
  <c r="G206" i="69"/>
  <c r="H4" i="66"/>
  <c r="C279" i="56"/>
  <c r="I308" i="66"/>
  <c r="F277" i="66"/>
  <c r="G110" i="67"/>
  <c r="C20" i="56"/>
  <c r="F226" i="55"/>
  <c r="F149" i="61"/>
  <c r="H37" i="66"/>
  <c r="I294" i="54"/>
  <c r="H329" i="59"/>
  <c r="F153" i="66"/>
  <c r="I100" i="67"/>
  <c r="C230" i="65"/>
  <c r="C83" i="50"/>
  <c r="C39" i="69"/>
  <c r="C336" i="51"/>
  <c r="C254" i="70"/>
  <c r="C176" i="68"/>
  <c r="C317" i="57"/>
  <c r="C6" i="71"/>
  <c r="C40" i="56"/>
  <c r="C253" i="53"/>
  <c r="C123" i="66"/>
  <c r="C380" i="68"/>
  <c r="C154" i="57"/>
  <c r="C147" i="56"/>
  <c r="C299" i="56"/>
  <c r="C185" i="58"/>
  <c r="C14" i="65"/>
  <c r="C312" i="56"/>
  <c r="F399" i="60"/>
  <c r="E352" i="58"/>
  <c r="E368" i="61"/>
  <c r="G324" i="53"/>
  <c r="E113" i="51"/>
  <c r="E354" i="70"/>
  <c r="E255" i="64"/>
  <c r="E27" i="58"/>
  <c r="E312" i="66"/>
  <c r="E252" i="51"/>
  <c r="E171" i="57"/>
  <c r="G128" i="65"/>
  <c r="G344" i="66"/>
  <c r="E50" i="71"/>
  <c r="E37" i="71"/>
  <c r="E122" i="53"/>
  <c r="F103" i="71"/>
  <c r="G64" i="56"/>
  <c r="G208" i="56"/>
  <c r="E126" i="64"/>
  <c r="G377" i="69"/>
  <c r="E323" i="71"/>
  <c r="E167" i="64"/>
  <c r="E264" i="71"/>
  <c r="F111" i="50"/>
  <c r="G251" i="66"/>
  <c r="E159" i="75"/>
  <c r="G68" i="65"/>
  <c r="F131" i="56"/>
  <c r="F284" i="54"/>
  <c r="H145" i="22"/>
  <c r="G8" i="55"/>
  <c r="I6" i="68"/>
  <c r="G170" i="55"/>
  <c r="F186" i="59"/>
  <c r="G288" i="22"/>
  <c r="E185" i="51"/>
  <c r="E174" i="50"/>
  <c r="E179" i="58"/>
  <c r="F53" i="68"/>
  <c r="E89" i="71"/>
  <c r="E143" i="54"/>
  <c r="F152" i="54"/>
  <c r="E56" i="54"/>
  <c r="E346" i="51"/>
  <c r="E38" i="56"/>
  <c r="E216" i="60"/>
  <c r="E21" i="51"/>
  <c r="E77" i="56"/>
  <c r="E41" i="51"/>
  <c r="E183" i="59"/>
  <c r="E63" i="60"/>
  <c r="E32" i="75"/>
  <c r="E9" i="55"/>
  <c r="F281" i="53"/>
  <c r="F5" i="22"/>
  <c r="E67" i="56"/>
  <c r="E280" i="59"/>
  <c r="E365" i="58"/>
  <c r="F10" i="75"/>
  <c r="G163" i="22"/>
  <c r="E154" i="56"/>
  <c r="E204" i="61"/>
  <c r="E83" i="64"/>
  <c r="E95" i="58"/>
  <c r="F60" i="51"/>
  <c r="E307" i="55"/>
  <c r="G311" i="75"/>
  <c r="G376" i="54"/>
  <c r="F311" i="50"/>
  <c r="E74" i="57"/>
  <c r="E376" i="67"/>
  <c r="E133" i="54"/>
  <c r="E205" i="53"/>
  <c r="G91" i="61"/>
  <c r="G207" i="69"/>
  <c r="E227" i="57"/>
  <c r="E338" i="71"/>
  <c r="E154" i="58"/>
  <c r="G106" i="68"/>
  <c r="E98" i="60"/>
  <c r="G6" i="50"/>
  <c r="E220" i="64"/>
  <c r="E396" i="50"/>
  <c r="G34" i="68"/>
  <c r="E281" i="56"/>
  <c r="F367" i="58"/>
  <c r="E370" i="64"/>
  <c r="E81" i="58"/>
  <c r="E138" i="57"/>
  <c r="F224" i="56"/>
  <c r="E15" i="70"/>
  <c r="E264" i="55"/>
  <c r="E67" i="58"/>
  <c r="G144" i="64"/>
  <c r="E105" i="75"/>
  <c r="E326" i="54"/>
  <c r="F299" i="71"/>
  <c r="F166" i="58"/>
  <c r="C212" i="51"/>
  <c r="E108" i="66"/>
  <c r="G300" i="58"/>
  <c r="E124" i="71"/>
  <c r="G185" i="58"/>
  <c r="G235" i="67"/>
  <c r="E209" i="65"/>
  <c r="E228" i="71"/>
  <c r="E74" i="56"/>
  <c r="F267" i="22"/>
  <c r="E13" i="57"/>
  <c r="E396" i="54"/>
  <c r="G11" i="67"/>
  <c r="F93" i="75"/>
  <c r="E218" i="65"/>
  <c r="E212" i="59"/>
  <c r="F225" i="70"/>
  <c r="E231" i="68"/>
  <c r="G361" i="70"/>
  <c r="G402" i="67"/>
  <c r="E366" i="56"/>
  <c r="E324" i="70"/>
  <c r="F96" i="71"/>
  <c r="F278" i="51"/>
  <c r="F399" i="50"/>
  <c r="E251" i="56"/>
  <c r="F153" i="55"/>
  <c r="F31" i="59"/>
  <c r="F82" i="76"/>
  <c r="E359" i="64"/>
  <c r="C245" i="68"/>
  <c r="F308" i="71"/>
  <c r="I309" i="57"/>
  <c r="F325" i="69"/>
  <c r="G186" i="75"/>
  <c r="G295" i="67"/>
  <c r="E202" i="51"/>
  <c r="H43" i="64"/>
  <c r="F62" i="60"/>
  <c r="F252" i="76"/>
  <c r="E319" i="59"/>
  <c r="E72" i="51"/>
  <c r="F173" i="50"/>
  <c r="F338" i="51"/>
  <c r="G318" i="67"/>
  <c r="F212" i="53"/>
  <c r="F337" i="58"/>
  <c r="E195" i="58"/>
  <c r="E84" i="54"/>
  <c r="E336" i="64"/>
  <c r="F323" i="76"/>
  <c r="E357" i="50"/>
  <c r="E209" i="71"/>
  <c r="E39" i="60"/>
  <c r="F287" i="71"/>
  <c r="E191" i="64"/>
  <c r="E118" i="57"/>
  <c r="E259" i="61"/>
  <c r="E383" i="71"/>
  <c r="E43" i="55"/>
  <c r="G305" i="54"/>
  <c r="G367" i="70"/>
  <c r="G343" i="53"/>
  <c r="G272" i="69"/>
  <c r="G383" i="68"/>
  <c r="E156" i="56"/>
  <c r="E9" i="57"/>
  <c r="G372" i="61"/>
  <c r="E56" i="55"/>
  <c r="G26" i="67"/>
  <c r="E235" i="54"/>
  <c r="G62" i="66"/>
  <c r="E152" i="53"/>
  <c r="E234" i="54"/>
  <c r="H5" i="60"/>
  <c r="G17" i="58"/>
  <c r="E397" i="57"/>
  <c r="E53" i="55"/>
  <c r="G356" i="69"/>
  <c r="E394" i="56"/>
  <c r="E266" i="22"/>
  <c r="G59" i="66"/>
  <c r="E60" i="57"/>
  <c r="E147" i="56"/>
  <c r="E186" i="50"/>
  <c r="E56" i="59"/>
  <c r="H284" i="64"/>
  <c r="G249" i="50"/>
  <c r="G136" i="56"/>
  <c r="G191" i="70"/>
  <c r="E71" i="53"/>
  <c r="G302" i="55"/>
  <c r="G57" i="58"/>
  <c r="E399" i="75"/>
  <c r="G269" i="75"/>
  <c r="E204" i="66"/>
  <c r="G25" i="22"/>
  <c r="E129" i="55"/>
  <c r="G321" i="60"/>
  <c r="E252" i="71"/>
  <c r="E196" i="60"/>
  <c r="G231" i="54"/>
  <c r="E22" i="59"/>
  <c r="G341" i="50"/>
  <c r="G403" i="68"/>
  <c r="E94" i="59"/>
  <c r="G239" i="76"/>
  <c r="E328" i="61"/>
  <c r="E396" i="67"/>
  <c r="E317" i="56"/>
  <c r="G54" i="59"/>
  <c r="G267" i="50"/>
  <c r="G198" i="67"/>
  <c r="G41" i="68"/>
  <c r="G268" i="57"/>
  <c r="G237" i="57"/>
  <c r="E214" i="56"/>
  <c r="G264" i="66"/>
  <c r="G59" i="59"/>
  <c r="G386" i="69"/>
  <c r="E29" i="60"/>
  <c r="E60" i="60"/>
  <c r="G196" i="76"/>
  <c r="E54" i="64"/>
  <c r="E8" i="55"/>
  <c r="G321" i="64"/>
  <c r="G201" i="58"/>
  <c r="G353" i="70"/>
  <c r="G10" i="66"/>
  <c r="E30" i="51"/>
  <c r="E400" i="50"/>
  <c r="E221" i="67"/>
  <c r="E233" i="67"/>
  <c r="E208" i="51"/>
  <c r="G370" i="68"/>
  <c r="E10" i="59"/>
  <c r="E205" i="60"/>
  <c r="G15" i="69"/>
  <c r="G286" i="68"/>
  <c r="G349" i="67"/>
  <c r="G153" i="57"/>
  <c r="G323" i="65"/>
  <c r="G282" i="57"/>
  <c r="G212" i="51"/>
  <c r="E88" i="65"/>
  <c r="E68" i="75"/>
  <c r="G192" i="75"/>
  <c r="E356" i="50"/>
  <c r="E342" i="59"/>
  <c r="E140" i="54"/>
  <c r="G147" i="59"/>
  <c r="E338" i="67"/>
  <c r="E272" i="67"/>
  <c r="G359" i="61"/>
  <c r="E389" i="57"/>
  <c r="G23" i="60"/>
  <c r="G131" i="70"/>
  <c r="E168" i="53"/>
  <c r="G190" i="68"/>
  <c r="G376" i="22"/>
  <c r="E125" i="54"/>
  <c r="C326" i="71"/>
  <c r="E351" i="57"/>
  <c r="E144" i="71"/>
  <c r="E232" i="54"/>
  <c r="E347" i="75"/>
  <c r="E287" i="56"/>
  <c r="G287" i="70"/>
  <c r="G339" i="57"/>
  <c r="G71" i="66"/>
  <c r="G18" i="59"/>
  <c r="E199" i="60"/>
  <c r="G249" i="61"/>
  <c r="G241" i="69"/>
  <c r="E271" i="64"/>
  <c r="G232" i="22"/>
  <c r="E135" i="64"/>
  <c r="E329" i="71"/>
  <c r="G155" i="64"/>
  <c r="G285" i="76"/>
  <c r="E287" i="58"/>
  <c r="E77" i="64"/>
  <c r="G392" i="61"/>
  <c r="E191" i="56"/>
  <c r="E256" i="75"/>
  <c r="E219" i="58"/>
  <c r="E34" i="60"/>
  <c r="G326" i="60"/>
  <c r="E98" i="61"/>
  <c r="E257" i="51"/>
  <c r="G70" i="68"/>
  <c r="E98" i="57"/>
  <c r="E65" i="53"/>
  <c r="E186" i="59"/>
  <c r="G114" i="22"/>
  <c r="E392" i="55"/>
  <c r="E294" i="75"/>
  <c r="E272" i="65"/>
  <c r="E168" i="51"/>
  <c r="E20" i="76"/>
  <c r="E127" i="60"/>
  <c r="E287" i="75"/>
  <c r="E65" i="69"/>
  <c r="E86" i="55"/>
  <c r="E226" i="51"/>
  <c r="G373" i="67"/>
  <c r="E24" i="59"/>
  <c r="G205" i="64"/>
  <c r="C325" i="55"/>
  <c r="E246" i="71"/>
  <c r="E59" i="61"/>
  <c r="E299" i="58"/>
  <c r="E257" i="54"/>
  <c r="F82" i="75"/>
  <c r="G259" i="76"/>
  <c r="E241" i="50"/>
  <c r="G163" i="51"/>
  <c r="F297" i="68"/>
  <c r="E190" i="71"/>
  <c r="E320" i="50"/>
  <c r="G7" i="54"/>
  <c r="E97" i="57"/>
  <c r="E319" i="75"/>
  <c r="E119" i="71"/>
  <c r="E8" i="59"/>
  <c r="E321" i="55"/>
  <c r="F273" i="50"/>
  <c r="F127" i="50"/>
  <c r="G62" i="22"/>
  <c r="F240" i="61"/>
  <c r="G177" i="64"/>
  <c r="G253" i="22"/>
  <c r="E307" i="59"/>
  <c r="G146" i="68"/>
  <c r="E57" i="67"/>
  <c r="E31" i="58"/>
  <c r="E229" i="57"/>
  <c r="E261" i="66"/>
  <c r="E392" i="59"/>
  <c r="E193" i="59"/>
  <c r="G256" i="76"/>
  <c r="F79" i="56"/>
  <c r="E368" i="75"/>
  <c r="E18" i="57"/>
  <c r="E386" i="54"/>
  <c r="F126" i="51"/>
  <c r="E33" i="68"/>
  <c r="E275" i="60"/>
  <c r="F210" i="70"/>
  <c r="G372" i="59"/>
  <c r="E384" i="76"/>
  <c r="E338" i="60"/>
  <c r="F258" i="65"/>
  <c r="F23" i="61"/>
  <c r="E63" i="75"/>
  <c r="E328" i="66"/>
  <c r="F374" i="60"/>
  <c r="G156" i="67"/>
  <c r="E69" i="60"/>
  <c r="G25" i="76"/>
  <c r="E380" i="75"/>
  <c r="F268" i="76"/>
  <c r="E195" i="54"/>
  <c r="E235" i="67"/>
  <c r="E151" i="51"/>
  <c r="G320" i="66"/>
  <c r="E270" i="58"/>
  <c r="E128" i="61"/>
  <c r="E262" i="55"/>
  <c r="F327" i="56"/>
  <c r="F254" i="71"/>
  <c r="E233" i="66"/>
  <c r="E184" i="76"/>
  <c r="G164" i="70"/>
  <c r="E23" i="66"/>
  <c r="E16" i="55"/>
  <c r="E342" i="53"/>
  <c r="F345" i="54"/>
  <c r="E15" i="57"/>
  <c r="E350" i="60"/>
  <c r="F8" i="60"/>
  <c r="F218" i="71"/>
  <c r="E97" i="65"/>
  <c r="E65" i="71"/>
  <c r="E401" i="75"/>
  <c r="E251" i="50"/>
  <c r="G108" i="68"/>
  <c r="E362" i="65"/>
  <c r="G178" i="68"/>
  <c r="G380" i="65"/>
  <c r="E257" i="57"/>
  <c r="E303" i="60"/>
  <c r="E66" i="54"/>
  <c r="E193" i="64"/>
  <c r="G99" i="50"/>
  <c r="E345" i="61"/>
  <c r="E18" i="53"/>
  <c r="E16" i="56"/>
  <c r="E350" i="58"/>
  <c r="G274" i="68"/>
  <c r="H164" i="22"/>
  <c r="F35" i="58"/>
  <c r="C20" i="67"/>
  <c r="E207" i="67"/>
  <c r="G290" i="67"/>
  <c r="E57" i="64"/>
  <c r="F282" i="70"/>
  <c r="C246" i="57"/>
  <c r="G165" i="64"/>
  <c r="E46" i="59"/>
  <c r="E382" i="70"/>
  <c r="E200" i="66"/>
  <c r="F163" i="51"/>
  <c r="F165" i="75"/>
  <c r="E397" i="64"/>
  <c r="F262" i="75"/>
  <c r="G179" i="67"/>
  <c r="E27" i="54"/>
  <c r="E353" i="61"/>
  <c r="G370" i="66"/>
  <c r="E28" i="61"/>
  <c r="G391" i="70"/>
  <c r="E89" i="75"/>
  <c r="E203" i="58"/>
  <c r="E120" i="54"/>
  <c r="E12" i="50"/>
  <c r="E309" i="53"/>
  <c r="E299" i="56"/>
  <c r="E100" i="54"/>
  <c r="E77" i="50"/>
  <c r="G347" i="68"/>
  <c r="G398" i="71"/>
  <c r="E298" i="61"/>
  <c r="E90" i="66"/>
  <c r="E312" i="60"/>
  <c r="E393" i="58"/>
  <c r="E184" i="53"/>
  <c r="E45" i="60"/>
  <c r="F353" i="58"/>
  <c r="E254" i="70"/>
  <c r="F90" i="53"/>
  <c r="F98" i="55"/>
  <c r="H6" i="54"/>
  <c r="E24" i="71"/>
  <c r="F245" i="55"/>
  <c r="F245" i="61"/>
  <c r="C263" i="71"/>
  <c r="I263" i="61"/>
  <c r="G217" i="54"/>
  <c r="H308" i="67"/>
  <c r="E52" i="22"/>
  <c r="E29" i="66"/>
  <c r="F386" i="75"/>
  <c r="E148" i="65"/>
  <c r="E223" i="51"/>
  <c r="E368" i="54"/>
  <c r="F67" i="53"/>
  <c r="E254" i="71"/>
  <c r="F307" i="67"/>
  <c r="F282" i="55"/>
  <c r="F387" i="70"/>
  <c r="E366" i="55"/>
  <c r="E90" i="75"/>
  <c r="E76" i="61"/>
  <c r="E386" i="67"/>
  <c r="E403" i="50"/>
  <c r="E274" i="55"/>
  <c r="E209" i="66"/>
  <c r="G62" i="69"/>
  <c r="F397" i="51"/>
  <c r="E192" i="57"/>
  <c r="G296" i="71"/>
  <c r="F98" i="56"/>
  <c r="E332" i="56"/>
  <c r="E145" i="55"/>
  <c r="G17" i="69"/>
  <c r="E165" i="76"/>
  <c r="E37" i="50"/>
  <c r="E389" i="66"/>
  <c r="E50" i="68"/>
  <c r="E211" i="67"/>
  <c r="E368" i="67"/>
  <c r="F232" i="75"/>
  <c r="E258" i="66"/>
  <c r="E161" i="51"/>
  <c r="F18" i="57"/>
  <c r="F127" i="61"/>
  <c r="C149" i="71"/>
  <c r="E55" i="75"/>
  <c r="E58" i="64"/>
  <c r="E298" i="55"/>
  <c r="E270" i="59"/>
  <c r="E391" i="66"/>
  <c r="E375" i="51"/>
  <c r="F45" i="60"/>
  <c r="F162" i="55"/>
  <c r="E333" i="75"/>
  <c r="C4" i="69"/>
  <c r="G214" i="57"/>
  <c r="G213" i="65"/>
  <c r="G260" i="67"/>
  <c r="F101" i="66"/>
  <c r="G217" i="67"/>
  <c r="E327" i="75"/>
  <c r="H134" i="68"/>
  <c r="F325" i="68"/>
  <c r="C133" i="68"/>
  <c r="E139" i="56"/>
  <c r="E310" i="59"/>
  <c r="E105" i="53"/>
  <c r="G271" i="60"/>
  <c r="E158" i="50"/>
  <c r="E122" i="58"/>
  <c r="E316" i="57"/>
  <c r="F147" i="56"/>
  <c r="E371" i="60"/>
  <c r="F95" i="58"/>
  <c r="F152" i="56"/>
  <c r="E275" i="53"/>
  <c r="E205" i="59"/>
  <c r="C117" i="69"/>
  <c r="G293" i="59"/>
  <c r="F133" i="22"/>
  <c r="C53" i="70"/>
  <c r="H324" i="65"/>
  <c r="G311" i="67"/>
  <c r="H341" i="67"/>
  <c r="F149" i="69"/>
  <c r="F53" i="70"/>
  <c r="C101" i="61"/>
  <c r="F153" i="56"/>
  <c r="F213" i="57"/>
  <c r="I217" i="54"/>
  <c r="C105" i="67"/>
  <c r="C331" i="67"/>
  <c r="E174" i="60"/>
  <c r="E91" i="65"/>
  <c r="E231" i="59"/>
  <c r="F141" i="56"/>
  <c r="E177" i="50"/>
  <c r="E194" i="59"/>
  <c r="E271" i="71"/>
  <c r="F222" i="57"/>
  <c r="F76" i="22"/>
  <c r="F125" i="59"/>
  <c r="F230" i="54"/>
  <c r="F266" i="75"/>
  <c r="E202" i="75"/>
  <c r="C292" i="55"/>
  <c r="C245" i="75"/>
  <c r="F309" i="64"/>
  <c r="E213" i="66"/>
  <c r="I136" i="57"/>
  <c r="C297" i="59"/>
  <c r="G295" i="69"/>
  <c r="H293" i="69"/>
  <c r="G313" i="66"/>
  <c r="F196" i="65"/>
  <c r="G310" i="22"/>
  <c r="F264" i="67"/>
  <c r="F133" i="68"/>
  <c r="C32" i="75"/>
  <c r="C253" i="61"/>
  <c r="F208" i="56"/>
  <c r="F63" i="54"/>
  <c r="E243" i="68"/>
  <c r="F293" i="57"/>
  <c r="F37" i="57"/>
  <c r="G308" i="66"/>
  <c r="H294" i="22"/>
  <c r="C261" i="58"/>
  <c r="F133" i="67"/>
  <c r="G20" i="68"/>
  <c r="C203" i="64"/>
  <c r="C41" i="59"/>
  <c r="C37" i="65"/>
  <c r="E67" i="67"/>
  <c r="F274" i="51"/>
  <c r="E388" i="70"/>
  <c r="C309" i="59"/>
  <c r="F6" i="56"/>
  <c r="H325" i="51"/>
  <c r="C281" i="59"/>
  <c r="F261" i="69"/>
  <c r="C340" i="51"/>
  <c r="F4" i="68"/>
  <c r="C181" i="61"/>
  <c r="C356" i="64"/>
  <c r="C358" i="55"/>
  <c r="C272" i="75"/>
  <c r="C138" i="50"/>
  <c r="E394" i="60"/>
  <c r="E269" i="58"/>
  <c r="F298" i="70"/>
  <c r="F337" i="53"/>
  <c r="H262" i="70"/>
  <c r="G277" i="65"/>
  <c r="F116" i="57"/>
  <c r="G308" i="64"/>
  <c r="F6" i="65"/>
  <c r="G180" i="50"/>
  <c r="H292" i="67"/>
  <c r="C331" i="60"/>
  <c r="C194" i="66"/>
  <c r="C33" i="69"/>
  <c r="E170" i="55"/>
  <c r="G88" i="75"/>
  <c r="F185" i="64"/>
  <c r="H212" i="70"/>
  <c r="C134" i="22"/>
  <c r="G215" i="65"/>
  <c r="H148" i="76"/>
  <c r="C100" i="70"/>
  <c r="F4" i="65"/>
  <c r="G6" i="76"/>
  <c r="E245" i="22"/>
  <c r="C317" i="58"/>
  <c r="C176" i="56"/>
  <c r="C185" i="66"/>
  <c r="C306" i="50"/>
  <c r="C60" i="70"/>
  <c r="E171" i="60"/>
  <c r="E220" i="55"/>
  <c r="E386" i="60"/>
  <c r="E50" i="50"/>
  <c r="I247" i="22"/>
  <c r="G214" i="54"/>
  <c r="G116" i="61"/>
  <c r="F180" i="61"/>
  <c r="H182" i="70"/>
  <c r="C313" i="59"/>
  <c r="E136" i="58"/>
  <c r="E391" i="64"/>
  <c r="F266" i="54"/>
  <c r="F310" i="22"/>
  <c r="G134" i="67"/>
  <c r="I5" i="67"/>
  <c r="C212" i="22"/>
  <c r="C37" i="66"/>
  <c r="E130" i="65"/>
  <c r="E347" i="50"/>
  <c r="F113" i="50"/>
  <c r="F180" i="65"/>
  <c r="F164" i="54"/>
  <c r="I105" i="75"/>
  <c r="C182" i="60"/>
  <c r="G5" i="55"/>
  <c r="C284" i="67"/>
  <c r="C332" i="64"/>
  <c r="C344" i="65"/>
  <c r="C401" i="50"/>
  <c r="C172" i="50"/>
  <c r="C239" i="55"/>
  <c r="C373" i="68"/>
  <c r="C403" i="70"/>
  <c r="C251" i="59"/>
  <c r="C286" i="51"/>
  <c r="C159" i="60"/>
  <c r="C322" i="56"/>
  <c r="C240" i="58"/>
  <c r="C157" i="55"/>
  <c r="C391" i="69"/>
  <c r="C359" i="53"/>
  <c r="C301" i="75"/>
  <c r="C332" i="60"/>
  <c r="C265" i="75"/>
  <c r="C113" i="71"/>
  <c r="C330" i="50"/>
  <c r="C237" i="75"/>
  <c r="C231" i="58"/>
  <c r="C45" i="54"/>
  <c r="C28" i="54"/>
  <c r="C155" i="60"/>
  <c r="H310" i="67"/>
  <c r="C244" i="64"/>
  <c r="C300" i="54"/>
  <c r="C9" i="67"/>
  <c r="C141" i="75"/>
  <c r="C311" i="71"/>
  <c r="C367" i="60"/>
  <c r="C32" i="50"/>
  <c r="C79" i="75"/>
  <c r="C128" i="61"/>
  <c r="F173" i="22"/>
  <c r="G43" i="67"/>
  <c r="G173" i="66"/>
  <c r="E80" i="50"/>
  <c r="E377" i="61"/>
  <c r="E43" i="57"/>
  <c r="E346" i="67"/>
  <c r="G266" i="68"/>
  <c r="G169" i="67"/>
  <c r="E146" i="57"/>
  <c r="E168" i="57"/>
  <c r="G131" i="61"/>
  <c r="G226" i="64"/>
  <c r="E106" i="71"/>
  <c r="E203" i="22"/>
  <c r="G28" i="65"/>
  <c r="G143" i="67"/>
  <c r="G229" i="70"/>
  <c r="G307" i="66"/>
  <c r="E67" i="71"/>
  <c r="G364" i="68"/>
  <c r="G385" i="22"/>
  <c r="E102" i="68"/>
  <c r="E78" i="59"/>
  <c r="E161" i="50"/>
  <c r="G267" i="65"/>
  <c r="G9" i="68"/>
  <c r="E313" i="53"/>
  <c r="F203" i="70"/>
  <c r="E142" i="65"/>
  <c r="G343" i="70"/>
  <c r="F80" i="50"/>
  <c r="G138" i="64"/>
  <c r="F236" i="75"/>
  <c r="E274" i="57"/>
  <c r="E41" i="57"/>
  <c r="F150" i="71"/>
  <c r="F257" i="56"/>
  <c r="E301" i="67"/>
  <c r="F270" i="55"/>
  <c r="F356" i="51"/>
  <c r="E249" i="65"/>
  <c r="G22" i="53"/>
  <c r="E340" i="64"/>
  <c r="E369" i="71"/>
  <c r="G368" i="67"/>
  <c r="E202" i="50"/>
  <c r="E41" i="65"/>
  <c r="E207" i="76"/>
  <c r="G294" i="66"/>
  <c r="E398" i="53"/>
  <c r="E143" i="67"/>
  <c r="E114" i="58"/>
  <c r="E236" i="54"/>
  <c r="F274" i="76"/>
  <c r="E229" i="71"/>
  <c r="E170" i="67"/>
  <c r="I6" i="22"/>
  <c r="F338" i="76"/>
  <c r="G196" i="70"/>
  <c r="E181" i="60"/>
  <c r="E367" i="70"/>
  <c r="E124" i="65"/>
  <c r="G193" i="50"/>
  <c r="F24" i="70"/>
  <c r="E351" i="56"/>
  <c r="E369" i="54"/>
  <c r="G87" i="22"/>
  <c r="G58" i="67"/>
  <c r="F17" i="51"/>
  <c r="E245" i="50"/>
  <c r="E175" i="68"/>
  <c r="G41" i="67"/>
  <c r="E390" i="75"/>
  <c r="E374" i="60"/>
  <c r="E33" i="67"/>
  <c r="H381" i="22"/>
  <c r="E255" i="55"/>
  <c r="E325" i="60"/>
  <c r="E62" i="54"/>
  <c r="E147" i="59"/>
  <c r="E345" i="58"/>
  <c r="E377" i="67"/>
  <c r="E400" i="53"/>
  <c r="F392" i="56"/>
  <c r="C152" i="66"/>
  <c r="E374" i="56"/>
  <c r="E280" i="60"/>
  <c r="F35" i="66"/>
  <c r="F194" i="51"/>
  <c r="E244" i="50"/>
  <c r="E235" i="60"/>
  <c r="G219" i="65"/>
  <c r="E178" i="76"/>
  <c r="E139" i="65"/>
  <c r="F137" i="69"/>
  <c r="F51" i="60"/>
  <c r="E31" i="61"/>
  <c r="E200" i="55"/>
  <c r="G347" i="59"/>
  <c r="G358" i="67"/>
  <c r="G400" i="66"/>
  <c r="G311" i="22"/>
  <c r="E58" i="76"/>
  <c r="E321" i="58"/>
  <c r="G14" i="69"/>
  <c r="E222" i="64"/>
  <c r="G89" i="57"/>
  <c r="E114" i="61"/>
  <c r="G306" i="22"/>
  <c r="E56" i="71"/>
  <c r="F82" i="55"/>
  <c r="E157" i="22"/>
  <c r="E285" i="65"/>
  <c r="E280" i="66"/>
  <c r="E32" i="55"/>
  <c r="F157" i="56"/>
  <c r="F175" i="50"/>
  <c r="E54" i="61"/>
  <c r="E269" i="71"/>
  <c r="E386" i="64"/>
  <c r="F76" i="71"/>
  <c r="E187" i="57"/>
  <c r="E155" i="60"/>
  <c r="F350" i="75"/>
  <c r="F207" i="54"/>
  <c r="G258" i="66"/>
  <c r="E334" i="58"/>
  <c r="H260" i="54"/>
  <c r="F132" i="66"/>
  <c r="C312" i="58"/>
  <c r="I261" i="68"/>
  <c r="G262" i="54"/>
  <c r="G103" i="66"/>
  <c r="H178" i="69"/>
  <c r="E75" i="71"/>
  <c r="F82" i="71"/>
  <c r="E346" i="75"/>
  <c r="E29" i="59"/>
  <c r="E390" i="71"/>
  <c r="E25" i="71"/>
  <c r="F133" i="56"/>
  <c r="E329" i="65"/>
  <c r="E384" i="61"/>
  <c r="F72" i="58"/>
  <c r="F388" i="67"/>
  <c r="G333" i="22"/>
  <c r="E71" i="66"/>
  <c r="E39" i="75"/>
  <c r="G39" i="68"/>
  <c r="E185" i="55"/>
  <c r="G294" i="76"/>
  <c r="E114" i="50"/>
  <c r="E102" i="60"/>
  <c r="E104" i="60"/>
  <c r="E156" i="61"/>
  <c r="E326" i="58"/>
  <c r="H226" i="69"/>
  <c r="G79" i="22"/>
  <c r="G342" i="60"/>
  <c r="G176" i="60"/>
  <c r="H143" i="66"/>
  <c r="E350" i="75"/>
  <c r="G283" i="22"/>
  <c r="E191" i="50"/>
  <c r="E135" i="61"/>
  <c r="G220" i="22"/>
  <c r="E68" i="66"/>
  <c r="E178" i="65"/>
  <c r="H363" i="22"/>
  <c r="G211" i="65"/>
  <c r="E290" i="54"/>
  <c r="E72" i="61"/>
  <c r="G13" i="64"/>
  <c r="E288" i="57"/>
  <c r="E315" i="75"/>
  <c r="E129" i="67"/>
  <c r="E109" i="71"/>
  <c r="G63" i="66"/>
  <c r="E330" i="65"/>
  <c r="E332" i="61"/>
  <c r="G301" i="69"/>
  <c r="E28" i="53"/>
  <c r="E241" i="55"/>
  <c r="C21" i="68"/>
  <c r="E23" i="75"/>
  <c r="G253" i="58"/>
  <c r="G198" i="53"/>
  <c r="G40" i="68"/>
  <c r="G111" i="70"/>
  <c r="E244" i="75"/>
  <c r="G189" i="76"/>
  <c r="E69" i="53"/>
  <c r="G46" i="70"/>
  <c r="G302" i="54"/>
  <c r="E243" i="50"/>
  <c r="G318" i="69"/>
  <c r="E28" i="65"/>
  <c r="G228" i="22"/>
  <c r="G99" i="22"/>
  <c r="E219" i="65"/>
  <c r="G392" i="66"/>
  <c r="G84" i="64"/>
  <c r="E229" i="64"/>
  <c r="E15" i="61"/>
  <c r="G98" i="70"/>
  <c r="E187" i="53"/>
  <c r="E342" i="75"/>
  <c r="H173" i="66"/>
  <c r="G184" i="56"/>
  <c r="G25" i="55"/>
  <c r="G306" i="55"/>
  <c r="H124" i="59"/>
  <c r="G106" i="69"/>
  <c r="G66" i="67"/>
  <c r="E263" i="60"/>
  <c r="E264" i="58"/>
  <c r="G385" i="60"/>
  <c r="E123" i="65"/>
  <c r="E139" i="59"/>
  <c r="E58" i="55"/>
  <c r="G315" i="57"/>
  <c r="G209" i="58"/>
  <c r="E136" i="67"/>
  <c r="G10" i="65"/>
  <c r="G222" i="22"/>
  <c r="G59" i="55"/>
  <c r="E204" i="58"/>
  <c r="E356" i="53"/>
  <c r="E381" i="53"/>
  <c r="E208" i="61"/>
  <c r="E350" i="68"/>
  <c r="G205" i="50"/>
  <c r="C245" i="71"/>
  <c r="E162" i="58"/>
  <c r="H95" i="22"/>
  <c r="G157" i="60"/>
  <c r="G289" i="64"/>
  <c r="G221" i="61"/>
  <c r="E331" i="55"/>
  <c r="G100" i="54"/>
  <c r="E127" i="71"/>
  <c r="E206" i="55"/>
  <c r="G89" i="68"/>
  <c r="E315" i="55"/>
  <c r="E203" i="57"/>
  <c r="E54" i="50"/>
  <c r="G227" i="76"/>
  <c r="G83" i="69"/>
  <c r="E340" i="55"/>
  <c r="G110" i="22"/>
  <c r="G288" i="65"/>
  <c r="G169" i="58"/>
  <c r="E33" i="55"/>
  <c r="G7" i="60"/>
  <c r="G349" i="70"/>
  <c r="E153" i="61"/>
  <c r="E39" i="64"/>
  <c r="E269" i="50"/>
  <c r="E343" i="60"/>
  <c r="E325" i="58"/>
  <c r="F275" i="76"/>
  <c r="G288" i="69"/>
  <c r="G234" i="60"/>
  <c r="G44" i="76"/>
  <c r="G23" i="66"/>
  <c r="G362" i="69"/>
  <c r="G274" i="64"/>
  <c r="G207" i="55"/>
  <c r="G154" i="76"/>
  <c r="E266" i="61"/>
  <c r="E108" i="65"/>
  <c r="G69" i="70"/>
  <c r="E236" i="60"/>
  <c r="E258" i="65"/>
  <c r="H230" i="70"/>
  <c r="E221" i="55"/>
  <c r="E29" i="61"/>
  <c r="G5" i="60"/>
  <c r="G138" i="22"/>
  <c r="G356" i="61"/>
  <c r="G286" i="66"/>
  <c r="E331" i="71"/>
  <c r="E357" i="53"/>
  <c r="E109" i="55"/>
  <c r="E80" i="54"/>
  <c r="F74" i="75"/>
  <c r="G300" i="68"/>
  <c r="E43" i="61"/>
  <c r="E220" i="66"/>
  <c r="G201" i="65"/>
  <c r="E355" i="70"/>
  <c r="E34" i="75"/>
  <c r="H216" i="68"/>
  <c r="E190" i="66"/>
  <c r="E150" i="53"/>
  <c r="E301" i="53"/>
  <c r="E169" i="68"/>
  <c r="E173" i="66"/>
  <c r="G240" i="51"/>
  <c r="F119" i="60"/>
  <c r="F384" i="50"/>
  <c r="G124" i="65"/>
  <c r="G186" i="64"/>
  <c r="H296" i="66"/>
  <c r="G170" i="67"/>
  <c r="E331" i="51"/>
  <c r="E108" i="57"/>
  <c r="E263" i="64"/>
  <c r="E204" i="70"/>
  <c r="E115" i="50"/>
  <c r="E28" i="71"/>
  <c r="G215" i="61"/>
  <c r="F143" i="59"/>
  <c r="E209" i="64"/>
  <c r="E232" i="59"/>
  <c r="E145" i="60"/>
  <c r="E40" i="58"/>
  <c r="E250" i="57"/>
  <c r="E163" i="65"/>
  <c r="F163" i="70"/>
  <c r="E215" i="60"/>
  <c r="E111" i="55"/>
  <c r="E362" i="50"/>
  <c r="F385" i="55"/>
  <c r="F28" i="57"/>
  <c r="G172" i="67"/>
  <c r="E44" i="51"/>
  <c r="G400" i="56"/>
  <c r="E102" i="59"/>
  <c r="E255" i="70"/>
  <c r="E184" i="71"/>
  <c r="E86" i="53"/>
  <c r="F329" i="51"/>
  <c r="G64" i="22"/>
  <c r="E116" i="55"/>
  <c r="E26" i="75"/>
  <c r="G297" i="65"/>
  <c r="F43" i="75"/>
  <c r="E121" i="67"/>
  <c r="G382" i="69"/>
  <c r="E401" i="59"/>
  <c r="F355" i="57"/>
  <c r="F242" i="70"/>
  <c r="E192" i="68"/>
  <c r="E48" i="64"/>
  <c r="E369" i="66"/>
  <c r="E387" i="22"/>
  <c r="F309" i="50"/>
  <c r="E376" i="68"/>
  <c r="E242" i="61"/>
  <c r="E92" i="64"/>
  <c r="F298" i="75"/>
  <c r="G134" i="66"/>
  <c r="E235" i="75"/>
  <c r="E17" i="67"/>
  <c r="E201" i="61"/>
  <c r="C5" i="59"/>
  <c r="G22" i="22"/>
  <c r="E267" i="57"/>
  <c r="E335" i="76"/>
  <c r="G312" i="61"/>
  <c r="E360" i="64"/>
  <c r="E302" i="56"/>
  <c r="E304" i="60"/>
  <c r="F139" i="67"/>
  <c r="E153" i="59"/>
  <c r="E73" i="68"/>
  <c r="E144" i="54"/>
  <c r="F31" i="54"/>
  <c r="E389" i="56"/>
  <c r="E281" i="64"/>
  <c r="E161" i="56"/>
  <c r="E203" i="68"/>
  <c r="E358" i="64"/>
  <c r="E44" i="68"/>
  <c r="F267" i="75"/>
  <c r="F57" i="51"/>
  <c r="E268" i="50"/>
  <c r="G230" i="65"/>
  <c r="E109" i="68"/>
  <c r="E109" i="60"/>
  <c r="G363" i="59"/>
  <c r="E399" i="59"/>
  <c r="E162" i="57"/>
  <c r="G195" i="69"/>
  <c r="G178" i="69"/>
  <c r="G250" i="76"/>
  <c r="E8" i="53"/>
  <c r="E18" i="51"/>
  <c r="G321" i="66"/>
  <c r="E325" i="53"/>
  <c r="E71" i="61"/>
  <c r="C105" i="66"/>
  <c r="E359" i="57"/>
  <c r="E171" i="58"/>
  <c r="G192" i="67"/>
  <c r="F270" i="53"/>
  <c r="E390" i="60"/>
  <c r="E266" i="53"/>
  <c r="F139" i="76"/>
  <c r="E76" i="60"/>
  <c r="E92" i="55"/>
  <c r="E169" i="51"/>
  <c r="E92" i="50"/>
  <c r="E376" i="61"/>
  <c r="E30" i="57"/>
  <c r="E192" i="71"/>
  <c r="F395" i="56"/>
  <c r="F402" i="70"/>
  <c r="E86" i="57"/>
  <c r="G136" i="71"/>
  <c r="E188" i="54"/>
  <c r="G112" i="65"/>
  <c r="E376" i="75"/>
  <c r="E266" i="75"/>
  <c r="G141" i="66"/>
  <c r="E394" i="59"/>
  <c r="E346" i="61"/>
  <c r="F239" i="50"/>
  <c r="G375" i="58"/>
  <c r="E177" i="65"/>
  <c r="H258" i="76"/>
  <c r="F114" i="75"/>
  <c r="E170" i="75"/>
  <c r="E288" i="60"/>
  <c r="E109" i="58"/>
  <c r="E377" i="70"/>
  <c r="E126" i="58"/>
  <c r="E348" i="50"/>
  <c r="G272" i="76"/>
  <c r="E33" i="60"/>
  <c r="E272" i="64"/>
  <c r="E393" i="54"/>
  <c r="F22" i="75"/>
  <c r="E341" i="51"/>
  <c r="F280" i="53"/>
  <c r="F71" i="55"/>
  <c r="E205" i="55"/>
  <c r="E334" i="60"/>
  <c r="C148" i="56"/>
  <c r="C261" i="71"/>
  <c r="H101" i="50"/>
  <c r="G276" i="65"/>
  <c r="H132" i="68"/>
  <c r="H277" i="60"/>
  <c r="C213" i="54"/>
  <c r="E304" i="65"/>
  <c r="E143" i="75"/>
  <c r="G196" i="66"/>
  <c r="C281" i="55"/>
  <c r="E164" i="75"/>
  <c r="E208" i="68"/>
  <c r="F275" i="59"/>
  <c r="E166" i="64"/>
  <c r="E45" i="61"/>
  <c r="F333" i="53"/>
  <c r="F23" i="50"/>
  <c r="E144" i="56"/>
  <c r="E34" i="51"/>
  <c r="E378" i="65"/>
  <c r="E40" i="56"/>
  <c r="E224" i="71"/>
  <c r="E218" i="67"/>
  <c r="E13" i="58"/>
  <c r="G145" i="76"/>
  <c r="E242" i="54"/>
  <c r="F50" i="55"/>
  <c r="F78" i="71"/>
  <c r="F388" i="68"/>
  <c r="F61" i="60"/>
  <c r="E210" i="22"/>
  <c r="E165" i="75"/>
  <c r="G166" i="68"/>
  <c r="G353" i="54"/>
  <c r="F204" i="56"/>
  <c r="E285" i="53"/>
  <c r="E366" i="51"/>
  <c r="E27" i="66"/>
  <c r="G106" i="66"/>
  <c r="F181" i="68"/>
  <c r="F147" i="75"/>
  <c r="E284" i="59"/>
  <c r="F351" i="50"/>
  <c r="F345" i="51"/>
  <c r="I6" i="70"/>
  <c r="E140" i="55"/>
  <c r="E73" i="54"/>
  <c r="G379" i="70"/>
  <c r="F12" i="22"/>
  <c r="E295" i="66"/>
  <c r="G231" i="64"/>
  <c r="E193" i="69"/>
  <c r="F213" i="75"/>
  <c r="G349" i="76"/>
  <c r="C101" i="76"/>
  <c r="H151" i="54"/>
  <c r="G309" i="76"/>
  <c r="E132" i="75"/>
  <c r="H260" i="69"/>
  <c r="H4" i="69"/>
  <c r="E324" i="75"/>
  <c r="G117" i="66"/>
  <c r="E173" i="57"/>
  <c r="E257" i="50"/>
  <c r="F59" i="54"/>
  <c r="F158" i="75"/>
  <c r="E362" i="60"/>
  <c r="E204" i="51"/>
  <c r="E306" i="59"/>
  <c r="C133" i="70"/>
  <c r="E95" i="55"/>
  <c r="F7" i="58"/>
  <c r="F107" i="51"/>
  <c r="C230" i="69"/>
  <c r="E362" i="55"/>
  <c r="C6" i="76"/>
  <c r="F116" i="61"/>
  <c r="C196" i="65"/>
  <c r="H101" i="68"/>
  <c r="H311" i="54"/>
  <c r="H5" i="67"/>
  <c r="I309" i="68"/>
  <c r="C326" i="57"/>
  <c r="C184" i="68"/>
  <c r="G151" i="67"/>
  <c r="G148" i="61"/>
  <c r="G4" i="68"/>
  <c r="H196" i="65"/>
  <c r="F253" i="68"/>
  <c r="C201" i="60"/>
  <c r="E326" i="50"/>
  <c r="E367" i="75"/>
  <c r="F400" i="71"/>
  <c r="E281" i="75"/>
  <c r="F274" i="70"/>
  <c r="G96" i="66"/>
  <c r="E331" i="22"/>
  <c r="E66" i="55"/>
  <c r="F19" i="55"/>
  <c r="F298" i="50"/>
  <c r="E211" i="53"/>
  <c r="E365" i="55"/>
  <c r="C293" i="61"/>
  <c r="C149" i="22"/>
  <c r="C213" i="59"/>
  <c r="I213" i="66"/>
  <c r="H197" i="68"/>
  <c r="G262" i="50"/>
  <c r="G213" i="66"/>
  <c r="C197" i="69"/>
  <c r="G340" i="56"/>
  <c r="G324" i="67"/>
  <c r="I264" i="67"/>
  <c r="F265" i="71"/>
  <c r="H261" i="57"/>
  <c r="C22" i="68"/>
  <c r="E40" i="50"/>
  <c r="E304" i="75"/>
  <c r="G342" i="67"/>
  <c r="E120" i="58"/>
  <c r="F327" i="68"/>
  <c r="H102" i="61"/>
  <c r="H277" i="66"/>
  <c r="H155" i="69"/>
  <c r="F244" i="67"/>
  <c r="C10" i="61"/>
  <c r="G196" i="68"/>
  <c r="C145" i="51"/>
  <c r="C402" i="56"/>
  <c r="C369" i="59"/>
  <c r="E160" i="68"/>
  <c r="G366" i="70"/>
  <c r="E241" i="67"/>
  <c r="E222" i="50"/>
  <c r="F116" i="71"/>
  <c r="G6" i="56"/>
  <c r="H244" i="60"/>
  <c r="H85" i="56"/>
  <c r="C276" i="68"/>
  <c r="I292" i="70"/>
  <c r="F85" i="56"/>
  <c r="C334" i="70"/>
  <c r="C320" i="68"/>
  <c r="C317" i="60"/>
  <c r="C368" i="64"/>
  <c r="C45" i="55"/>
  <c r="E114" i="53"/>
  <c r="E61" i="69"/>
  <c r="E174" i="71"/>
  <c r="E139" i="50"/>
  <c r="H100" i="61"/>
  <c r="G308" i="56"/>
  <c r="F105" i="56"/>
  <c r="F264" i="61"/>
  <c r="F166" i="66"/>
  <c r="H6" i="66"/>
  <c r="G308" i="60"/>
  <c r="C169" i="75"/>
  <c r="C221" i="54"/>
  <c r="C380" i="60"/>
  <c r="E301" i="57"/>
  <c r="F353" i="51"/>
  <c r="F353" i="50"/>
  <c r="C180" i="65"/>
  <c r="C324" i="61"/>
  <c r="G326" i="51"/>
  <c r="G133" i="69"/>
  <c r="C85" i="67"/>
  <c r="F165" i="67"/>
  <c r="I261" i="57"/>
  <c r="H7" i="67"/>
  <c r="C211" i="60"/>
  <c r="C155" i="64"/>
  <c r="C240" i="51"/>
  <c r="C170" i="57"/>
  <c r="C56" i="69"/>
  <c r="F8" i="50"/>
  <c r="F332" i="22"/>
  <c r="E380" i="60"/>
  <c r="E105" i="57"/>
  <c r="C132" i="66"/>
  <c r="I292" i="76"/>
  <c r="F4" i="61"/>
  <c r="F293" i="60"/>
  <c r="F228" i="66"/>
  <c r="G116" i="57"/>
  <c r="G29" i="76"/>
  <c r="F24" i="68"/>
  <c r="F132" i="69"/>
  <c r="C149" i="61"/>
  <c r="I214" i="54"/>
  <c r="H245" i="60"/>
  <c r="F85" i="60"/>
  <c r="E390" i="59"/>
  <c r="F206" i="56"/>
  <c r="F343" i="54"/>
  <c r="F182" i="67"/>
  <c r="C133" i="69"/>
  <c r="I308" i="71"/>
  <c r="F132" i="54"/>
  <c r="H149" i="67"/>
  <c r="F277" i="54"/>
  <c r="C371" i="57"/>
  <c r="C4" i="53"/>
  <c r="C353" i="50"/>
  <c r="C317" i="68"/>
  <c r="C375" i="75"/>
  <c r="C206" i="53"/>
  <c r="C321" i="60"/>
  <c r="C199" i="58"/>
  <c r="C286" i="61"/>
  <c r="C188" i="58"/>
  <c r="C375" i="50"/>
  <c r="C400" i="59"/>
  <c r="C380" i="57"/>
  <c r="C264" i="53"/>
  <c r="C256" i="59"/>
  <c r="C183" i="75"/>
  <c r="C351" i="22"/>
  <c r="C267" i="69"/>
  <c r="C314" i="54"/>
  <c r="C344" i="69"/>
  <c r="C335" i="67"/>
  <c r="C313" i="58"/>
  <c r="G123" i="68"/>
  <c r="F178" i="70"/>
  <c r="E362" i="58"/>
  <c r="G162" i="70"/>
  <c r="E68" i="55"/>
  <c r="H220" i="22"/>
  <c r="E133" i="71"/>
  <c r="E396" i="56"/>
  <c r="G175" i="69"/>
  <c r="E292" i="64"/>
  <c r="I6" i="67"/>
  <c r="E317" i="53"/>
  <c r="E76" i="57"/>
  <c r="E125" i="75"/>
  <c r="E23" i="76"/>
  <c r="E285" i="54"/>
  <c r="E320" i="53"/>
  <c r="E303" i="54"/>
  <c r="E95" i="53"/>
  <c r="G372" i="55"/>
  <c r="E89" i="50"/>
  <c r="G366" i="67"/>
  <c r="G172" i="61"/>
  <c r="E62" i="57"/>
  <c r="F259" i="76"/>
  <c r="E161" i="54"/>
  <c r="E275" i="75"/>
  <c r="E192" i="67"/>
  <c r="E162" i="55"/>
  <c r="E225" i="59"/>
  <c r="E202" i="71"/>
  <c r="E268" i="64"/>
  <c r="E321" i="57"/>
  <c r="E356" i="71"/>
  <c r="E137" i="59"/>
  <c r="F40" i="51"/>
  <c r="E273" i="57"/>
  <c r="E372" i="51"/>
  <c r="E217" i="59"/>
  <c r="F28" i="59"/>
  <c r="F155" i="57"/>
  <c r="E75" i="68"/>
  <c r="F66" i="50"/>
  <c r="G71" i="54"/>
  <c r="G89" i="64"/>
  <c r="E356" i="51"/>
  <c r="E255" i="22"/>
  <c r="E233" i="58"/>
  <c r="H58" i="55"/>
  <c r="E91" i="50"/>
  <c r="E360" i="58"/>
  <c r="E239" i="64"/>
  <c r="E280" i="57"/>
  <c r="E75" i="61"/>
  <c r="G298" i="64"/>
  <c r="F130" i="71"/>
  <c r="F361" i="70"/>
  <c r="F403" i="76"/>
  <c r="G87" i="66"/>
  <c r="E146" i="53"/>
  <c r="E378" i="50"/>
  <c r="E164" i="65"/>
  <c r="E304" i="67"/>
  <c r="E188" i="55"/>
  <c r="E84" i="50"/>
  <c r="E290" i="60"/>
  <c r="F134" i="50"/>
  <c r="F138" i="56"/>
  <c r="G236" i="71"/>
  <c r="G98" i="76"/>
  <c r="G71" i="70"/>
  <c r="E391" i="54"/>
  <c r="E347" i="56"/>
  <c r="G96" i="56"/>
  <c r="E358" i="55"/>
  <c r="E69" i="61"/>
  <c r="E155" i="57"/>
  <c r="G187" i="59"/>
  <c r="E208" i="58"/>
  <c r="E160" i="57"/>
  <c r="E15" i="53"/>
  <c r="G32" i="69"/>
  <c r="E331" i="57"/>
  <c r="F306" i="53"/>
  <c r="E300" i="50"/>
  <c r="E218" i="61"/>
  <c r="F15" i="50"/>
  <c r="E248" i="54"/>
  <c r="F282" i="53"/>
  <c r="F76" i="54"/>
  <c r="E364" i="66"/>
  <c r="E157" i="58"/>
  <c r="F238" i="53"/>
  <c r="E325" i="55"/>
  <c r="E361" i="60"/>
  <c r="E58" i="67"/>
  <c r="F337" i="50"/>
  <c r="C137" i="59"/>
  <c r="E102" i="71"/>
  <c r="F267" i="55"/>
  <c r="F314" i="53"/>
  <c r="E9" i="50"/>
  <c r="E10" i="71"/>
  <c r="H222" i="22"/>
  <c r="H78" i="22"/>
  <c r="G334" i="67"/>
  <c r="E220" i="54"/>
  <c r="E285" i="22"/>
  <c r="E198" i="53"/>
  <c r="G78" i="76"/>
  <c r="E61" i="70"/>
  <c r="E292" i="71"/>
  <c r="E121" i="54"/>
  <c r="G166" i="76"/>
  <c r="G290" i="64"/>
  <c r="F304" i="75"/>
  <c r="F386" i="53"/>
  <c r="E23" i="68"/>
  <c r="E199" i="54"/>
  <c r="G261" i="70"/>
  <c r="F300" i="58"/>
  <c r="E100" i="64"/>
  <c r="F33" i="53"/>
  <c r="E125" i="56"/>
  <c r="E398" i="75"/>
  <c r="F92" i="57"/>
  <c r="E261" i="65"/>
  <c r="E42" i="67"/>
  <c r="F304" i="56"/>
  <c r="F347" i="66"/>
  <c r="E138" i="54"/>
  <c r="G302" i="22"/>
  <c r="F279" i="57"/>
  <c r="F343" i="22"/>
  <c r="C325" i="59"/>
  <c r="E281" i="66"/>
  <c r="H260" i="56"/>
  <c r="H325" i="69"/>
  <c r="G314" i="22"/>
  <c r="E19" i="60"/>
  <c r="E242" i="50"/>
  <c r="E248" i="57"/>
  <c r="E106" i="57"/>
  <c r="E373" i="51"/>
  <c r="E123" i="54"/>
  <c r="F143" i="56"/>
  <c r="E80" i="56"/>
  <c r="E203" i="71"/>
  <c r="F29" i="55"/>
  <c r="E286" i="60"/>
  <c r="E380" i="58"/>
  <c r="G274" i="61"/>
  <c r="C139" i="57"/>
  <c r="E123" i="61"/>
  <c r="E363" i="50"/>
  <c r="F395" i="70"/>
  <c r="E190" i="55"/>
  <c r="G272" i="66"/>
  <c r="E349" i="66"/>
  <c r="E110" i="66"/>
  <c r="E136" i="51"/>
  <c r="G342" i="68"/>
  <c r="G203" i="57"/>
  <c r="G387" i="61"/>
  <c r="G79" i="67"/>
  <c r="G289" i="76"/>
  <c r="G287" i="68"/>
  <c r="G9" i="51"/>
  <c r="E97" i="50"/>
  <c r="E181" i="66"/>
  <c r="G339" i="66"/>
  <c r="E24" i="56"/>
  <c r="E305" i="55"/>
  <c r="G319" i="58"/>
  <c r="E222" i="56"/>
  <c r="E177" i="75"/>
  <c r="E206" i="64"/>
  <c r="G34" i="69"/>
  <c r="G210" i="60"/>
  <c r="G145" i="60"/>
  <c r="G224" i="65"/>
  <c r="E174" i="54"/>
  <c r="E110" i="57"/>
  <c r="E252" i="55"/>
  <c r="F27" i="22"/>
  <c r="G290" i="76"/>
  <c r="E332" i="66"/>
  <c r="E155" i="65"/>
  <c r="E385" i="51"/>
  <c r="G219" i="56"/>
  <c r="G63" i="70"/>
  <c r="G76" i="53"/>
  <c r="G17" i="70"/>
  <c r="H161" i="58"/>
  <c r="G351" i="76"/>
  <c r="G34" i="65"/>
  <c r="E127" i="50"/>
  <c r="E233" i="68"/>
  <c r="G371" i="69"/>
  <c r="G123" i="70"/>
  <c r="E12" i="53"/>
  <c r="E195" i="60"/>
  <c r="G171" i="57"/>
  <c r="E350" i="66"/>
  <c r="G94" i="67"/>
  <c r="G282" i="56"/>
  <c r="E112" i="60"/>
  <c r="E108" i="71"/>
  <c r="G238" i="61"/>
  <c r="E121" i="59"/>
  <c r="E268" i="53"/>
  <c r="E30" i="55"/>
  <c r="I6" i="71"/>
  <c r="G70" i="53"/>
  <c r="G224" i="67"/>
  <c r="G36" i="70"/>
  <c r="G140" i="65"/>
  <c r="H84" i="69"/>
  <c r="G271" i="70"/>
  <c r="G358" i="70"/>
  <c r="G125" i="57"/>
  <c r="E323" i="65"/>
  <c r="G359" i="76"/>
  <c r="E137" i="56"/>
  <c r="E154" i="54"/>
  <c r="G143" i="53"/>
  <c r="G153" i="65"/>
  <c r="E97" i="55"/>
  <c r="E396" i="71"/>
  <c r="G342" i="61"/>
  <c r="E355" i="67"/>
  <c r="G118" i="69"/>
  <c r="E142" i="71"/>
  <c r="E234" i="61"/>
  <c r="G159" i="67"/>
  <c r="E190" i="75"/>
  <c r="E51" i="54"/>
  <c r="G102" i="68"/>
  <c r="E52" i="53"/>
  <c r="E382" i="59"/>
  <c r="E102" i="53"/>
  <c r="G28" i="22"/>
  <c r="G86" i="51"/>
  <c r="G11" i="66"/>
  <c r="E51" i="71"/>
  <c r="G403" i="22"/>
  <c r="G139" i="67"/>
  <c r="G339" i="68"/>
  <c r="G91" i="69"/>
  <c r="H398" i="22"/>
  <c r="E330" i="50"/>
  <c r="E254" i="57"/>
  <c r="E249" i="60"/>
  <c r="E19" i="57"/>
  <c r="E321" i="66"/>
  <c r="E291" i="54"/>
  <c r="G235" i="76"/>
  <c r="E92" i="57"/>
  <c r="G304" i="58"/>
  <c r="E278" i="59"/>
  <c r="E21" i="53"/>
  <c r="E386" i="61"/>
  <c r="E362" i="61"/>
  <c r="E19" i="76"/>
  <c r="G139" i="71"/>
  <c r="E249" i="50"/>
  <c r="E314" i="51"/>
  <c r="E96" i="55"/>
  <c r="E124" i="59"/>
  <c r="G396" i="22"/>
  <c r="G151" i="65"/>
  <c r="G145" i="53"/>
  <c r="G218" i="69"/>
  <c r="G53" i="66"/>
  <c r="G81" i="50"/>
  <c r="E295" i="51"/>
  <c r="G186" i="70"/>
  <c r="G80" i="50"/>
  <c r="E80" i="53"/>
  <c r="G77" i="67"/>
  <c r="E397" i="71"/>
  <c r="G22" i="64"/>
  <c r="G53" i="64"/>
  <c r="E353" i="71"/>
  <c r="E50" i="65"/>
  <c r="G352" i="61"/>
  <c r="G313" i="58"/>
  <c r="E357" i="61"/>
  <c r="E237" i="71"/>
  <c r="E195" i="75"/>
  <c r="E104" i="65"/>
  <c r="E374" i="57"/>
  <c r="E239" i="61"/>
  <c r="E377" i="53"/>
  <c r="G332" i="22"/>
  <c r="E399" i="53"/>
  <c r="H333" i="58"/>
  <c r="G232" i="76"/>
  <c r="G138" i="66"/>
  <c r="G173" i="69"/>
  <c r="E39" i="71"/>
  <c r="E316" i="67"/>
  <c r="E15" i="67"/>
  <c r="E289" i="55"/>
  <c r="E70" i="50"/>
  <c r="G15" i="22"/>
  <c r="F108" i="61"/>
  <c r="E43" i="50"/>
  <c r="G120" i="56"/>
  <c r="E104" i="55"/>
  <c r="E343" i="53"/>
  <c r="E8" i="58"/>
  <c r="F12" i="54"/>
  <c r="G337" i="65"/>
  <c r="E281" i="53"/>
  <c r="E353" i="57"/>
  <c r="G268" i="58"/>
  <c r="E56" i="51"/>
  <c r="E173" i="56"/>
  <c r="E315" i="60"/>
  <c r="F176" i="55"/>
  <c r="F330" i="51"/>
  <c r="E166" i="58"/>
  <c r="E45" i="58"/>
  <c r="G201" i="67"/>
  <c r="F248" i="51"/>
  <c r="E113" i="59"/>
  <c r="F147" i="54"/>
  <c r="E75" i="50"/>
  <c r="C281" i="54"/>
  <c r="E353" i="67"/>
  <c r="F305" i="50"/>
  <c r="G82" i="51"/>
  <c r="G15" i="70"/>
  <c r="E297" i="65"/>
  <c r="E367" i="59"/>
  <c r="G232" i="51"/>
  <c r="E187" i="56"/>
  <c r="E384" i="50"/>
  <c r="E367" i="69"/>
  <c r="G270" i="76"/>
  <c r="E295" i="64"/>
  <c r="E360" i="22"/>
  <c r="E152" i="56"/>
  <c r="F220" i="50"/>
  <c r="E194" i="51"/>
  <c r="E75" i="56"/>
  <c r="E257" i="60"/>
  <c r="F376" i="51"/>
  <c r="F252" i="22"/>
  <c r="E240" i="57"/>
  <c r="E208" i="71"/>
  <c r="E110" i="65"/>
  <c r="E177" i="76"/>
  <c r="G114" i="58"/>
  <c r="F359" i="67"/>
  <c r="E401" i="54"/>
  <c r="E206" i="54"/>
  <c r="G383" i="66"/>
  <c r="F211" i="61"/>
  <c r="H160" i="70"/>
  <c r="E35" i="57"/>
  <c r="G114" i="59"/>
  <c r="E352" i="66"/>
  <c r="G9" i="67"/>
  <c r="E109" i="66"/>
  <c r="E111" i="64"/>
  <c r="E378" i="55"/>
  <c r="E265" i="75"/>
  <c r="C312" i="55"/>
  <c r="G208" i="58"/>
  <c r="F24" i="54"/>
  <c r="E83" i="53"/>
  <c r="E168" i="75"/>
  <c r="G256" i="22"/>
  <c r="F95" i="61"/>
  <c r="E195" i="69"/>
  <c r="E17" i="50"/>
  <c r="E108" i="64"/>
  <c r="E249" i="56"/>
  <c r="E168" i="66"/>
  <c r="G265" i="68"/>
  <c r="F109" i="50"/>
  <c r="G325" i="65"/>
  <c r="G296" i="64"/>
  <c r="E236" i="68"/>
  <c r="E208" i="69"/>
  <c r="E62" i="55"/>
  <c r="G305" i="50"/>
  <c r="E172" i="58"/>
  <c r="E189" i="55"/>
  <c r="G171" i="56"/>
  <c r="E121" i="58"/>
  <c r="E225" i="60"/>
  <c r="G131" i="76"/>
  <c r="E349" i="61"/>
  <c r="E185" i="61"/>
  <c r="E56" i="64"/>
  <c r="E184" i="65"/>
  <c r="G245" i="71"/>
  <c r="E210" i="51"/>
  <c r="E120" i="65"/>
  <c r="E289" i="60"/>
  <c r="F111" i="59"/>
  <c r="E75" i="69"/>
  <c r="E28" i="66"/>
  <c r="F193" i="51"/>
  <c r="G27" i="68"/>
  <c r="E142" i="67"/>
  <c r="G50" i="70"/>
  <c r="E174" i="65"/>
  <c r="E317" i="54"/>
  <c r="E377" i="66"/>
  <c r="E210" i="59"/>
  <c r="F331" i="67"/>
  <c r="F328" i="51"/>
  <c r="E376" i="58"/>
  <c r="E162" i="61"/>
  <c r="G65" i="58"/>
  <c r="G194" i="67"/>
  <c r="G25" i="68"/>
  <c r="G293" i="64"/>
  <c r="F91" i="22"/>
  <c r="G235" i="69"/>
  <c r="E247" i="57"/>
  <c r="E212" i="55"/>
  <c r="E95" i="66"/>
  <c r="G21" i="67"/>
  <c r="E156" i="71"/>
  <c r="E8" i="50"/>
  <c r="F234" i="57"/>
  <c r="F224" i="50"/>
  <c r="E320" i="71"/>
  <c r="E338" i="69"/>
  <c r="G112" i="68"/>
  <c r="E177" i="70"/>
  <c r="E319" i="51"/>
  <c r="F390" i="50"/>
  <c r="E214" i="53"/>
  <c r="F140" i="22"/>
  <c r="E183" i="55"/>
  <c r="E340" i="61"/>
  <c r="E219" i="60"/>
  <c r="F79" i="51"/>
  <c r="F230" i="56"/>
  <c r="E269" i="68"/>
  <c r="E39" i="59"/>
  <c r="G6" i="65"/>
  <c r="C103" i="68"/>
  <c r="G260" i="55"/>
  <c r="H7" i="66"/>
  <c r="G165" i="67"/>
  <c r="H279" i="66"/>
  <c r="H169" i="67"/>
  <c r="E185" i="66"/>
  <c r="E392" i="75"/>
  <c r="E300" i="69"/>
  <c r="E226" i="70"/>
  <c r="E22" i="60"/>
  <c r="E294" i="51"/>
  <c r="F393" i="57"/>
  <c r="E354" i="65"/>
  <c r="E356" i="75"/>
  <c r="F316" i="54"/>
  <c r="E18" i="61"/>
  <c r="E354" i="50"/>
  <c r="E207" i="60"/>
  <c r="E331" i="50"/>
  <c r="E90" i="67"/>
  <c r="F7" i="57"/>
  <c r="E395" i="60"/>
  <c r="E396" i="76"/>
  <c r="G332" i="76"/>
  <c r="F233" i="57"/>
  <c r="E70" i="70"/>
  <c r="F162" i="58"/>
  <c r="F390" i="53"/>
  <c r="F51" i="75"/>
  <c r="E200" i="59"/>
  <c r="G336" i="56"/>
  <c r="G125" i="69"/>
  <c r="E291" i="56"/>
  <c r="E332" i="54"/>
  <c r="E126" i="70"/>
  <c r="E305" i="65"/>
  <c r="E74" i="54"/>
  <c r="F352" i="54"/>
  <c r="E375" i="59"/>
  <c r="E278" i="55"/>
  <c r="F29" i="59"/>
  <c r="E270" i="54"/>
  <c r="F194" i="53"/>
  <c r="G194" i="68"/>
  <c r="G240" i="61"/>
  <c r="F202" i="53"/>
  <c r="E348" i="58"/>
  <c r="I6" i="59"/>
  <c r="E47" i="64"/>
  <c r="E401" i="55"/>
  <c r="F63" i="59"/>
  <c r="F277" i="22"/>
  <c r="C54" i="54"/>
  <c r="C134" i="67"/>
  <c r="H310" i="60"/>
  <c r="C136" i="61"/>
  <c r="H260" i="60"/>
  <c r="I327" i="54"/>
  <c r="F265" i="61"/>
  <c r="G4" i="61"/>
  <c r="F260" i="67"/>
  <c r="I245" i="68"/>
  <c r="G247" i="76"/>
  <c r="G318" i="22"/>
  <c r="E238" i="54"/>
  <c r="G273" i="22"/>
  <c r="E30" i="50"/>
  <c r="E282" i="65"/>
  <c r="F340" i="50"/>
  <c r="E107" i="60"/>
  <c r="E267" i="50"/>
  <c r="F259" i="60"/>
  <c r="F186" i="65"/>
  <c r="E22" i="51"/>
  <c r="C213" i="69"/>
  <c r="G244" i="64"/>
  <c r="F308" i="66"/>
  <c r="H326" i="57"/>
  <c r="H101" i="70"/>
  <c r="G55" i="59"/>
  <c r="G103" i="68"/>
  <c r="H295" i="61"/>
  <c r="I261" i="69"/>
  <c r="I245" i="56"/>
  <c r="C264" i="50"/>
  <c r="C343" i="22"/>
  <c r="G86" i="59"/>
  <c r="C294" i="50"/>
  <c r="C267" i="67"/>
  <c r="E26" i="60"/>
  <c r="E89" i="61"/>
  <c r="G258" i="69"/>
  <c r="F114" i="53"/>
  <c r="G384" i="64"/>
  <c r="E63" i="22"/>
  <c r="F393" i="75"/>
  <c r="F380" i="76"/>
  <c r="E249" i="64"/>
  <c r="F142" i="58"/>
  <c r="F155" i="67"/>
  <c r="E67" i="68"/>
  <c r="E184" i="51"/>
  <c r="F308" i="67"/>
  <c r="C196" i="61"/>
  <c r="I134" i="68"/>
  <c r="I260" i="22"/>
  <c r="I292" i="69"/>
  <c r="I215" i="57"/>
  <c r="H132" i="76"/>
  <c r="G167" i="69"/>
  <c r="C262" i="61"/>
  <c r="C217" i="57"/>
  <c r="C311" i="61"/>
  <c r="F262" i="69"/>
  <c r="H308" i="61"/>
  <c r="C359" i="68"/>
  <c r="G265" i="67"/>
  <c r="E377" i="55"/>
  <c r="E281" i="54"/>
  <c r="E218" i="59"/>
  <c r="F313" i="68"/>
  <c r="I245" i="60"/>
  <c r="G212" i="67"/>
  <c r="I6" i="66"/>
  <c r="C85" i="54"/>
  <c r="I292" i="54"/>
  <c r="G5" i="69"/>
  <c r="C183" i="71"/>
  <c r="C268" i="50"/>
  <c r="C42" i="51"/>
  <c r="G108" i="69"/>
  <c r="E206" i="51"/>
  <c r="E227" i="60"/>
  <c r="F278" i="61"/>
  <c r="G215" i="67"/>
  <c r="G244" i="57"/>
  <c r="F247" i="75"/>
  <c r="C85" i="66"/>
  <c r="C197" i="66"/>
  <c r="F322" i="70"/>
  <c r="C249" i="57"/>
  <c r="C246" i="56"/>
  <c r="C213" i="76"/>
  <c r="C34" i="66"/>
  <c r="E212" i="64"/>
  <c r="E104" i="51"/>
  <c r="F224" i="59"/>
  <c r="E375" i="55"/>
  <c r="F276" i="58"/>
  <c r="H294" i="70"/>
  <c r="G326" i="57"/>
  <c r="I228" i="66"/>
  <c r="I4" i="61"/>
  <c r="F100" i="57"/>
  <c r="H340" i="54"/>
  <c r="C369" i="22"/>
  <c r="C136" i="65"/>
  <c r="C202" i="70"/>
  <c r="E315" i="64"/>
  <c r="E310" i="69"/>
  <c r="F34" i="53"/>
  <c r="F184" i="70"/>
  <c r="F308" i="76"/>
  <c r="I294" i="22"/>
  <c r="H248" i="67"/>
  <c r="C279" i="66"/>
  <c r="I214" i="69"/>
  <c r="C151" i="61"/>
  <c r="H276" i="69"/>
  <c r="C220" i="60"/>
  <c r="C386" i="68"/>
  <c r="C385" i="76"/>
  <c r="C26" i="61"/>
  <c r="C278" i="55"/>
  <c r="E216" i="54"/>
  <c r="G158" i="67"/>
  <c r="E113" i="58"/>
  <c r="E328" i="59"/>
  <c r="I261" i="51"/>
  <c r="G104" i="57"/>
  <c r="G247" i="22"/>
  <c r="C212" i="68"/>
  <c r="F214" i="54"/>
  <c r="F190" i="71"/>
  <c r="E378" i="59"/>
  <c r="F11" i="61"/>
  <c r="C245" i="59"/>
  <c r="C276" i="55"/>
  <c r="H264" i="67"/>
  <c r="C261" i="75"/>
  <c r="F103" i="60"/>
  <c r="F397" i="68"/>
  <c r="E26" i="53"/>
  <c r="F4" i="69"/>
  <c r="C262" i="67"/>
  <c r="I133" i="61"/>
  <c r="I149" i="69"/>
  <c r="H5" i="66"/>
  <c r="F292" i="54"/>
  <c r="C124" i="67"/>
  <c r="C305" i="67"/>
  <c r="C398" i="59"/>
  <c r="C38" i="67"/>
  <c r="C105" i="51"/>
  <c r="C187" i="61"/>
  <c r="C268" i="59"/>
  <c r="C141" i="51"/>
  <c r="C150" i="50"/>
  <c r="C237" i="51"/>
  <c r="C126" i="60"/>
  <c r="C72" i="65"/>
  <c r="C374" i="53"/>
  <c r="C318" i="64"/>
  <c r="C43" i="68"/>
  <c r="C77" i="55"/>
  <c r="C359" i="57"/>
  <c r="C248" i="61"/>
  <c r="C210" i="57"/>
  <c r="C164" i="70"/>
  <c r="C372" i="55"/>
  <c r="C399" i="59"/>
  <c r="C259" i="69"/>
  <c r="C283" i="54"/>
  <c r="C29" i="22"/>
  <c r="C150" i="22"/>
  <c r="G87" i="70"/>
  <c r="F345" i="75"/>
  <c r="G165" i="75"/>
  <c r="E82" i="61"/>
  <c r="E330" i="51"/>
  <c r="E161" i="58"/>
  <c r="G159" i="50"/>
  <c r="G11" i="76"/>
  <c r="G321" i="71"/>
  <c r="E206" i="65"/>
  <c r="G366" i="50"/>
  <c r="E140" i="57"/>
  <c r="G172" i="55"/>
  <c r="E215" i="53"/>
  <c r="E345" i="64"/>
  <c r="E45" i="59"/>
  <c r="E80" i="57"/>
  <c r="E8" i="51"/>
  <c r="G221" i="65"/>
  <c r="G35" i="57"/>
  <c r="E286" i="58"/>
  <c r="E264" i="59"/>
  <c r="E185" i="59"/>
  <c r="E97" i="61"/>
  <c r="G98" i="69"/>
  <c r="E394" i="55"/>
  <c r="E215" i="58"/>
  <c r="F397" i="59"/>
  <c r="E136" i="56"/>
  <c r="E11" i="64"/>
  <c r="E299" i="76"/>
  <c r="E290" i="66"/>
  <c r="E341" i="71"/>
  <c r="E275" i="54"/>
  <c r="E381" i="55"/>
  <c r="E375" i="71"/>
  <c r="G374" i="69"/>
  <c r="E240" i="51"/>
  <c r="E178" i="57"/>
  <c r="F318" i="51"/>
  <c r="C182" i="71"/>
  <c r="E338" i="56"/>
  <c r="F113" i="55"/>
  <c r="G66" i="50"/>
  <c r="G167" i="68"/>
  <c r="G249" i="69"/>
  <c r="E105" i="59"/>
  <c r="E242" i="56"/>
  <c r="G332" i="54"/>
  <c r="E258" i="55"/>
  <c r="E270" i="51"/>
  <c r="F283" i="76"/>
  <c r="G342" i="22"/>
  <c r="E90" i="50"/>
  <c r="G152" i="56"/>
  <c r="F377" i="54"/>
  <c r="E44" i="59"/>
  <c r="E237" i="56"/>
  <c r="F15" i="71"/>
  <c r="E153" i="64"/>
  <c r="F355" i="22"/>
  <c r="E324" i="50"/>
  <c r="E27" i="70"/>
  <c r="E246" i="59"/>
  <c r="E33" i="22"/>
  <c r="E98" i="67"/>
  <c r="F50" i="57"/>
  <c r="F202" i="60"/>
  <c r="G382" i="60"/>
  <c r="E252" i="56"/>
  <c r="E71" i="60"/>
  <c r="G290" i="22"/>
  <c r="E118" i="50"/>
  <c r="G187" i="76"/>
  <c r="G286" i="22"/>
  <c r="F195" i="70"/>
  <c r="G210" i="61"/>
  <c r="G282" i="67"/>
  <c r="E286" i="51"/>
  <c r="E339" i="60"/>
  <c r="E88" i="53"/>
  <c r="E109" i="75"/>
  <c r="E148" i="53"/>
  <c r="E114" i="68"/>
  <c r="E303" i="57"/>
  <c r="E252" i="59"/>
  <c r="E251" i="68"/>
  <c r="E378" i="75"/>
  <c r="E134" i="70"/>
  <c r="G102" i="67"/>
  <c r="E75" i="59"/>
  <c r="E280" i="54"/>
  <c r="E379" i="68"/>
  <c r="G329" i="22"/>
  <c r="E383" i="50"/>
  <c r="E79" i="51"/>
  <c r="E168" i="71"/>
  <c r="G190" i="67"/>
  <c r="F240" i="55"/>
  <c r="E21" i="65"/>
  <c r="G322" i="66"/>
  <c r="G39" i="64"/>
  <c r="G330" i="57"/>
  <c r="E367" i="56"/>
  <c r="G170" i="76"/>
  <c r="E126" i="75"/>
  <c r="C263" i="68"/>
  <c r="G204" i="70"/>
  <c r="E142" i="57"/>
  <c r="E399" i="57"/>
  <c r="E31" i="57"/>
  <c r="E394" i="71"/>
  <c r="E267" i="53"/>
  <c r="G70" i="69"/>
  <c r="F342" i="58"/>
  <c r="E202" i="54"/>
  <c r="E209" i="51"/>
  <c r="G376" i="68"/>
  <c r="G334" i="22"/>
  <c r="F217" i="53"/>
  <c r="E170" i="50"/>
  <c r="E40" i="67"/>
  <c r="E44" i="58"/>
  <c r="E189" i="66"/>
  <c r="F210" i="71"/>
  <c r="E327" i="22"/>
  <c r="G89" i="22"/>
  <c r="F172" i="61"/>
  <c r="F275" i="75"/>
  <c r="E224" i="61"/>
  <c r="G312" i="68"/>
  <c r="C309" i="67"/>
  <c r="G295" i="61"/>
  <c r="F276" i="60"/>
  <c r="I296" i="61"/>
  <c r="I132" i="70"/>
  <c r="G212" i="65"/>
  <c r="E15" i="51"/>
  <c r="E240" i="68"/>
  <c r="E200" i="64"/>
  <c r="E104" i="53"/>
  <c r="E210" i="61"/>
  <c r="E30" i="61"/>
  <c r="E61" i="68"/>
  <c r="F255" i="51"/>
  <c r="E350" i="50"/>
  <c r="G60" i="60"/>
  <c r="F127" i="60"/>
  <c r="E393" i="55"/>
  <c r="E150" i="66"/>
  <c r="G393" i="70"/>
  <c r="G366" i="57"/>
  <c r="F386" i="50"/>
  <c r="E340" i="66"/>
  <c r="E354" i="71"/>
  <c r="E104" i="54"/>
  <c r="E159" i="58"/>
  <c r="E140" i="59"/>
  <c r="E246" i="75"/>
  <c r="G400" i="54"/>
  <c r="G154" i="69"/>
  <c r="G32" i="76"/>
  <c r="G328" i="68"/>
  <c r="G272" i="67"/>
  <c r="G387" i="53"/>
  <c r="E220" i="75"/>
  <c r="G285" i="69"/>
  <c r="E312" i="67"/>
  <c r="E340" i="59"/>
  <c r="G271" i="68"/>
  <c r="G193" i="67"/>
  <c r="E398" i="60"/>
  <c r="G108" i="71"/>
  <c r="G167" i="64"/>
  <c r="E10" i="60"/>
  <c r="E304" i="55"/>
  <c r="G396" i="68"/>
  <c r="G88" i="66"/>
  <c r="E224" i="51"/>
  <c r="E364" i="55"/>
  <c r="E254" i="56"/>
  <c r="E22" i="55"/>
  <c r="E295" i="71"/>
  <c r="G170" i="66"/>
  <c r="E362" i="51"/>
  <c r="E82" i="65"/>
  <c r="E267" i="22"/>
  <c r="F159" i="71"/>
  <c r="G57" i="53"/>
  <c r="G349" i="68"/>
  <c r="G375" i="64"/>
  <c r="G49" i="64"/>
  <c r="H197" i="70"/>
  <c r="G212" i="64"/>
  <c r="G357" i="64"/>
  <c r="G229" i="57"/>
  <c r="E138" i="75"/>
  <c r="G301" i="58"/>
  <c r="E222" i="66"/>
  <c r="E187" i="65"/>
  <c r="G76" i="54"/>
  <c r="G98" i="64"/>
  <c r="G195" i="57"/>
  <c r="E238" i="75"/>
  <c r="G111" i="58"/>
  <c r="G90" i="71"/>
  <c r="G41" i="64"/>
  <c r="G353" i="22"/>
  <c r="E109" i="65"/>
  <c r="E146" i="60"/>
  <c r="E373" i="56"/>
  <c r="E93" i="64"/>
  <c r="G255" i="56"/>
  <c r="G334" i="64"/>
  <c r="G369" i="66"/>
  <c r="G18" i="76"/>
  <c r="G44" i="57"/>
  <c r="E59" i="65"/>
  <c r="E323" i="57"/>
  <c r="E20" i="53"/>
  <c r="E153" i="58"/>
  <c r="G299" i="61"/>
  <c r="G236" i="68"/>
  <c r="E396" i="59"/>
  <c r="G124" i="56"/>
  <c r="E77" i="61"/>
  <c r="E172" i="75"/>
  <c r="G378" i="70"/>
  <c r="G173" i="68"/>
  <c r="G151" i="57"/>
  <c r="G285" i="70"/>
  <c r="G47" i="76"/>
  <c r="G373" i="22"/>
  <c r="G370" i="59"/>
  <c r="E128" i="71"/>
  <c r="E400" i="69"/>
  <c r="E398" i="71"/>
  <c r="E226" i="56"/>
  <c r="E33" i="59"/>
  <c r="C295" i="70"/>
  <c r="G123" i="53"/>
  <c r="G297" i="58"/>
  <c r="G140" i="22"/>
  <c r="E95" i="56"/>
  <c r="G385" i="57"/>
  <c r="E15" i="58"/>
  <c r="E291" i="55"/>
  <c r="E106" i="65"/>
  <c r="E227" i="67"/>
  <c r="G92" i="66"/>
  <c r="G336" i="61"/>
  <c r="E373" i="58"/>
  <c r="H113" i="61"/>
  <c r="G51" i="64"/>
  <c r="G249" i="64"/>
  <c r="E86" i="61"/>
  <c r="E91" i="57"/>
  <c r="G252" i="53"/>
  <c r="G59" i="76"/>
  <c r="G257" i="67"/>
  <c r="E119" i="68"/>
  <c r="G86" i="22"/>
  <c r="E135" i="51"/>
  <c r="E392" i="51"/>
  <c r="G371" i="64"/>
  <c r="E170" i="71"/>
  <c r="E373" i="71"/>
  <c r="F25" i="53"/>
  <c r="G18" i="22"/>
  <c r="G231" i="51"/>
  <c r="G42" i="69"/>
  <c r="G194" i="76"/>
  <c r="G92" i="61"/>
  <c r="G109" i="66"/>
  <c r="G342" i="64"/>
  <c r="G53" i="69"/>
  <c r="E55" i="56"/>
  <c r="G42" i="57"/>
  <c r="E382" i="51"/>
  <c r="G321" i="67"/>
  <c r="E307" i="58"/>
  <c r="G270" i="61"/>
  <c r="G135" i="70"/>
  <c r="E46" i="75"/>
  <c r="G212" i="53"/>
  <c r="G157" i="58"/>
  <c r="G82" i="76"/>
  <c r="E378" i="56"/>
  <c r="E274" i="75"/>
  <c r="G128" i="69"/>
  <c r="E110" i="56"/>
  <c r="E224" i="75"/>
  <c r="E389" i="55"/>
  <c r="E289" i="50"/>
  <c r="G18" i="66"/>
  <c r="G161" i="66"/>
  <c r="G160" i="68"/>
  <c r="E336" i="57"/>
  <c r="E177" i="53"/>
  <c r="G206" i="67"/>
  <c r="E329" i="54"/>
  <c r="E82" i="53"/>
  <c r="G346" i="61"/>
  <c r="E65" i="65"/>
  <c r="E134" i="75"/>
  <c r="G389" i="61"/>
  <c r="F45" i="54"/>
  <c r="E306" i="71"/>
  <c r="G248" i="76"/>
  <c r="E337" i="58"/>
  <c r="E236" i="75"/>
  <c r="G43" i="59"/>
  <c r="G374" i="22"/>
  <c r="E269" i="57"/>
  <c r="E165" i="66"/>
  <c r="E104" i="66"/>
  <c r="G49" i="76"/>
  <c r="E62" i="53"/>
  <c r="E337" i="67"/>
  <c r="G49" i="70"/>
  <c r="F14" i="75"/>
  <c r="E156" i="50"/>
  <c r="E308" i="53"/>
  <c r="E72" i="64"/>
  <c r="E96" i="68"/>
  <c r="E353" i="59"/>
  <c r="E94" i="64"/>
  <c r="E144" i="61"/>
  <c r="E124" i="50"/>
  <c r="E230" i="56"/>
  <c r="E90" i="56"/>
  <c r="F266" i="56"/>
  <c r="F146" i="71"/>
  <c r="E19" i="75"/>
  <c r="E145" i="66"/>
  <c r="G114" i="68"/>
  <c r="E17" i="68"/>
  <c r="E174" i="53"/>
  <c r="G226" i="68"/>
  <c r="E96" i="75"/>
  <c r="E47" i="71"/>
  <c r="G304" i="68"/>
  <c r="E203" i="56"/>
  <c r="E64" i="57"/>
  <c r="E180" i="55"/>
  <c r="G6" i="59"/>
  <c r="F362" i="76"/>
  <c r="E366" i="60"/>
  <c r="E356" i="66"/>
  <c r="E81" i="65"/>
  <c r="F18" i="75"/>
  <c r="G27" i="65"/>
  <c r="G94" i="69"/>
  <c r="E16" i="59"/>
  <c r="F238" i="60"/>
  <c r="F54" i="59"/>
  <c r="E154" i="75"/>
  <c r="E219" i="56"/>
  <c r="F234" i="54"/>
  <c r="F150" i="51"/>
  <c r="G387" i="76"/>
  <c r="G7" i="71"/>
  <c r="E397" i="58"/>
  <c r="E368" i="56"/>
  <c r="G231" i="61"/>
  <c r="E49" i="58"/>
  <c r="E401" i="66"/>
  <c r="H4" i="50"/>
  <c r="G115" i="67"/>
  <c r="E67" i="65"/>
  <c r="E194" i="60"/>
  <c r="G259" i="22"/>
  <c r="C152" i="69"/>
  <c r="E378" i="61"/>
  <c r="E273" i="50"/>
  <c r="E188" i="67"/>
  <c r="E40" i="66"/>
  <c r="E306" i="76"/>
  <c r="H318" i="70"/>
  <c r="E129" i="53"/>
  <c r="E392" i="64"/>
  <c r="G98" i="68"/>
  <c r="F179" i="51"/>
  <c r="F70" i="75"/>
  <c r="H266" i="76"/>
  <c r="E47" i="61"/>
  <c r="G339" i="67"/>
  <c r="E222" i="60"/>
  <c r="G401" i="22"/>
  <c r="G104" i="66"/>
  <c r="E356" i="59"/>
  <c r="G258" i="70"/>
  <c r="G193" i="58"/>
  <c r="G170" i="68"/>
  <c r="G216" i="69"/>
  <c r="E331" i="54"/>
  <c r="E111" i="65"/>
  <c r="E320" i="75"/>
  <c r="E241" i="51"/>
  <c r="E42" i="59"/>
  <c r="G219" i="61"/>
  <c r="E93" i="65"/>
  <c r="E168" i="64"/>
  <c r="G296" i="56"/>
  <c r="F365" i="59"/>
  <c r="E237" i="57"/>
  <c r="E33" i="56"/>
  <c r="F119" i="50"/>
  <c r="G305" i="64"/>
  <c r="E75" i="53"/>
  <c r="E216" i="75"/>
  <c r="E204" i="76"/>
  <c r="E32" i="64"/>
  <c r="I6" i="58"/>
  <c r="E83" i="65"/>
  <c r="F121" i="55"/>
  <c r="F30" i="56"/>
  <c r="E37" i="65"/>
  <c r="E74" i="53"/>
  <c r="H316" i="67"/>
  <c r="E65" i="57"/>
  <c r="E243" i="59"/>
  <c r="G398" i="68"/>
  <c r="F305" i="70"/>
  <c r="G27" i="70"/>
  <c r="E249" i="71"/>
  <c r="E211" i="50"/>
  <c r="E89" i="67"/>
  <c r="E263" i="51"/>
  <c r="G272" i="64"/>
  <c r="F63" i="60"/>
  <c r="E69" i="66"/>
  <c r="E242" i="75"/>
  <c r="E190" i="70"/>
  <c r="E12" i="65"/>
  <c r="G235" i="64"/>
  <c r="E176" i="58"/>
  <c r="E118" i="68"/>
  <c r="G343" i="61"/>
  <c r="E163" i="76"/>
  <c r="F178" i="58"/>
  <c r="F222" i="71"/>
  <c r="E142" i="55"/>
  <c r="F60" i="71"/>
  <c r="F154" i="57"/>
  <c r="F17" i="53"/>
  <c r="E177" i="54"/>
  <c r="F181" i="69"/>
  <c r="F84" i="57"/>
  <c r="F148" i="75"/>
  <c r="H212" i="65"/>
  <c r="G311" i="57"/>
  <c r="G327" i="66"/>
  <c r="E120" i="66"/>
  <c r="G395" i="59"/>
  <c r="F123" i="75"/>
  <c r="E150" i="57"/>
  <c r="E44" i="54"/>
  <c r="F211" i="70"/>
  <c r="E54" i="69"/>
  <c r="F88" i="70"/>
  <c r="E137" i="66"/>
  <c r="E249" i="59"/>
  <c r="F140" i="53"/>
  <c r="F219" i="59"/>
  <c r="F116" i="76"/>
  <c r="E385" i="64"/>
  <c r="E12" i="61"/>
  <c r="E18" i="71"/>
  <c r="E368" i="58"/>
  <c r="F289" i="70"/>
  <c r="G361" i="22"/>
  <c r="E374" i="69"/>
  <c r="F379" i="55"/>
  <c r="E380" i="66"/>
  <c r="E358" i="54"/>
  <c r="F19" i="51"/>
  <c r="F99" i="55"/>
  <c r="E130" i="59"/>
  <c r="E264" i="56"/>
  <c r="E351" i="51"/>
  <c r="E94" i="53"/>
  <c r="E362" i="56"/>
  <c r="E56" i="56"/>
  <c r="E291" i="69"/>
  <c r="E257" i="61"/>
  <c r="E142" i="56"/>
  <c r="F268" i="56"/>
  <c r="E216" i="61"/>
  <c r="G329" i="68"/>
  <c r="F146" i="54"/>
  <c r="F279" i="71"/>
  <c r="F327" i="50"/>
  <c r="H276" i="61"/>
  <c r="F43" i="50"/>
  <c r="F221" i="56"/>
  <c r="E73" i="58"/>
  <c r="E262" i="66"/>
  <c r="E125" i="68"/>
  <c r="E394" i="67"/>
  <c r="E283" i="70"/>
  <c r="C148" i="67"/>
  <c r="F325" i="64"/>
  <c r="F6" i="66"/>
  <c r="H9" i="69"/>
  <c r="H264" i="50"/>
  <c r="G312" i="57"/>
  <c r="C260" i="50"/>
  <c r="G217" i="56"/>
  <c r="C104" i="57"/>
  <c r="F277" i="69"/>
  <c r="C229" i="66"/>
  <c r="E145" i="67"/>
  <c r="G31" i="22"/>
  <c r="E184" i="55"/>
  <c r="E221" i="54"/>
  <c r="E255" i="75"/>
  <c r="F108" i="53"/>
  <c r="E220" i="50"/>
  <c r="E306" i="60"/>
  <c r="F28" i="61"/>
  <c r="F23" i="51"/>
  <c r="E210" i="69"/>
  <c r="E220" i="58"/>
  <c r="G5" i="67"/>
  <c r="F294" i="70"/>
  <c r="C21" i="55"/>
  <c r="E6" i="66"/>
  <c r="I311" i="68"/>
  <c r="G133" i="22"/>
  <c r="C309" i="22"/>
  <c r="C327" i="66"/>
  <c r="C327" i="69"/>
  <c r="F213" i="60"/>
  <c r="I292" i="65"/>
  <c r="G260" i="68"/>
  <c r="C328" i="68"/>
  <c r="C378" i="22"/>
  <c r="E369" i="67"/>
  <c r="E296" i="50"/>
  <c r="F210" i="76"/>
  <c r="C311" i="64"/>
  <c r="F324" i="22"/>
  <c r="G234" i="22"/>
  <c r="F142" i="70"/>
  <c r="E194" i="54"/>
  <c r="E250" i="65"/>
  <c r="F138" i="55"/>
  <c r="F100" i="50"/>
  <c r="E381" i="69"/>
  <c r="E30" i="68"/>
  <c r="F292" i="65"/>
  <c r="I180" i="67"/>
  <c r="H310" i="68"/>
  <c r="I324" i="51"/>
  <c r="I148" i="76"/>
  <c r="G151" i="66"/>
  <c r="H217" i="54"/>
  <c r="F164" i="67"/>
  <c r="H308" i="65"/>
  <c r="C4" i="68"/>
  <c r="F262" i="57"/>
  <c r="G296" i="54"/>
  <c r="C254" i="53"/>
  <c r="E63" i="71"/>
  <c r="E112" i="67"/>
  <c r="E188" i="56"/>
  <c r="E152" i="51"/>
  <c r="C7" i="66"/>
  <c r="G132" i="54"/>
  <c r="I295" i="61"/>
  <c r="G281" i="59"/>
  <c r="F308" i="64"/>
  <c r="H292" i="60"/>
  <c r="F20" i="66"/>
  <c r="C122" i="50"/>
  <c r="C69" i="60"/>
  <c r="C170" i="65"/>
  <c r="G201" i="22"/>
  <c r="E60" i="65"/>
  <c r="F324" i="71"/>
  <c r="G124" i="64"/>
  <c r="F283" i="65"/>
  <c r="H341" i="57"/>
  <c r="H341" i="22"/>
  <c r="F250" i="67"/>
  <c r="F84" i="61"/>
  <c r="C310" i="60"/>
  <c r="G135" i="22"/>
  <c r="C364" i="75"/>
  <c r="C342" i="75"/>
  <c r="C206" i="54"/>
  <c r="C23" i="64"/>
  <c r="C314" i="68"/>
  <c r="F383" i="61"/>
  <c r="F131" i="76"/>
  <c r="F190" i="56"/>
  <c r="F212" i="66"/>
  <c r="F135" i="22"/>
  <c r="G102" i="61"/>
  <c r="F263" i="71"/>
  <c r="H343" i="22"/>
  <c r="C150" i="68"/>
  <c r="G101" i="75"/>
  <c r="C322" i="70"/>
  <c r="C363" i="56"/>
  <c r="E174" i="59"/>
  <c r="E191" i="59"/>
  <c r="E72" i="65"/>
  <c r="E76" i="56"/>
  <c r="C325" i="66"/>
  <c r="H4" i="67"/>
  <c r="C150" i="60"/>
  <c r="H245" i="22"/>
  <c r="I87" i="70"/>
  <c r="C311" i="66"/>
  <c r="F277" i="68"/>
  <c r="C355" i="56"/>
  <c r="C367" i="51"/>
  <c r="C94" i="54"/>
  <c r="C261" i="50"/>
  <c r="C371" i="61"/>
  <c r="C178" i="50"/>
  <c r="E87" i="68"/>
  <c r="C245" i="57"/>
  <c r="F379" i="50"/>
  <c r="C277" i="56"/>
  <c r="C101" i="58"/>
  <c r="E278" i="69"/>
  <c r="H310" i="66"/>
  <c r="G4" i="54"/>
  <c r="C116" i="60"/>
  <c r="F165" i="68"/>
  <c r="G329" i="66"/>
  <c r="F120" i="55"/>
  <c r="F304" i="53"/>
  <c r="G212" i="57"/>
  <c r="E180" i="75"/>
  <c r="H152" i="61"/>
  <c r="F152" i="67"/>
  <c r="H346" i="68"/>
  <c r="E394" i="64"/>
  <c r="E85" i="71"/>
  <c r="C309" i="55"/>
  <c r="F262" i="67"/>
  <c r="F326" i="51"/>
  <c r="I293" i="57"/>
  <c r="E141" i="53"/>
  <c r="I296" i="54"/>
  <c r="H277" i="64"/>
  <c r="C226" i="71"/>
  <c r="C12" i="67"/>
  <c r="C32" i="67"/>
  <c r="C24" i="54"/>
  <c r="C24" i="69"/>
  <c r="C115" i="57"/>
  <c r="C156" i="64"/>
  <c r="C363" i="53"/>
  <c r="C238" i="64"/>
  <c r="C301" i="58"/>
  <c r="C32" i="53"/>
  <c r="C229" i="71"/>
  <c r="C200" i="54"/>
  <c r="C127" i="64"/>
  <c r="C310" i="69"/>
  <c r="C16" i="59"/>
  <c r="C297" i="60"/>
  <c r="C44" i="57"/>
  <c r="C230" i="66"/>
  <c r="C130" i="22"/>
  <c r="C36" i="59"/>
  <c r="C150" i="64"/>
  <c r="C352" i="57"/>
  <c r="C62" i="53"/>
  <c r="C256" i="58"/>
  <c r="C241" i="66"/>
  <c r="F102" i="57"/>
  <c r="G263" i="58"/>
  <c r="C338" i="57"/>
  <c r="E381" i="51"/>
  <c r="G401" i="50"/>
  <c r="G75" i="69"/>
  <c r="G72" i="70"/>
  <c r="G379" i="69"/>
  <c r="E31" i="56"/>
  <c r="G60" i="22"/>
  <c r="E218" i="51"/>
  <c r="H206" i="22"/>
  <c r="E290" i="75"/>
  <c r="E25" i="57"/>
  <c r="E146" i="59"/>
  <c r="G380" i="60"/>
  <c r="E395" i="61"/>
  <c r="E120" i="56"/>
  <c r="E368" i="50"/>
  <c r="G345" i="75"/>
  <c r="H64" i="22"/>
  <c r="E194" i="50"/>
  <c r="E171" i="61"/>
  <c r="E178" i="75"/>
  <c r="G34" i="76"/>
  <c r="E337" i="71"/>
  <c r="G226" i="69"/>
  <c r="G127" i="60"/>
  <c r="E97" i="71"/>
  <c r="F325" i="55"/>
  <c r="E303" i="65"/>
  <c r="E198" i="64"/>
  <c r="C312" i="61"/>
  <c r="E256" i="59"/>
  <c r="E200" i="67"/>
  <c r="E317" i="64"/>
  <c r="G355" i="54"/>
  <c r="E294" i="55"/>
  <c r="E24" i="67"/>
  <c r="F95" i="71"/>
  <c r="E369" i="58"/>
  <c r="E247" i="59"/>
  <c r="C137" i="57"/>
  <c r="F326" i="58"/>
  <c r="E370" i="51"/>
  <c r="E42" i="61"/>
  <c r="F61" i="69"/>
  <c r="H239" i="66"/>
  <c r="E232" i="60"/>
  <c r="E240" i="60"/>
  <c r="G136" i="66"/>
  <c r="E373" i="53"/>
  <c r="E171" i="64"/>
  <c r="E293" i="53"/>
  <c r="E388" i="56"/>
  <c r="H389" i="70"/>
  <c r="E379" i="65"/>
  <c r="E324" i="56"/>
  <c r="E372" i="54"/>
  <c r="F385" i="58"/>
  <c r="E283" i="66"/>
  <c r="E141" i="75"/>
  <c r="E261" i="55"/>
  <c r="G356" i="65"/>
  <c r="E81" i="71"/>
  <c r="E331" i="65"/>
  <c r="C212" i="55"/>
  <c r="E141" i="58"/>
  <c r="F202" i="75"/>
  <c r="E50" i="61"/>
  <c r="F285" i="51"/>
  <c r="F65" i="50"/>
  <c r="G353" i="67"/>
  <c r="G36" i="67"/>
  <c r="E324" i="64"/>
  <c r="E23" i="64"/>
  <c r="G402" i="68"/>
  <c r="E323" i="54"/>
  <c r="E189" i="50"/>
  <c r="E276" i="64"/>
  <c r="E41" i="54"/>
  <c r="E177" i="60"/>
  <c r="E77" i="60"/>
  <c r="E60" i="56"/>
  <c r="G210" i="58"/>
  <c r="E50" i="54"/>
  <c r="E228" i="58"/>
  <c r="G218" i="68"/>
  <c r="E112" i="71"/>
  <c r="E328" i="55"/>
  <c r="G327" i="58"/>
  <c r="F240" i="56"/>
  <c r="F176" i="71"/>
  <c r="E338" i="58"/>
  <c r="E111" i="50"/>
  <c r="E143" i="55"/>
  <c r="F175" i="71"/>
  <c r="E241" i="57"/>
  <c r="E130" i="71"/>
  <c r="E95" i="64"/>
  <c r="F267" i="70"/>
  <c r="F377" i="70"/>
  <c r="G251" i="69"/>
  <c r="F300" i="75"/>
  <c r="E113" i="57"/>
  <c r="E266" i="67"/>
  <c r="E108" i="60"/>
  <c r="G109" i="69"/>
  <c r="G379" i="76"/>
  <c r="E248" i="55"/>
  <c r="E387" i="60"/>
  <c r="G191" i="75"/>
  <c r="G28" i="57"/>
  <c r="E271" i="76"/>
  <c r="G183" i="66"/>
  <c r="E184" i="60"/>
  <c r="E219" i="70"/>
  <c r="E182" i="64"/>
  <c r="F35" i="60"/>
  <c r="E311" i="70"/>
  <c r="G251" i="22"/>
  <c r="G19" i="70"/>
  <c r="E249" i="55"/>
  <c r="E256" i="76"/>
  <c r="E75" i="65"/>
  <c r="E274" i="58"/>
  <c r="E188" i="61"/>
  <c r="E354" i="55"/>
  <c r="F401" i="55"/>
  <c r="E343" i="70"/>
  <c r="E363" i="56"/>
  <c r="F239" i="57"/>
  <c r="E244" i="66"/>
  <c r="E121" i="66"/>
  <c r="E169" i="54"/>
  <c r="G341" i="69"/>
  <c r="G216" i="66"/>
  <c r="F87" i="65"/>
  <c r="H132" i="66"/>
  <c r="I103" i="56"/>
  <c r="G151" i="68"/>
  <c r="G371" i="59"/>
  <c r="E373" i="55"/>
  <c r="E384" i="64"/>
  <c r="G359" i="54"/>
  <c r="E157" i="68"/>
  <c r="G321" i="68"/>
  <c r="E268" i="60"/>
  <c r="F79" i="59"/>
  <c r="F278" i="71"/>
  <c r="F131" i="51"/>
  <c r="F330" i="65"/>
  <c r="E160" i="70"/>
  <c r="E55" i="71"/>
  <c r="E221" i="56"/>
  <c r="E43" i="56"/>
  <c r="F76" i="61"/>
  <c r="E222" i="51"/>
  <c r="E228" i="68"/>
  <c r="E50" i="57"/>
  <c r="E222" i="75"/>
  <c r="E297" i="66"/>
  <c r="E258" i="53"/>
  <c r="G92" i="68"/>
  <c r="H185" i="22"/>
  <c r="G316" i="70"/>
  <c r="G10" i="69"/>
  <c r="E332" i="51"/>
  <c r="E191" i="54"/>
  <c r="H15" i="22"/>
  <c r="G338" i="61"/>
  <c r="G142" i="67"/>
  <c r="H358" i="60"/>
  <c r="G269" i="59"/>
  <c r="E382" i="50"/>
  <c r="E346" i="56"/>
  <c r="G301" i="66"/>
  <c r="E356" i="56"/>
  <c r="G105" i="69"/>
  <c r="E364" i="53"/>
  <c r="G96" i="68"/>
  <c r="G82" i="54"/>
  <c r="E285" i="71"/>
  <c r="G271" i="69"/>
  <c r="E338" i="53"/>
  <c r="E107" i="53"/>
  <c r="G66" i="66"/>
  <c r="C279" i="22"/>
  <c r="G199" i="70"/>
  <c r="E251" i="53"/>
  <c r="E112" i="75"/>
  <c r="G168" i="75"/>
  <c r="G283" i="51"/>
  <c r="G374" i="56"/>
  <c r="G280" i="76"/>
  <c r="G368" i="76"/>
  <c r="G280" i="64"/>
  <c r="E137" i="67"/>
  <c r="G284" i="67"/>
  <c r="E191" i="55"/>
  <c r="E208" i="60"/>
  <c r="G391" i="68"/>
  <c r="E219" i="67"/>
  <c r="E233" i="51"/>
  <c r="G211" i="70"/>
  <c r="E128" i="59"/>
  <c r="G209" i="22"/>
  <c r="E34" i="61"/>
  <c r="E311" i="58"/>
  <c r="H155" i="67"/>
  <c r="E173" i="75"/>
  <c r="E380" i="71"/>
  <c r="E237" i="55"/>
  <c r="G371" i="66"/>
  <c r="E167" i="68"/>
  <c r="F131" i="54"/>
  <c r="E387" i="59"/>
  <c r="G236" i="65"/>
  <c r="G267" i="61"/>
  <c r="G103" i="70"/>
  <c r="G351" i="61"/>
  <c r="E92" i="56"/>
  <c r="E203" i="51"/>
  <c r="E33" i="54"/>
  <c r="E83" i="60"/>
  <c r="G171" i="64"/>
  <c r="G354" i="22"/>
  <c r="E43" i="54"/>
  <c r="G397" i="61"/>
  <c r="G58" i="69"/>
  <c r="G364" i="69"/>
  <c r="E300" i="58"/>
  <c r="G357" i="65"/>
  <c r="H365" i="22"/>
  <c r="E364" i="67"/>
  <c r="E298" i="65"/>
  <c r="G78" i="69"/>
  <c r="E316" i="59"/>
  <c r="E278" i="64"/>
  <c r="E141" i="60"/>
  <c r="G399" i="70"/>
  <c r="E353" i="66"/>
  <c r="F355" i="75"/>
  <c r="E224" i="55"/>
  <c r="G249" i="76"/>
  <c r="G19" i="50"/>
  <c r="G305" i="66"/>
  <c r="G268" i="22"/>
  <c r="G290" i="53"/>
  <c r="E260" i="58"/>
  <c r="G278" i="70"/>
  <c r="E249" i="53"/>
  <c r="E40" i="65"/>
  <c r="G330" i="76"/>
  <c r="G192" i="22"/>
  <c r="E175" i="57"/>
  <c r="H280" i="66"/>
  <c r="G276" i="70"/>
  <c r="G162" i="55"/>
  <c r="E361" i="57"/>
  <c r="G9" i="64"/>
  <c r="G318" i="51"/>
  <c r="G218" i="66"/>
  <c r="E220" i="61"/>
  <c r="E185" i="60"/>
  <c r="G193" i="56"/>
  <c r="G70" i="76"/>
  <c r="E202" i="22"/>
  <c r="E137" i="51"/>
  <c r="E123" i="58"/>
  <c r="E327" i="57"/>
  <c r="E323" i="61"/>
  <c r="G344" i="57"/>
  <c r="G374" i="66"/>
  <c r="G90" i="53"/>
  <c r="G201" i="60"/>
  <c r="G294" i="64"/>
  <c r="G398" i="58"/>
  <c r="G358" i="58"/>
  <c r="E385" i="53"/>
  <c r="E77" i="57"/>
  <c r="G194" i="59"/>
  <c r="E295" i="53"/>
  <c r="E34" i="57"/>
  <c r="E302" i="60"/>
  <c r="G252" i="65"/>
  <c r="E257" i="66"/>
  <c r="E200" i="61"/>
  <c r="G267" i="71"/>
  <c r="E218" i="54"/>
  <c r="G108" i="59"/>
  <c r="G81" i="22"/>
  <c r="E203" i="54"/>
  <c r="E249" i="61"/>
  <c r="E156" i="58"/>
  <c r="E46" i="50"/>
  <c r="E163" i="66"/>
  <c r="E396" i="75"/>
  <c r="G184" i="66"/>
  <c r="E115" i="53"/>
  <c r="E365" i="59"/>
  <c r="G272" i="61"/>
  <c r="E41" i="75"/>
  <c r="G124" i="22"/>
  <c r="E199" i="66"/>
  <c r="E129" i="51"/>
  <c r="G389" i="76"/>
  <c r="E12" i="66"/>
  <c r="G320" i="22"/>
  <c r="E333" i="51"/>
  <c r="F220" i="68"/>
  <c r="E273" i="22"/>
  <c r="G156" i="69"/>
  <c r="G21" i="61"/>
  <c r="G38" i="67"/>
  <c r="E349" i="56"/>
  <c r="E92" i="60"/>
  <c r="G326" i="67"/>
  <c r="E124" i="67"/>
  <c r="F290" i="70"/>
  <c r="G56" i="60"/>
  <c r="E262" i="60"/>
  <c r="E144" i="60"/>
  <c r="E123" i="50"/>
  <c r="F93" i="68"/>
  <c r="C278" i="60"/>
  <c r="E368" i="64"/>
  <c r="E307" i="60"/>
  <c r="F30" i="53"/>
  <c r="F347" i="22"/>
  <c r="E54" i="71"/>
  <c r="E49" i="66"/>
  <c r="E370" i="53"/>
  <c r="E355" i="69"/>
  <c r="E377" i="71"/>
  <c r="F217" i="59"/>
  <c r="F353" i="64"/>
  <c r="G147" i="69"/>
  <c r="G211" i="58"/>
  <c r="E23" i="60"/>
  <c r="G354" i="68"/>
  <c r="E313" i="75"/>
  <c r="E32" i="56"/>
  <c r="G384" i="61"/>
  <c r="E397" i="68"/>
  <c r="G191" i="65"/>
  <c r="E193" i="75"/>
  <c r="E229" i="76"/>
  <c r="E37" i="60"/>
  <c r="E65" i="51"/>
  <c r="F115" i="54"/>
  <c r="E13" i="75"/>
  <c r="F322" i="75"/>
  <c r="F6" i="71"/>
  <c r="G365" i="68"/>
  <c r="E78" i="51"/>
  <c r="E42" i="70"/>
  <c r="E398" i="56"/>
  <c r="F259" i="66"/>
  <c r="F343" i="55"/>
  <c r="F328" i="50"/>
  <c r="E274" i="65"/>
  <c r="F64" i="55"/>
  <c r="F380" i="50"/>
  <c r="G200" i="76"/>
  <c r="E220" i="59"/>
  <c r="F242" i="53"/>
  <c r="E109" i="50"/>
  <c r="G235" i="59"/>
  <c r="E241" i="54"/>
  <c r="E22" i="57"/>
  <c r="E13" i="55"/>
  <c r="E400" i="57"/>
  <c r="E129" i="60"/>
  <c r="H378" i="76"/>
  <c r="F80" i="54"/>
  <c r="E177" i="67"/>
  <c r="E393" i="69"/>
  <c r="G240" i="68"/>
  <c r="E313" i="61"/>
  <c r="E278" i="76"/>
  <c r="E221" i="61"/>
  <c r="E168" i="67"/>
  <c r="E65" i="60"/>
  <c r="F42" i="53"/>
  <c r="E122" i="55"/>
  <c r="F226" i="56"/>
  <c r="F317" i="58"/>
  <c r="G137" i="65"/>
  <c r="E30" i="66"/>
  <c r="E38" i="66"/>
  <c r="E59" i="55"/>
  <c r="E147" i="67"/>
  <c r="E163" i="53"/>
  <c r="E29" i="68"/>
  <c r="E333" i="54"/>
  <c r="E99" i="51"/>
  <c r="H77" i="70"/>
  <c r="E239" i="75"/>
  <c r="E204" i="60"/>
  <c r="E239" i="68"/>
  <c r="E56" i="60"/>
  <c r="E313" i="60"/>
  <c r="E58" i="60"/>
  <c r="E336" i="50"/>
  <c r="E361" i="65"/>
  <c r="E42" i="56"/>
  <c r="E155" i="61"/>
  <c r="F233" i="59"/>
  <c r="E99" i="56"/>
  <c r="E340" i="58"/>
  <c r="E185" i="50"/>
  <c r="F260" i="59"/>
  <c r="E337" i="55"/>
  <c r="E299" i="67"/>
  <c r="F203" i="76"/>
  <c r="E217" i="60"/>
  <c r="E370" i="56"/>
  <c r="E114" i="60"/>
  <c r="F206" i="51"/>
  <c r="F332" i="60"/>
  <c r="F244" i="22"/>
  <c r="E105" i="66"/>
  <c r="E124" i="51"/>
  <c r="E178" i="51"/>
  <c r="G77" i="61"/>
  <c r="E212" i="53"/>
  <c r="F323" i="22"/>
  <c r="E111" i="51"/>
  <c r="E314" i="58"/>
  <c r="E177" i="57"/>
  <c r="G341" i="55"/>
  <c r="E79" i="61"/>
  <c r="E80" i="75"/>
  <c r="G70" i="64"/>
  <c r="F274" i="56"/>
  <c r="C100" i="22"/>
  <c r="E87" i="61"/>
  <c r="E337" i="64"/>
  <c r="E387" i="67"/>
  <c r="E269" i="65"/>
  <c r="E338" i="59"/>
  <c r="E91" i="56"/>
  <c r="E249" i="51"/>
  <c r="E369" i="76"/>
  <c r="F346" i="59"/>
  <c r="E87" i="66"/>
  <c r="E169" i="56"/>
  <c r="F395" i="60"/>
  <c r="F308" i="51"/>
  <c r="F56" i="51"/>
  <c r="E210" i="60"/>
  <c r="F292" i="60"/>
  <c r="E180" i="68"/>
  <c r="C215" i="65"/>
  <c r="H261" i="59"/>
  <c r="G277" i="58"/>
  <c r="I4" i="66"/>
  <c r="E383" i="60"/>
  <c r="E338" i="50"/>
  <c r="E344" i="69"/>
  <c r="E51" i="67"/>
  <c r="E88" i="70"/>
  <c r="E389" i="59"/>
  <c r="F188" i="76"/>
  <c r="F137" i="58"/>
  <c r="F143" i="71"/>
  <c r="E128" i="55"/>
  <c r="F382" i="57"/>
  <c r="F172" i="75"/>
  <c r="F138" i="51"/>
  <c r="E286" i="64"/>
  <c r="E379" i="58"/>
  <c r="E10" i="55"/>
  <c r="E390" i="55"/>
  <c r="C6" i="67"/>
  <c r="H330" i="67"/>
  <c r="E290" i="65"/>
  <c r="F7" i="61"/>
  <c r="E189" i="69"/>
  <c r="E248" i="56"/>
  <c r="F218" i="66"/>
  <c r="F327" i="61"/>
  <c r="E244" i="53"/>
  <c r="E51" i="58"/>
  <c r="E314" i="65"/>
  <c r="F192" i="51"/>
  <c r="E188" i="59"/>
  <c r="E403" i="60"/>
  <c r="E84" i="66"/>
  <c r="E364" i="65"/>
  <c r="F220" i="53"/>
  <c r="E282" i="53"/>
  <c r="F307" i="53"/>
  <c r="F67" i="59"/>
  <c r="E104" i="71"/>
  <c r="E375" i="75"/>
  <c r="C215" i="67"/>
  <c r="F294" i="53"/>
  <c r="F261" i="60"/>
  <c r="E280" i="53"/>
  <c r="E23" i="67"/>
  <c r="C22" i="54"/>
  <c r="E372" i="64"/>
  <c r="F137" i="51"/>
  <c r="C8" i="61"/>
  <c r="F324" i="65"/>
  <c r="G4" i="65"/>
  <c r="H308" i="68"/>
  <c r="G260" i="64"/>
  <c r="C180" i="50"/>
  <c r="H148" i="66"/>
  <c r="C199" i="57"/>
  <c r="C117" i="68"/>
  <c r="F101" i="68"/>
  <c r="C52" i="65"/>
  <c r="E194" i="71"/>
  <c r="G76" i="66"/>
  <c r="E20" i="50"/>
  <c r="C52" i="67"/>
  <c r="F256" i="50"/>
  <c r="F267" i="57"/>
  <c r="E166" i="22"/>
  <c r="E171" i="54"/>
  <c r="F359" i="65"/>
  <c r="F45" i="58"/>
  <c r="C262" i="56"/>
  <c r="E384" i="56"/>
  <c r="H165" i="68"/>
  <c r="C260" i="70"/>
  <c r="G153" i="69"/>
  <c r="I229" i="65"/>
  <c r="F279" i="65"/>
  <c r="F308" i="59"/>
  <c r="I148" i="50"/>
  <c r="G180" i="67"/>
  <c r="C149" i="59"/>
  <c r="C327" i="75"/>
  <c r="I277" i="66"/>
  <c r="H308" i="64"/>
  <c r="F275" i="69"/>
  <c r="C343" i="51"/>
  <c r="G241" i="68"/>
  <c r="G176" i="69"/>
  <c r="F168" i="53"/>
  <c r="E395" i="67"/>
  <c r="E288" i="70"/>
  <c r="F34" i="51"/>
  <c r="E336" i="69"/>
  <c r="F38" i="50"/>
  <c r="E321" i="56"/>
  <c r="E94" i="51"/>
  <c r="F221" i="68"/>
  <c r="F290" i="53"/>
  <c r="E393" i="53"/>
  <c r="H260" i="50"/>
  <c r="C196" i="68"/>
  <c r="C217" i="56"/>
  <c r="H197" i="66"/>
  <c r="H244" i="67"/>
  <c r="C260" i="60"/>
  <c r="C309" i="54"/>
  <c r="G213" i="57"/>
  <c r="H299" i="59"/>
  <c r="C213" i="55"/>
  <c r="C100" i="68"/>
  <c r="F167" i="57"/>
  <c r="C270" i="71"/>
  <c r="C114" i="59"/>
  <c r="E143" i="51"/>
  <c r="F360" i="59"/>
  <c r="F215" i="65"/>
  <c r="G314" i="57"/>
  <c r="H116" i="71"/>
  <c r="C295" i="59"/>
  <c r="E6" i="76"/>
  <c r="I309" i="54"/>
  <c r="F311" i="57"/>
  <c r="I340" i="68"/>
  <c r="C35" i="66"/>
  <c r="C326" i="66"/>
  <c r="C143" i="65"/>
  <c r="E305" i="66"/>
  <c r="F320" i="71"/>
  <c r="F385" i="56"/>
  <c r="G308" i="70"/>
  <c r="I277" i="56"/>
  <c r="I55" i="70"/>
  <c r="C294" i="70"/>
  <c r="G294" i="22"/>
  <c r="F309" i="59"/>
  <c r="I84" i="61"/>
  <c r="C339" i="69"/>
  <c r="C332" i="50"/>
  <c r="C160" i="50"/>
  <c r="C83" i="56"/>
  <c r="C80" i="54"/>
  <c r="E36" i="65"/>
  <c r="E248" i="53"/>
  <c r="F343" i="59"/>
  <c r="I276" i="55"/>
  <c r="I293" i="67"/>
  <c r="I308" i="70"/>
  <c r="I244" i="61"/>
  <c r="H228" i="67"/>
  <c r="H132" i="70"/>
  <c r="G52" i="69"/>
  <c r="I311" i="67"/>
  <c r="C211" i="54"/>
  <c r="C49" i="65"/>
  <c r="E253" i="55"/>
  <c r="F109" i="22"/>
  <c r="E332" i="59"/>
  <c r="E81" i="68"/>
  <c r="C293" i="55"/>
  <c r="H293" i="57"/>
  <c r="H292" i="75"/>
  <c r="C4" i="65"/>
  <c r="C103" i="61"/>
  <c r="F276" i="61"/>
  <c r="F155" i="69"/>
  <c r="C146" i="70"/>
  <c r="C195" i="70"/>
  <c r="C152" i="70"/>
  <c r="C168" i="70"/>
  <c r="C102" i="60"/>
  <c r="C215" i="61"/>
  <c r="E105" i="76"/>
  <c r="E375" i="68"/>
  <c r="F145" i="64"/>
  <c r="H293" i="55"/>
  <c r="F217" i="68"/>
  <c r="G103" i="61"/>
  <c r="G312" i="58"/>
  <c r="G180" i="68"/>
  <c r="H104" i="57"/>
  <c r="F217" i="56"/>
  <c r="E269" i="75"/>
  <c r="E238" i="64"/>
  <c r="C260" i="65"/>
  <c r="C217" i="67"/>
  <c r="I9" i="66"/>
  <c r="G90" i="59"/>
  <c r="E74" i="51"/>
  <c r="E54" i="66"/>
  <c r="E195" i="61"/>
  <c r="E216" i="69"/>
  <c r="H308" i="55"/>
  <c r="F325" i="66"/>
  <c r="G214" i="66"/>
  <c r="E312" i="68"/>
  <c r="G264" i="67"/>
  <c r="H276" i="54"/>
  <c r="C221" i="75"/>
  <c r="C242" i="54"/>
  <c r="C219" i="51"/>
  <c r="C176" i="53"/>
  <c r="C128" i="67"/>
  <c r="C11" i="50"/>
  <c r="C107" i="67"/>
  <c r="C376" i="65"/>
  <c r="C368" i="54"/>
  <c r="C55" i="65"/>
  <c r="C378" i="68"/>
  <c r="C113" i="54"/>
  <c r="C59" i="64"/>
  <c r="C238" i="55"/>
  <c r="C13" i="68"/>
  <c r="C174" i="70"/>
  <c r="C303" i="51"/>
  <c r="C381" i="51"/>
  <c r="C322" i="58"/>
  <c r="C24" i="50"/>
  <c r="C273" i="57"/>
  <c r="C259" i="65"/>
  <c r="C284" i="56"/>
  <c r="C174" i="57"/>
  <c r="E145" i="58"/>
  <c r="C6" i="61"/>
  <c r="C339" i="66"/>
  <c r="C261" i="53"/>
  <c r="C193" i="53"/>
  <c r="C63" i="50"/>
  <c r="C67" i="61"/>
  <c r="C29" i="57"/>
  <c r="C49" i="50"/>
  <c r="C8" i="50"/>
  <c r="C232" i="22"/>
  <c r="C331" i="57"/>
  <c r="C366" i="64"/>
  <c r="C391" i="66"/>
  <c r="F308" i="68"/>
  <c r="E327" i="66"/>
  <c r="C402" i="68"/>
  <c r="C178" i="58"/>
  <c r="C19" i="55"/>
  <c r="C32" i="58"/>
  <c r="C357" i="68"/>
  <c r="C192" i="68"/>
  <c r="C13" i="51"/>
  <c r="C142" i="65"/>
  <c r="G84" i="68"/>
  <c r="I36" i="54"/>
  <c r="C131" i="75"/>
  <c r="C222" i="53"/>
  <c r="C341" i="61"/>
  <c r="C39" i="64"/>
  <c r="C238" i="22"/>
  <c r="C80" i="55"/>
  <c r="C54" i="50"/>
  <c r="C158" i="71"/>
  <c r="F309" i="60"/>
  <c r="C36" i="58"/>
  <c r="C165" i="58"/>
  <c r="C72" i="56"/>
  <c r="C53" i="66"/>
  <c r="C145" i="66"/>
  <c r="C163" i="59"/>
  <c r="C65" i="70"/>
  <c r="C46" i="54"/>
  <c r="C272" i="61"/>
  <c r="C8" i="68"/>
  <c r="C64" i="58"/>
  <c r="C113" i="61"/>
  <c r="C369" i="53"/>
  <c r="E10" i="22"/>
  <c r="C293" i="69"/>
  <c r="G149" i="50"/>
  <c r="C8" i="54"/>
  <c r="C242" i="56"/>
  <c r="C146" i="54"/>
  <c r="C237" i="64"/>
  <c r="C271" i="65"/>
  <c r="C30" i="64"/>
  <c r="C114" i="69"/>
  <c r="C398" i="65"/>
  <c r="C79" i="65"/>
  <c r="C325" i="22"/>
  <c r="C50" i="64"/>
  <c r="C137" i="65"/>
  <c r="C401" i="55"/>
  <c r="C242" i="64"/>
  <c r="C366" i="57"/>
  <c r="C32" i="71"/>
  <c r="C266" i="58"/>
  <c r="F253" i="75"/>
  <c r="H53" i="76"/>
  <c r="G292" i="58"/>
  <c r="C188" i="22"/>
  <c r="C35" i="58"/>
  <c r="C275" i="66"/>
  <c r="C127" i="51"/>
  <c r="C225" i="50"/>
  <c r="C304" i="50"/>
  <c r="C159" i="66"/>
  <c r="C58" i="56"/>
  <c r="C317" i="50"/>
  <c r="C211" i="67"/>
  <c r="C382" i="70"/>
  <c r="G148" i="66"/>
  <c r="C209" i="50"/>
  <c r="C42" i="56"/>
  <c r="C391" i="60"/>
  <c r="C188" i="75"/>
  <c r="C114" i="67"/>
  <c r="C255" i="75"/>
  <c r="C112" i="57"/>
  <c r="C4" i="70"/>
  <c r="C307" i="54"/>
  <c r="C107" i="54"/>
  <c r="C78" i="61"/>
  <c r="F245" i="70"/>
  <c r="C315" i="53"/>
  <c r="C102" i="59"/>
  <c r="C176" i="57"/>
  <c r="C42" i="70"/>
  <c r="C72" i="67"/>
  <c r="C110" i="53"/>
  <c r="C394" i="66"/>
  <c r="C76" i="53"/>
  <c r="C32" i="54"/>
  <c r="C187" i="56"/>
  <c r="C381" i="54"/>
  <c r="C259" i="66"/>
  <c r="C334" i="65"/>
  <c r="C284" i="75"/>
  <c r="C381" i="64"/>
  <c r="C387" i="57"/>
  <c r="C316" i="60"/>
  <c r="C267" i="56"/>
  <c r="C12" i="70"/>
  <c r="C335" i="60"/>
  <c r="C149" i="51"/>
  <c r="C18" i="65"/>
  <c r="C376" i="67"/>
  <c r="C160" i="57"/>
  <c r="C180" i="59"/>
  <c r="C190" i="68"/>
  <c r="C291" i="55"/>
  <c r="C342" i="55"/>
  <c r="C337" i="59"/>
  <c r="C375" i="65"/>
  <c r="C79" i="60"/>
  <c r="C136" i="53"/>
  <c r="C377" i="67"/>
  <c r="C259" i="76"/>
  <c r="C7" i="70"/>
  <c r="C18" i="59"/>
  <c r="F208" i="57"/>
  <c r="C398" i="22"/>
  <c r="C48" i="68"/>
  <c r="C170" i="51"/>
  <c r="C275" i="70"/>
  <c r="C34" i="59"/>
  <c r="C82" i="69"/>
  <c r="C223" i="67"/>
  <c r="C365" i="56"/>
  <c r="C243" i="59"/>
  <c r="C105" i="50"/>
  <c r="C233" i="61"/>
  <c r="C338" i="61"/>
  <c r="C184" i="55"/>
  <c r="C67" i="69"/>
  <c r="C182" i="58"/>
  <c r="C354" i="56"/>
  <c r="C290" i="61"/>
  <c r="C211" i="69"/>
  <c r="F18" i="54"/>
  <c r="F155" i="50"/>
  <c r="G73" i="67"/>
  <c r="E136" i="59"/>
  <c r="E396" i="22"/>
  <c r="G126" i="76"/>
  <c r="E346" i="59"/>
  <c r="C153" i="66"/>
  <c r="I312" i="58"/>
  <c r="H184" i="68"/>
  <c r="I276" i="51"/>
  <c r="G292" i="76"/>
  <c r="I184" i="69"/>
  <c r="G293" i="54"/>
  <c r="C343" i="69"/>
  <c r="G7" i="67"/>
  <c r="E61" i="61"/>
  <c r="E288" i="59"/>
  <c r="F83" i="76"/>
  <c r="E62" i="58"/>
  <c r="E294" i="64"/>
  <c r="E232" i="53"/>
  <c r="C293" i="64"/>
  <c r="F78" i="75"/>
  <c r="E264" i="64"/>
  <c r="E193" i="53"/>
  <c r="F241" i="75"/>
  <c r="C53" i="61"/>
  <c r="E108" i="22"/>
  <c r="E24" i="65"/>
  <c r="H276" i="55"/>
  <c r="C264" i="57"/>
  <c r="F325" i="71"/>
  <c r="I279" i="57"/>
  <c r="I53" i="76"/>
  <c r="I150" i="68"/>
  <c r="G105" i="68"/>
  <c r="G148" i="76"/>
  <c r="H309" i="66"/>
  <c r="H87" i="65"/>
  <c r="H244" i="61"/>
  <c r="C276" i="65"/>
  <c r="C132" i="75"/>
  <c r="C332" i="57"/>
  <c r="C323" i="51"/>
  <c r="E66" i="75"/>
  <c r="H211" i="67"/>
  <c r="E211" i="60"/>
  <c r="E164" i="69"/>
  <c r="E351" i="53"/>
  <c r="E322" i="57"/>
  <c r="G95" i="68"/>
  <c r="F112" i="50"/>
  <c r="E201" i="64"/>
  <c r="F165" i="50"/>
  <c r="F202" i="57"/>
  <c r="F325" i="22"/>
  <c r="E302" i="50"/>
  <c r="G261" i="56"/>
  <c r="F276" i="68"/>
  <c r="C310" i="70"/>
  <c r="H277" i="69"/>
  <c r="H101" i="67"/>
  <c r="H310" i="76"/>
  <c r="G149" i="68"/>
  <c r="E312" i="76"/>
  <c r="F298" i="69"/>
  <c r="F340" i="69"/>
  <c r="F116" i="22"/>
  <c r="C4" i="76"/>
  <c r="H180" i="68"/>
  <c r="C83" i="60"/>
  <c r="E373" i="59"/>
  <c r="F395" i="22"/>
  <c r="C261" i="70"/>
  <c r="E203" i="64"/>
  <c r="I296" i="69"/>
  <c r="C280" i="61"/>
  <c r="H324" i="51"/>
  <c r="C213" i="66"/>
  <c r="E4" i="76"/>
  <c r="C180" i="68"/>
  <c r="I184" i="67"/>
  <c r="C34" i="22"/>
  <c r="C305" i="71"/>
  <c r="C282" i="54"/>
  <c r="E336" i="61"/>
  <c r="F396" i="22"/>
  <c r="E93" i="56"/>
  <c r="E373" i="54"/>
  <c r="G6" i="66"/>
  <c r="E279" i="66"/>
  <c r="G184" i="70"/>
  <c r="H215" i="56"/>
  <c r="H294" i="57"/>
  <c r="C212" i="54"/>
  <c r="F341" i="68"/>
  <c r="C115" i="53"/>
  <c r="C144" i="67"/>
  <c r="C353" i="71"/>
  <c r="C46" i="58"/>
  <c r="C398" i="61"/>
  <c r="E246" i="50"/>
  <c r="E229" i="58"/>
  <c r="F363" i="55"/>
  <c r="G82" i="59"/>
  <c r="C116" i="57"/>
  <c r="H325" i="61"/>
  <c r="G166" i="54"/>
  <c r="C310" i="61"/>
  <c r="F182" i="66"/>
  <c r="F152" i="68"/>
  <c r="G230" i="57"/>
  <c r="C170" i="67"/>
  <c r="C394" i="50"/>
  <c r="C44" i="22"/>
  <c r="E130" i="54"/>
  <c r="E94" i="76"/>
  <c r="E259" i="58"/>
  <c r="F196" i="61"/>
  <c r="I52" i="61"/>
  <c r="F309" i="54"/>
  <c r="C278" i="68"/>
  <c r="C7" i="56"/>
  <c r="G340" i="68"/>
  <c r="I248" i="67"/>
  <c r="C401" i="60"/>
  <c r="C271" i="66"/>
  <c r="C293" i="53"/>
  <c r="C187" i="70"/>
  <c r="C359" i="69"/>
  <c r="G131" i="55"/>
  <c r="F160" i="50"/>
  <c r="E305" i="76"/>
  <c r="F270" i="71"/>
  <c r="C166" i="54"/>
  <c r="C308" i="59"/>
  <c r="I22" i="61"/>
  <c r="H263" i="22"/>
  <c r="C315" i="68"/>
  <c r="G7" i="50"/>
  <c r="E94" i="61"/>
  <c r="C231" i="54"/>
  <c r="E355" i="58"/>
  <c r="C293" i="76"/>
  <c r="C296" i="69"/>
  <c r="H186" i="68"/>
  <c r="C327" i="54"/>
  <c r="E73" i="59"/>
  <c r="C100" i="50"/>
  <c r="F37" i="71"/>
  <c r="G403" i="59"/>
  <c r="C292" i="57"/>
  <c r="H136" i="61"/>
  <c r="G312" i="76"/>
  <c r="G197" i="69"/>
  <c r="F103" i="61"/>
  <c r="F266" i="69"/>
  <c r="C36" i="22"/>
  <c r="C65" i="55"/>
  <c r="C10" i="58"/>
  <c r="C154" i="64"/>
  <c r="C39" i="58"/>
  <c r="C186" i="56"/>
  <c r="C348" i="53"/>
  <c r="C43" i="53"/>
  <c r="C403" i="64"/>
  <c r="C159" i="59"/>
  <c r="C318" i="67"/>
  <c r="C121" i="22"/>
  <c r="C236" i="64"/>
  <c r="C51" i="75"/>
  <c r="C359" i="58"/>
  <c r="C57" i="65"/>
  <c r="C172" i="66"/>
  <c r="C222" i="51"/>
  <c r="C319" i="64"/>
  <c r="C290" i="57"/>
  <c r="C346" i="75"/>
  <c r="C38" i="61"/>
  <c r="C235" i="71"/>
  <c r="C48" i="57"/>
  <c r="C240" i="71"/>
  <c r="F248" i="75"/>
  <c r="F308" i="70"/>
  <c r="C269" i="76"/>
  <c r="C18" i="67"/>
  <c r="C352" i="53"/>
  <c r="C82" i="51"/>
  <c r="C127" i="75"/>
  <c r="C60" i="71"/>
  <c r="C284" i="65"/>
  <c r="C139" i="51"/>
  <c r="C314" i="67"/>
  <c r="C370" i="76"/>
  <c r="C339" i="56"/>
  <c r="C275" i="65"/>
  <c r="C22" i="51"/>
  <c r="C335" i="70"/>
  <c r="E64" i="54"/>
  <c r="G150" i="67"/>
  <c r="I310" i="22"/>
  <c r="C247" i="70"/>
  <c r="C76" i="68"/>
  <c r="C364" i="69"/>
  <c r="C107" i="71"/>
  <c r="C175" i="55"/>
  <c r="C283" i="67"/>
  <c r="C236" i="50"/>
  <c r="C400" i="66"/>
  <c r="C217" i="54"/>
  <c r="H184" i="67"/>
  <c r="C306" i="51"/>
  <c r="C391" i="51"/>
  <c r="C349" i="68"/>
  <c r="C161" i="55"/>
  <c r="C211" i="65"/>
  <c r="C306" i="59"/>
  <c r="C125" i="69"/>
  <c r="C356" i="53"/>
  <c r="G309" i="59"/>
  <c r="H102" i="70"/>
  <c r="C186" i="58"/>
  <c r="C251" i="58"/>
  <c r="C215" i="75"/>
  <c r="C128" i="50"/>
  <c r="C251" i="53"/>
  <c r="C54" i="66"/>
  <c r="C243" i="64"/>
  <c r="C205" i="54"/>
  <c r="C35" i="69"/>
  <c r="C161" i="69"/>
  <c r="C395" i="61"/>
  <c r="C106" i="55"/>
  <c r="C286" i="59"/>
  <c r="C283" i="59"/>
  <c r="F174" i="50"/>
  <c r="H152" i="60"/>
  <c r="C133" i="76"/>
  <c r="C147" i="75"/>
  <c r="C361" i="59"/>
  <c r="C189" i="59"/>
  <c r="C337" i="66"/>
  <c r="C215" i="60"/>
  <c r="C251" i="54"/>
  <c r="C123" i="67"/>
  <c r="C307" i="56"/>
  <c r="C318" i="66"/>
  <c r="C379" i="70"/>
  <c r="C156" i="61"/>
  <c r="C79" i="68"/>
  <c r="C201" i="65"/>
  <c r="C64" i="50"/>
  <c r="C130" i="56"/>
  <c r="C285" i="55"/>
  <c r="C253" i="58"/>
  <c r="G84" i="70"/>
  <c r="G133" i="76"/>
  <c r="F90" i="70"/>
  <c r="C399" i="64"/>
  <c r="C354" i="55"/>
  <c r="C221" i="59"/>
  <c r="C62" i="66"/>
  <c r="C127" i="60"/>
  <c r="C157" i="61"/>
  <c r="C313" i="50"/>
  <c r="C25" i="68"/>
  <c r="C235" i="51"/>
  <c r="C303" i="69"/>
  <c r="C360" i="54"/>
  <c r="C40" i="61"/>
  <c r="C385" i="65"/>
  <c r="C195" i="56"/>
  <c r="C227" i="54"/>
  <c r="C379" i="53"/>
  <c r="C38" i="75"/>
  <c r="C126" i="57"/>
  <c r="C27" i="65"/>
  <c r="C154" i="58"/>
  <c r="C63" i="60"/>
  <c r="C103" i="69"/>
  <c r="C207" i="58"/>
  <c r="C27" i="55"/>
  <c r="C233" i="59"/>
  <c r="C127" i="61"/>
  <c r="C66" i="61"/>
  <c r="C102" i="53"/>
  <c r="C274" i="67"/>
  <c r="C62" i="50"/>
  <c r="C344" i="64"/>
  <c r="C172" i="59"/>
  <c r="C254" i="50"/>
  <c r="C38" i="58"/>
  <c r="C393" i="22"/>
  <c r="C314" i="60"/>
  <c r="C255" i="51"/>
  <c r="C280" i="75"/>
  <c r="C333" i="69"/>
  <c r="C59" i="54"/>
  <c r="C149" i="55"/>
  <c r="C233" i="60"/>
  <c r="C369" i="71"/>
  <c r="C56" i="67"/>
  <c r="C343" i="75"/>
  <c r="C72" i="50"/>
  <c r="C218" i="66"/>
  <c r="C59" i="67"/>
  <c r="C121" i="67"/>
  <c r="E252" i="66"/>
  <c r="F192" i="56"/>
  <c r="E219" i="75"/>
  <c r="F162" i="75"/>
  <c r="F315" i="75"/>
  <c r="F146" i="65"/>
  <c r="E156" i="57"/>
  <c r="C101" i="71"/>
  <c r="G261" i="51"/>
  <c r="H327" i="69"/>
  <c r="E212" i="75"/>
  <c r="G212" i="75"/>
  <c r="G184" i="67"/>
  <c r="G324" i="54"/>
  <c r="C6" i="56"/>
  <c r="C341" i="67"/>
  <c r="C197" i="68"/>
  <c r="E265" i="54"/>
  <c r="F324" i="76"/>
  <c r="E344" i="67"/>
  <c r="F155" i="22"/>
  <c r="E360" i="55"/>
  <c r="E286" i="67"/>
  <c r="E106" i="53"/>
  <c r="F374" i="58"/>
  <c r="E368" i="59"/>
  <c r="F192" i="59"/>
  <c r="F385" i="64"/>
  <c r="F225" i="50"/>
  <c r="E361" i="54"/>
  <c r="F214" i="69"/>
  <c r="G276" i="69"/>
  <c r="C244" i="67"/>
  <c r="C181" i="69"/>
  <c r="G260" i="54"/>
  <c r="I299" i="59"/>
  <c r="F100" i="67"/>
  <c r="C52" i="54"/>
  <c r="G101" i="59"/>
  <c r="F5" i="66"/>
  <c r="H311" i="66"/>
  <c r="C102" i="70"/>
  <c r="I309" i="66"/>
  <c r="C363" i="66"/>
  <c r="C279" i="67"/>
  <c r="E232" i="65"/>
  <c r="E119" i="61"/>
  <c r="E179" i="60"/>
  <c r="E24" i="58"/>
  <c r="F339" i="76"/>
  <c r="E287" i="59"/>
  <c r="E154" i="61"/>
  <c r="F352" i="58"/>
  <c r="C228" i="22"/>
  <c r="G25" i="64"/>
  <c r="F307" i="58"/>
  <c r="E331" i="67"/>
  <c r="E63" i="68"/>
  <c r="G331" i="64"/>
  <c r="C341" i="68"/>
  <c r="H308" i="22"/>
  <c r="G7" i="66"/>
  <c r="G229" i="65"/>
  <c r="I167" i="69"/>
  <c r="F325" i="54"/>
  <c r="G308" i="65"/>
  <c r="F100" i="61"/>
  <c r="F217" i="67"/>
  <c r="F296" i="57"/>
  <c r="F213" i="51"/>
  <c r="G308" i="50"/>
  <c r="F399" i="67"/>
  <c r="C113" i="65"/>
  <c r="E35" i="58"/>
  <c r="E105" i="65"/>
  <c r="F115" i="60"/>
  <c r="C116" i="67"/>
  <c r="F88" i="59"/>
  <c r="G292" i="56"/>
  <c r="F197" i="54"/>
  <c r="F311" i="61"/>
  <c r="F9" i="69"/>
  <c r="F213" i="54"/>
  <c r="F333" i="68"/>
  <c r="C198" i="65"/>
  <c r="C11" i="69"/>
  <c r="C227" i="68"/>
  <c r="E17" i="66"/>
  <c r="F330" i="57"/>
  <c r="F19" i="67"/>
  <c r="H340" i="68"/>
  <c r="F36" i="54"/>
  <c r="F182" i="61"/>
  <c r="H212" i="67"/>
  <c r="F261" i="59"/>
  <c r="F132" i="64"/>
  <c r="F213" i="55"/>
  <c r="H37" i="69"/>
  <c r="C206" i="51"/>
  <c r="C226" i="56"/>
  <c r="C368" i="60"/>
  <c r="C104" i="58"/>
  <c r="C260" i="66"/>
  <c r="E146" i="54"/>
  <c r="F104" i="54"/>
  <c r="E30" i="76"/>
  <c r="F277" i="60"/>
  <c r="C151" i="22"/>
  <c r="I326" i="57"/>
  <c r="E37" i="68"/>
  <c r="F296" i="54"/>
  <c r="F293" i="67"/>
  <c r="F308" i="50"/>
  <c r="G264" i="50"/>
  <c r="C359" i="55"/>
  <c r="C362" i="58"/>
  <c r="E209" i="67"/>
  <c r="F257" i="51"/>
  <c r="E224" i="70"/>
  <c r="E70" i="53"/>
  <c r="F215" i="56"/>
  <c r="G266" i="57"/>
  <c r="I310" i="67"/>
  <c r="H182" i="67"/>
  <c r="F229" i="65"/>
  <c r="C164" i="66"/>
  <c r="C279" i="61"/>
  <c r="C238" i="75"/>
  <c r="C161" i="60"/>
  <c r="C264" i="75"/>
  <c r="C350" i="61"/>
  <c r="C181" i="59"/>
  <c r="E4" i="50"/>
  <c r="E142" i="66"/>
  <c r="F224" i="53"/>
  <c r="I4" i="69"/>
  <c r="C264" i="67"/>
  <c r="I219" i="22"/>
  <c r="C180" i="70"/>
  <c r="E216" i="66"/>
  <c r="G101" i="68"/>
  <c r="C292" i="75"/>
  <c r="E390" i="51"/>
  <c r="F202" i="58"/>
  <c r="E66" i="59"/>
  <c r="G244" i="60"/>
  <c r="C85" i="60"/>
  <c r="G133" i="75"/>
  <c r="G52" i="54"/>
  <c r="G373" i="56"/>
  <c r="E208" i="50"/>
  <c r="F264" i="51"/>
  <c r="C260" i="53"/>
  <c r="C298" i="69"/>
  <c r="F87" i="70"/>
  <c r="G276" i="58"/>
  <c r="F168" i="71"/>
  <c r="H133" i="22"/>
  <c r="F292" i="61"/>
  <c r="C284" i="58"/>
  <c r="C57" i="69"/>
  <c r="C107" i="58"/>
  <c r="C190" i="59"/>
  <c r="C378" i="75"/>
  <c r="C229" i="70"/>
  <c r="C266" i="65"/>
  <c r="C121" i="57"/>
  <c r="C19" i="71"/>
  <c r="C374" i="71"/>
  <c r="C42" i="58"/>
  <c r="C207" i="57"/>
  <c r="C200" i="67"/>
  <c r="C349" i="69"/>
  <c r="C304" i="51"/>
  <c r="C79" i="64"/>
  <c r="C368" i="70"/>
  <c r="C57" i="75"/>
  <c r="C166" i="58"/>
  <c r="C44" i="65"/>
  <c r="C278" i="53"/>
  <c r="C344" i="66"/>
  <c r="C162" i="69"/>
  <c r="C270" i="65"/>
  <c r="C258" i="66"/>
  <c r="C117" i="55"/>
  <c r="C103" i="56"/>
  <c r="C293" i="22"/>
  <c r="C354" i="68"/>
  <c r="C266" i="66"/>
  <c r="C336" i="61"/>
  <c r="C191" i="70"/>
  <c r="C303" i="64"/>
  <c r="C394" i="68"/>
  <c r="C268" i="57"/>
  <c r="C267" i="51"/>
  <c r="C354" i="50"/>
  <c r="C389" i="56"/>
  <c r="C386" i="65"/>
  <c r="C391" i="70"/>
  <c r="C73" i="55"/>
  <c r="C139" i="69"/>
  <c r="I292" i="75"/>
  <c r="C186" i="75"/>
  <c r="F4" i="22"/>
  <c r="C285" i="64"/>
  <c r="C173" i="68"/>
  <c r="C111" i="65"/>
  <c r="C17" i="75"/>
  <c r="C230" i="59"/>
  <c r="C194" i="65"/>
  <c r="C27" i="57"/>
  <c r="F106" i="76"/>
  <c r="F327" i="66"/>
  <c r="H292" i="58"/>
  <c r="C254" i="51"/>
  <c r="C57" i="58"/>
  <c r="C115" i="68"/>
  <c r="C163" i="50"/>
  <c r="C176" i="50"/>
  <c r="C403" i="57"/>
  <c r="C196" i="60"/>
  <c r="F163" i="60"/>
  <c r="I132" i="65"/>
  <c r="C199" i="68"/>
  <c r="C171" i="65"/>
  <c r="G54" i="70"/>
  <c r="I133" i="76"/>
  <c r="C59" i="71"/>
  <c r="C28" i="56"/>
  <c r="C154" i="66"/>
  <c r="C328" i="58"/>
  <c r="C303" i="68"/>
  <c r="C263" i="51"/>
  <c r="C195" i="66"/>
  <c r="C12" i="64"/>
  <c r="C6" i="53"/>
  <c r="C174" i="66"/>
  <c r="C18" i="54"/>
  <c r="C345" i="57"/>
  <c r="G297" i="59"/>
  <c r="H229" i="65"/>
  <c r="C29" i="56"/>
  <c r="C136" i="66"/>
  <c r="C242" i="75"/>
  <c r="C183" i="60"/>
  <c r="C314" i="69"/>
  <c r="C28" i="67"/>
  <c r="C301" i="61"/>
  <c r="C314" i="66"/>
  <c r="F312" i="57"/>
  <c r="F261" i="68"/>
  <c r="C130" i="57"/>
  <c r="C127" i="57"/>
  <c r="C124" i="60"/>
  <c r="C332" i="51"/>
  <c r="C329" i="70"/>
  <c r="C184" i="50"/>
  <c r="C115" i="61"/>
  <c r="C40" i="57"/>
  <c r="F293" i="71"/>
  <c r="C217" i="22"/>
  <c r="C219" i="50"/>
  <c r="C249" i="58"/>
  <c r="C127" i="65"/>
  <c r="C142" i="51"/>
  <c r="C192" i="65"/>
  <c r="C391" i="65"/>
  <c r="C236" i="53"/>
  <c r="C371" i="75"/>
  <c r="C209" i="57"/>
  <c r="C134" i="60"/>
  <c r="C223" i="64"/>
  <c r="C25" i="66"/>
  <c r="C144" i="54"/>
  <c r="C205" i="64"/>
  <c r="E9" i="54"/>
  <c r="C324" i="75"/>
  <c r="G260" i="50"/>
  <c r="C290" i="51"/>
  <c r="C112" i="71"/>
  <c r="C302" i="55"/>
  <c r="C21" i="50"/>
  <c r="C127" i="68"/>
  <c r="C319" i="50"/>
  <c r="C154" i="54"/>
  <c r="C102" i="54"/>
  <c r="C48" i="70"/>
  <c r="C264" i="58"/>
  <c r="C155" i="75"/>
  <c r="C161" i="54"/>
  <c r="C358" i="66"/>
  <c r="C374" i="65"/>
  <c r="C192" i="50"/>
  <c r="C204" i="55"/>
  <c r="C110" i="65"/>
  <c r="F89" i="59"/>
  <c r="C308" i="22"/>
  <c r="I86" i="59"/>
  <c r="C334" i="76"/>
  <c r="C195" i="67"/>
  <c r="C311" i="58"/>
  <c r="C171" i="59"/>
  <c r="C160" i="22"/>
  <c r="C347" i="71"/>
  <c r="C339" i="55"/>
  <c r="C284" i="70"/>
  <c r="C191" i="65"/>
  <c r="C224" i="61"/>
  <c r="C286" i="56"/>
  <c r="C128" i="69"/>
  <c r="C63" i="53"/>
  <c r="C19" i="66"/>
  <c r="C389" i="60"/>
  <c r="C259" i="70"/>
  <c r="C318" i="69"/>
  <c r="C40" i="65"/>
  <c r="C174" i="60"/>
  <c r="C354" i="61"/>
  <c r="C158" i="55"/>
  <c r="C322" i="53"/>
  <c r="C378" i="67"/>
  <c r="C369" i="55"/>
  <c r="C284" i="55"/>
  <c r="C146" i="56"/>
  <c r="C304" i="56"/>
  <c r="C78" i="65"/>
  <c r="C167" i="50"/>
  <c r="C243" i="51"/>
  <c r="C67" i="71"/>
  <c r="C169" i="67"/>
  <c r="C336" i="59"/>
  <c r="C64" i="75"/>
  <c r="C139" i="61"/>
  <c r="C185" i="50"/>
  <c r="C199" i="53"/>
  <c r="C281" i="53"/>
  <c r="E337" i="22"/>
  <c r="C329" i="65"/>
  <c r="C174" i="71"/>
  <c r="C382" i="53"/>
  <c r="C328" i="50"/>
  <c r="C237" i="59"/>
  <c r="C372" i="54"/>
  <c r="C195" i="51"/>
  <c r="C370" i="59"/>
  <c r="C164" i="65"/>
  <c r="C138" i="22"/>
  <c r="C122" i="64"/>
  <c r="C59" i="51"/>
  <c r="C366" i="56"/>
  <c r="C114" i="50"/>
  <c r="C247" i="71"/>
  <c r="C56" i="22"/>
  <c r="C389" i="68"/>
  <c r="C44" i="69"/>
  <c r="C75" i="56"/>
  <c r="F133" i="66"/>
  <c r="C44" i="71"/>
  <c r="C178" i="51"/>
  <c r="C240" i="60"/>
  <c r="C269" i="54"/>
  <c r="C236" i="56"/>
  <c r="C390" i="59"/>
  <c r="C188" i="69"/>
  <c r="C381" i="69"/>
  <c r="C65" i="57"/>
  <c r="C64" i="66"/>
  <c r="C248" i="53"/>
  <c r="C295" i="71"/>
  <c r="C361" i="65"/>
  <c r="C200" i="58"/>
  <c r="C10" i="56"/>
  <c r="C43" i="71"/>
  <c r="C64" i="69"/>
  <c r="C106" i="64"/>
  <c r="E393" i="65"/>
  <c r="F291" i="54"/>
  <c r="G271" i="56"/>
  <c r="F50" i="54"/>
  <c r="E313" i="64"/>
  <c r="F238" i="55"/>
  <c r="E190" i="59"/>
  <c r="F196" i="56"/>
  <c r="G132" i="68"/>
  <c r="I276" i="61"/>
  <c r="G182" i="68"/>
  <c r="G101" i="70"/>
  <c r="I152" i="68"/>
  <c r="G279" i="56"/>
  <c r="F229" i="66"/>
  <c r="C244" i="57"/>
  <c r="E110" i="68"/>
  <c r="G214" i="67"/>
  <c r="F146" i="51"/>
  <c r="E47" i="66"/>
  <c r="E352" i="67"/>
  <c r="G5" i="65"/>
  <c r="E202" i="53"/>
  <c r="F211" i="56"/>
  <c r="E240" i="67"/>
  <c r="G391" i="60"/>
  <c r="F148" i="53"/>
  <c r="E156" i="55"/>
  <c r="E393" i="68"/>
  <c r="E301" i="59"/>
  <c r="C327" i="59"/>
  <c r="C312" i="57"/>
  <c r="F324" i="75"/>
  <c r="H213" i="22"/>
  <c r="G276" i="51"/>
  <c r="G217" i="68"/>
  <c r="G37" i="66"/>
  <c r="G212" i="56"/>
  <c r="C309" i="68"/>
  <c r="G325" i="75"/>
  <c r="I213" i="71"/>
  <c r="H6" i="65"/>
  <c r="H311" i="61"/>
  <c r="C397" i="55"/>
  <c r="C200" i="65"/>
  <c r="E347" i="60"/>
  <c r="E318" i="53"/>
  <c r="E111" i="58"/>
  <c r="E237" i="76"/>
  <c r="F339" i="22"/>
  <c r="G390" i="76"/>
  <c r="F279" i="58"/>
  <c r="E333" i="55"/>
  <c r="E380" i="61"/>
  <c r="F384" i="60"/>
  <c r="F305" i="58"/>
  <c r="E204" i="56"/>
  <c r="E330" i="57"/>
  <c r="H116" i="68"/>
  <c r="H6" i="76"/>
  <c r="C308" i="58"/>
  <c r="G247" i="54"/>
  <c r="I214" i="57"/>
  <c r="C212" i="70"/>
  <c r="I212" i="65"/>
  <c r="H103" i="58"/>
  <c r="I201" i="57"/>
  <c r="C167" i="69"/>
  <c r="F180" i="75"/>
  <c r="F148" i="61"/>
  <c r="G309" i="51"/>
  <c r="C272" i="58"/>
  <c r="E68" i="61"/>
  <c r="E258" i="50"/>
  <c r="E97" i="56"/>
  <c r="E202" i="65"/>
  <c r="F102" i="70"/>
  <c r="H184" i="69"/>
  <c r="F245" i="56"/>
  <c r="F278" i="56"/>
  <c r="F278" i="22"/>
  <c r="F260" i="70"/>
  <c r="G197" i="75"/>
  <c r="C126" i="67"/>
  <c r="C61" i="59"/>
  <c r="C395" i="56"/>
  <c r="E18" i="65"/>
  <c r="G5" i="22"/>
  <c r="E170" i="53"/>
  <c r="H324" i="54"/>
  <c r="I214" i="60"/>
  <c r="G310" i="67"/>
  <c r="G213" i="55"/>
  <c r="C245" i="60"/>
  <c r="G294" i="69"/>
  <c r="E245" i="66"/>
  <c r="C248" i="50"/>
  <c r="C26" i="64"/>
  <c r="C235" i="68"/>
  <c r="C254" i="68"/>
  <c r="C358" i="50"/>
  <c r="E270" i="61"/>
  <c r="E247" i="64"/>
  <c r="F94" i="54"/>
  <c r="F260" i="68"/>
  <c r="I6" i="76"/>
  <c r="G311" i="61"/>
  <c r="F149" i="70"/>
  <c r="F281" i="65"/>
  <c r="G260" i="22"/>
  <c r="G100" i="67"/>
  <c r="G52" i="68"/>
  <c r="C344" i="76"/>
  <c r="C363" i="60"/>
  <c r="E333" i="60"/>
  <c r="E162" i="60"/>
  <c r="F134" i="71"/>
  <c r="F360" i="71"/>
  <c r="G263" i="22"/>
  <c r="G325" i="71"/>
  <c r="I101" i="68"/>
  <c r="C277" i="60"/>
  <c r="C151" i="66"/>
  <c r="F277" i="61"/>
  <c r="F308" i="60"/>
  <c r="C322" i="64"/>
  <c r="C78" i="50"/>
  <c r="C51" i="51"/>
  <c r="C366" i="75"/>
  <c r="C274" i="66"/>
  <c r="E169" i="59"/>
  <c r="E72" i="66"/>
  <c r="C262" i="64"/>
  <c r="C229" i="69"/>
  <c r="F136" i="57"/>
  <c r="I278" i="58"/>
  <c r="G197" i="66"/>
  <c r="C245" i="66"/>
  <c r="E276" i="76"/>
  <c r="G350" i="76"/>
  <c r="G146" i="67"/>
  <c r="E30" i="59"/>
  <c r="C277" i="54"/>
  <c r="H215" i="70"/>
  <c r="G277" i="69"/>
  <c r="I260" i="69"/>
  <c r="F27" i="60"/>
  <c r="E358" i="22"/>
  <c r="F9" i="65"/>
  <c r="F103" i="58"/>
  <c r="F260" i="50"/>
  <c r="I325" i="66"/>
  <c r="H212" i="69"/>
  <c r="H150" i="60"/>
  <c r="H102" i="69"/>
  <c r="C247" i="65"/>
  <c r="C49" i="60"/>
  <c r="C69" i="70"/>
  <c r="C61" i="70"/>
  <c r="C365" i="64"/>
  <c r="C67" i="57"/>
  <c r="C136" i="50"/>
  <c r="C300" i="61"/>
  <c r="C267" i="65"/>
  <c r="C396" i="70"/>
  <c r="C377" i="69"/>
  <c r="C162" i="50"/>
  <c r="C193" i="64"/>
  <c r="C154" i="75"/>
  <c r="C378" i="56"/>
  <c r="C397" i="75"/>
  <c r="C6" i="54"/>
  <c r="C250" i="58"/>
  <c r="C250" i="51"/>
  <c r="C76" i="75"/>
  <c r="C32" i="56"/>
  <c r="C315" i="69"/>
  <c r="C275" i="57"/>
  <c r="C131" i="69"/>
  <c r="C342" i="66"/>
  <c r="C326" i="61"/>
  <c r="C311" i="57"/>
  <c r="C120" i="51"/>
  <c r="C361" i="67"/>
  <c r="C11" i="65"/>
  <c r="C330" i="75"/>
  <c r="C372" i="65"/>
  <c r="C163" i="55"/>
  <c r="C174" i="61"/>
  <c r="C367" i="54"/>
  <c r="C33" i="56"/>
  <c r="C32" i="69"/>
  <c r="C140" i="75"/>
  <c r="C218" i="68"/>
  <c r="C360" i="58"/>
  <c r="C301" i="67"/>
  <c r="E40" i="57"/>
  <c r="F276" i="22"/>
  <c r="H324" i="55"/>
  <c r="C255" i="50"/>
  <c r="C322" i="75"/>
  <c r="C123" i="51"/>
  <c r="C352" i="61"/>
  <c r="C15" i="54"/>
  <c r="C161" i="71"/>
  <c r="C128" i="22"/>
  <c r="C122" i="75"/>
  <c r="C276" i="57"/>
  <c r="F7" i="67"/>
  <c r="C65" i="68"/>
  <c r="C216" i="70"/>
  <c r="C328" i="55"/>
  <c r="C138" i="59"/>
  <c r="C154" i="68"/>
  <c r="C371" i="67"/>
  <c r="C250" i="54"/>
  <c r="C336" i="22"/>
  <c r="C5" i="61"/>
  <c r="H260" i="67"/>
  <c r="C24" i="57"/>
  <c r="C344" i="59"/>
  <c r="C189" i="51"/>
  <c r="C396" i="66"/>
  <c r="C267" i="64"/>
  <c r="C289" i="69"/>
  <c r="C210" i="54"/>
  <c r="C364" i="22"/>
  <c r="C329" i="57"/>
  <c r="C64" i="22"/>
  <c r="C141" i="58"/>
  <c r="C193" i="55"/>
  <c r="C323" i="65"/>
  <c r="C336" i="64"/>
  <c r="H341" i="68"/>
  <c r="H343" i="69"/>
  <c r="F192" i="67"/>
  <c r="C126" i="75"/>
  <c r="C62" i="54"/>
  <c r="C364" i="55"/>
  <c r="C163" i="69"/>
  <c r="C171" i="69"/>
  <c r="C47" i="55"/>
  <c r="C292" i="51"/>
  <c r="C351" i="69"/>
  <c r="C60" i="67"/>
  <c r="C252" i="55"/>
  <c r="C389" i="58"/>
  <c r="C111" i="51"/>
  <c r="C320" i="58"/>
  <c r="C343" i="64"/>
  <c r="C14" i="53"/>
  <c r="C152" i="22"/>
  <c r="C123" i="68"/>
  <c r="F197" i="66"/>
  <c r="I295" i="67"/>
  <c r="C302" i="22"/>
  <c r="C382" i="59"/>
  <c r="C160" i="75"/>
  <c r="C45" i="57"/>
  <c r="C354" i="51"/>
  <c r="C172" i="65"/>
  <c r="C129" i="64"/>
  <c r="C29" i="55"/>
  <c r="C49" i="69"/>
  <c r="C178" i="70"/>
  <c r="C74" i="60"/>
  <c r="C304" i="59"/>
  <c r="C142" i="56"/>
  <c r="C154" i="50"/>
  <c r="C333" i="50"/>
  <c r="C110" i="51"/>
  <c r="C269" i="55"/>
  <c r="C189" i="70"/>
  <c r="C218" i="65"/>
  <c r="C130" i="59"/>
  <c r="C381" i="76"/>
  <c r="C349" i="61"/>
  <c r="C165" i="50"/>
  <c r="C218" i="55"/>
  <c r="C321" i="65"/>
  <c r="C183" i="64"/>
  <c r="C189" i="65"/>
  <c r="C189" i="64"/>
  <c r="C329" i="50"/>
  <c r="C61" i="64"/>
  <c r="C286" i="71"/>
  <c r="C192" i="58"/>
  <c r="C363" i="71"/>
  <c r="C382" i="69"/>
  <c r="C320" i="76"/>
  <c r="C219" i="56"/>
  <c r="C362" i="22"/>
  <c r="C113" i="68"/>
  <c r="C167" i="71"/>
  <c r="C164" i="68"/>
  <c r="C385" i="60"/>
  <c r="C5" i="69"/>
  <c r="C13" i="71"/>
  <c r="C163" i="65"/>
  <c r="C211" i="53"/>
  <c r="C31" i="60"/>
  <c r="C34" i="51"/>
  <c r="C134" i="69"/>
  <c r="C108" i="75"/>
  <c r="C285" i="53"/>
  <c r="E354" i="53"/>
  <c r="F91" i="76"/>
  <c r="H96" i="65"/>
  <c r="E200" i="57"/>
  <c r="F280" i="58"/>
  <c r="F65" i="75"/>
  <c r="E270" i="64"/>
  <c r="C100" i="67"/>
  <c r="C245" i="54"/>
  <c r="F39" i="66"/>
  <c r="I327" i="68"/>
  <c r="F310" i="76"/>
  <c r="H247" i="22"/>
  <c r="I101" i="66"/>
  <c r="C292" i="60"/>
  <c r="G9" i="69"/>
  <c r="H327" i="75"/>
  <c r="E143" i="64"/>
  <c r="G188" i="22"/>
  <c r="E339" i="58"/>
  <c r="E80" i="69"/>
  <c r="I6" i="64"/>
  <c r="E74" i="67"/>
  <c r="F65" i="64"/>
  <c r="E243" i="60"/>
  <c r="E140" i="50"/>
  <c r="F233" i="58"/>
  <c r="F269" i="71"/>
  <c r="E169" i="75"/>
  <c r="E288" i="67"/>
  <c r="H214" i="54"/>
  <c r="F20" i="68"/>
  <c r="F100" i="69"/>
  <c r="C103" i="75"/>
  <c r="H88" i="59"/>
  <c r="H37" i="68"/>
  <c r="G245" i="59"/>
  <c r="H90" i="59"/>
  <c r="C148" i="68"/>
  <c r="F85" i="70"/>
  <c r="I324" i="54"/>
  <c r="G212" i="22"/>
  <c r="H148" i="68"/>
  <c r="C282" i="50"/>
  <c r="C400" i="53"/>
  <c r="E50" i="67"/>
  <c r="E344" i="71"/>
  <c r="F185" i="70"/>
  <c r="E110" i="54"/>
  <c r="E109" i="61"/>
  <c r="E146" i="51"/>
  <c r="E89" i="51"/>
  <c r="F38" i="61"/>
  <c r="E329" i="69"/>
  <c r="F395" i="55"/>
  <c r="F314" i="55"/>
  <c r="E231" i="69"/>
  <c r="E103" i="55"/>
  <c r="C292" i="66"/>
  <c r="F184" i="68"/>
  <c r="F276" i="66"/>
  <c r="C116" i="61"/>
  <c r="C262" i="70"/>
  <c r="I133" i="66"/>
  <c r="I309" i="56"/>
  <c r="E213" i="56"/>
  <c r="C245" i="55"/>
  <c r="C184" i="69"/>
  <c r="H153" i="56"/>
  <c r="I136" i="54"/>
  <c r="I136" i="61"/>
  <c r="F236" i="64"/>
  <c r="C319" i="67"/>
  <c r="I6" i="54"/>
  <c r="F122" i="50"/>
  <c r="F71" i="60"/>
  <c r="G133" i="61"/>
  <c r="I132" i="64"/>
  <c r="G199" i="57"/>
  <c r="H136" i="57"/>
  <c r="C325" i="61"/>
  <c r="I4" i="56"/>
  <c r="C4" i="57"/>
  <c r="C160" i="66"/>
  <c r="C70" i="59"/>
  <c r="C349" i="54"/>
  <c r="C55" i="68"/>
  <c r="F238" i="57"/>
  <c r="F254" i="75"/>
  <c r="F261" i="61"/>
  <c r="H261" i="64"/>
  <c r="H213" i="65"/>
  <c r="F149" i="55"/>
  <c r="F277" i="64"/>
  <c r="C149" i="50"/>
  <c r="I212" i="66"/>
  <c r="F364" i="66"/>
  <c r="C121" i="61"/>
  <c r="C81" i="75"/>
  <c r="C70" i="50"/>
  <c r="C299" i="61"/>
  <c r="G289" i="61"/>
  <c r="E328" i="64"/>
  <c r="C69" i="66"/>
  <c r="E150" i="75"/>
  <c r="C260" i="22"/>
  <c r="F6" i="57"/>
  <c r="I148" i="68"/>
  <c r="I244" i="67"/>
  <c r="F276" i="76"/>
  <c r="F150" i="69"/>
  <c r="F4" i="56"/>
  <c r="H245" i="70"/>
  <c r="C336" i="68"/>
  <c r="C190" i="57"/>
  <c r="E128" i="54"/>
  <c r="E93" i="67"/>
  <c r="E10" i="54"/>
  <c r="E186" i="76"/>
  <c r="F151" i="22"/>
  <c r="G263" i="71"/>
  <c r="G308" i="61"/>
  <c r="H201" i="57"/>
  <c r="G293" i="55"/>
  <c r="G292" i="57"/>
  <c r="G308" i="55"/>
  <c r="F286" i="76"/>
  <c r="C229" i="64"/>
  <c r="C194" i="60"/>
  <c r="C120" i="75"/>
  <c r="C82" i="56"/>
  <c r="C365" i="75"/>
  <c r="E42" i="71"/>
  <c r="E162" i="50"/>
  <c r="F25" i="55"/>
  <c r="I245" i="22"/>
  <c r="G293" i="57"/>
  <c r="C262" i="54"/>
  <c r="H100" i="68"/>
  <c r="I196" i="67"/>
  <c r="F136" i="54"/>
  <c r="F52" i="68"/>
  <c r="C263" i="56"/>
  <c r="E162" i="53"/>
  <c r="F194" i="75"/>
  <c r="F293" i="54"/>
  <c r="I133" i="68"/>
  <c r="G308" i="59"/>
  <c r="G260" i="61"/>
  <c r="E152" i="75"/>
  <c r="G397" i="22"/>
  <c r="E401" i="61"/>
  <c r="E209" i="58"/>
  <c r="F100" i="68"/>
  <c r="G261" i="58"/>
  <c r="C281" i="66"/>
  <c r="F99" i="66"/>
  <c r="G212" i="69"/>
  <c r="E310" i="22"/>
  <c r="C195" i="58"/>
  <c r="C34" i="58"/>
  <c r="C367" i="64"/>
  <c r="C386" i="53"/>
  <c r="C285" i="50"/>
  <c r="C353" i="54"/>
  <c r="C190" i="71"/>
  <c r="C360" i="56"/>
  <c r="C307" i="55"/>
  <c r="C167" i="66"/>
  <c r="C201" i="51"/>
  <c r="C147" i="64"/>
  <c r="C221" i="58"/>
  <c r="C400" i="55"/>
  <c r="C16" i="66"/>
  <c r="C332" i="75"/>
  <c r="C125" i="59"/>
  <c r="C351" i="59"/>
  <c r="C237" i="70"/>
  <c r="C119" i="60"/>
  <c r="C174" i="53"/>
  <c r="C320" i="71"/>
  <c r="C399" i="57"/>
  <c r="C211" i="22"/>
  <c r="C242" i="51"/>
  <c r="H278" i="22"/>
  <c r="F295" i="69"/>
  <c r="C318" i="60"/>
  <c r="C44" i="67"/>
  <c r="C189" i="53"/>
  <c r="C106" i="59"/>
  <c r="C253" i="66"/>
  <c r="C160" i="51"/>
  <c r="C241" i="58"/>
  <c r="C255" i="53"/>
  <c r="C183" i="76"/>
  <c r="C280" i="57"/>
  <c r="C286" i="53"/>
  <c r="C347" i="57"/>
  <c r="C176" i="22"/>
  <c r="C11" i="67"/>
  <c r="I327" i="66"/>
  <c r="G293" i="56"/>
  <c r="C41" i="70"/>
  <c r="C78" i="71"/>
  <c r="C275" i="64"/>
  <c r="C176" i="61"/>
  <c r="C194" i="64"/>
  <c r="C298" i="61"/>
  <c r="C201" i="75"/>
  <c r="C366" i="61"/>
  <c r="C148" i="70"/>
  <c r="F262" i="61"/>
  <c r="F37" i="65"/>
  <c r="C181" i="64"/>
  <c r="C56" i="70"/>
  <c r="C160" i="55"/>
  <c r="C63" i="55"/>
  <c r="C334" i="50"/>
  <c r="C119" i="68"/>
  <c r="C140" i="68"/>
  <c r="F153" i="68"/>
  <c r="C152" i="68"/>
  <c r="C249" i="51"/>
  <c r="C271" i="50"/>
  <c r="C388" i="70"/>
  <c r="C83" i="53"/>
  <c r="C259" i="71"/>
  <c r="G309" i="61"/>
  <c r="C134" i="50"/>
  <c r="C68" i="59"/>
  <c r="C272" i="69"/>
  <c r="C186" i="70"/>
  <c r="C230" i="53"/>
  <c r="C45" i="68"/>
  <c r="C287" i="56"/>
  <c r="C338" i="75"/>
  <c r="C280" i="22"/>
  <c r="C40" i="66"/>
  <c r="C188" i="67"/>
  <c r="C55" i="71"/>
  <c r="C19" i="53"/>
  <c r="H100" i="65"/>
  <c r="I85" i="70"/>
  <c r="C163" i="71"/>
  <c r="C397" i="60"/>
  <c r="C384" i="68"/>
  <c r="C372" i="64"/>
  <c r="C280" i="65"/>
  <c r="C39" i="22"/>
  <c r="C243" i="58"/>
  <c r="G397" i="67"/>
  <c r="G263" i="61"/>
  <c r="C204" i="61"/>
  <c r="C238" i="70"/>
  <c r="C13" i="55"/>
  <c r="C231" i="22"/>
  <c r="C241" i="60"/>
  <c r="C32" i="51"/>
  <c r="C403" i="58"/>
  <c r="C388" i="69"/>
  <c r="C245" i="22"/>
  <c r="F309" i="61"/>
  <c r="C357" i="55"/>
  <c r="C242" i="57"/>
  <c r="C198" i="60"/>
  <c r="C401" i="65"/>
  <c r="C43" i="54"/>
  <c r="C341" i="76"/>
  <c r="C340" i="66"/>
  <c r="C268" i="60"/>
  <c r="C285" i="56"/>
  <c r="C317" i="53"/>
  <c r="C350" i="55"/>
  <c r="C388" i="66"/>
  <c r="C193" i="65"/>
  <c r="C347" i="53"/>
  <c r="G262" i="69"/>
  <c r="F182" i="56"/>
  <c r="C376" i="76"/>
  <c r="C210" i="55"/>
  <c r="C33" i="60"/>
  <c r="C168" i="65"/>
  <c r="C370" i="64"/>
  <c r="C365" i="55"/>
  <c r="C270" i="70"/>
  <c r="C30" i="69"/>
  <c r="C23" i="65"/>
  <c r="C205" i="61"/>
  <c r="C297" i="22"/>
  <c r="C105" i="65"/>
  <c r="C126" i="68"/>
  <c r="C49" i="75"/>
  <c r="C317" i="59"/>
  <c r="C342" i="59"/>
  <c r="C112" i="51"/>
  <c r="C288" i="64"/>
  <c r="H167" i="67"/>
  <c r="I133" i="22"/>
  <c r="C92" i="54"/>
  <c r="C126" i="54"/>
  <c r="C238" i="58"/>
  <c r="C368" i="68"/>
  <c r="C209" i="66"/>
  <c r="C10" i="71"/>
  <c r="C82" i="53"/>
  <c r="C183" i="56"/>
  <c r="C281" i="70"/>
  <c r="C274" i="55"/>
  <c r="C360" i="64"/>
  <c r="C297" i="56"/>
  <c r="C366" i="53"/>
  <c r="C234" i="60"/>
  <c r="C32" i="68"/>
  <c r="C176" i="64"/>
  <c r="C331" i="55"/>
  <c r="C147" i="54"/>
  <c r="C172" i="55"/>
  <c r="C379" i="57"/>
  <c r="C347" i="70"/>
  <c r="C219" i="75"/>
  <c r="C73" i="57"/>
  <c r="C147" i="57"/>
  <c r="C304" i="58"/>
  <c r="C315" i="75"/>
  <c r="C106" i="54"/>
  <c r="C355" i="70"/>
  <c r="C76" i="70"/>
  <c r="C207" i="70"/>
  <c r="C388" i="68"/>
  <c r="C125" i="55"/>
  <c r="C63" i="64"/>
  <c r="C312" i="75"/>
  <c r="C58" i="51"/>
  <c r="C352" i="69"/>
  <c r="C109" i="58"/>
  <c r="C21" i="67"/>
  <c r="C385" i="58"/>
  <c r="G4" i="76"/>
  <c r="C319" i="61"/>
  <c r="C320" i="55"/>
  <c r="C42" i="75"/>
  <c r="C81" i="51"/>
  <c r="C151" i="75"/>
  <c r="C127" i="67"/>
  <c r="C60" i="66"/>
  <c r="C321" i="56"/>
  <c r="C395" i="64"/>
  <c r="C266" i="61"/>
  <c r="C323" i="56"/>
  <c r="C351" i="67"/>
  <c r="C144" i="50"/>
  <c r="C45" i="58"/>
  <c r="C361" i="68"/>
  <c r="C42" i="54"/>
  <c r="C396" i="69"/>
  <c r="C220" i="69"/>
  <c r="C222" i="55"/>
  <c r="I263" i="22"/>
  <c r="C370" i="58"/>
  <c r="C241" i="69"/>
  <c r="C157" i="54"/>
  <c r="C80" i="50"/>
  <c r="C142" i="75"/>
  <c r="C37" i="71"/>
  <c r="C303" i="60"/>
  <c r="C162" i="66"/>
  <c r="C319" i="22"/>
  <c r="C382" i="22"/>
  <c r="C153" i="60"/>
  <c r="C184" i="64"/>
  <c r="C322" i="66"/>
  <c r="C166" i="22"/>
  <c r="C282" i="51"/>
  <c r="C143" i="71"/>
  <c r="C75" i="70"/>
  <c r="C234" i="69"/>
  <c r="E249" i="66"/>
  <c r="E46" i="51"/>
  <c r="F74" i="51"/>
  <c r="E264" i="51"/>
  <c r="G236" i="61"/>
  <c r="F371" i="58"/>
  <c r="E9" i="53"/>
  <c r="C9" i="66"/>
  <c r="C55" i="70"/>
  <c r="I117" i="67"/>
  <c r="I309" i="60"/>
  <c r="I310" i="68"/>
  <c r="H311" i="57"/>
  <c r="G186" i="68"/>
  <c r="H116" i="67"/>
  <c r="G180" i="57"/>
  <c r="G276" i="22"/>
  <c r="E234" i="58"/>
  <c r="E305" i="56"/>
  <c r="G351" i="22"/>
  <c r="F396" i="59"/>
  <c r="E176" i="65"/>
  <c r="G73" i="68"/>
  <c r="E175" i="58"/>
  <c r="F343" i="57"/>
  <c r="E46" i="53"/>
  <c r="F194" i="58"/>
  <c r="F234" i="60"/>
  <c r="E103" i="65"/>
  <c r="E362" i="70"/>
  <c r="H81" i="76"/>
  <c r="F311" i="67"/>
  <c r="F310" i="55"/>
  <c r="C341" i="22"/>
  <c r="H312" i="76"/>
  <c r="F260" i="65"/>
  <c r="F229" i="56"/>
  <c r="G276" i="60"/>
  <c r="F245" i="60"/>
  <c r="F117" i="69"/>
  <c r="C155" i="69"/>
  <c r="I294" i="57"/>
  <c r="I165" i="67"/>
  <c r="I310" i="60"/>
  <c r="C246" i="58"/>
  <c r="C241" i="50"/>
  <c r="F17" i="50"/>
  <c r="F360" i="50"/>
  <c r="E237" i="53"/>
  <c r="E126" i="68"/>
  <c r="E254" i="60"/>
  <c r="E241" i="66"/>
  <c r="F220" i="55"/>
  <c r="E287" i="22"/>
  <c r="E15" i="64"/>
  <c r="F100" i="56"/>
  <c r="F161" i="71"/>
  <c r="E14" i="58"/>
  <c r="E399" i="51"/>
  <c r="C149" i="65"/>
  <c r="I196" i="68"/>
  <c r="G136" i="57"/>
  <c r="E7" i="66"/>
  <c r="C260" i="69"/>
  <c r="H266" i="57"/>
  <c r="G296" i="57"/>
  <c r="C37" i="68"/>
  <c r="F186" i="68"/>
  <c r="C281" i="65"/>
  <c r="F151" i="68"/>
  <c r="C85" i="75"/>
  <c r="C368" i="66"/>
  <c r="E263" i="55"/>
  <c r="E177" i="55"/>
  <c r="F394" i="58"/>
  <c r="G59" i="65"/>
  <c r="F150" i="60"/>
  <c r="I215" i="56"/>
  <c r="H277" i="57"/>
  <c r="F116" i="56"/>
  <c r="G309" i="66"/>
  <c r="C186" i="68"/>
  <c r="I309" i="64"/>
  <c r="C256" i="54"/>
  <c r="C321" i="67"/>
  <c r="C331" i="58"/>
  <c r="E220" i="71"/>
  <c r="F335" i="50"/>
  <c r="F67" i="57"/>
  <c r="C217" i="68"/>
  <c r="F278" i="69"/>
  <c r="H41" i="66"/>
  <c r="H324" i="67"/>
  <c r="G150" i="61"/>
  <c r="F309" i="57"/>
  <c r="G310" i="70"/>
  <c r="I276" i="56"/>
  <c r="C304" i="22"/>
  <c r="C347" i="75"/>
  <c r="C142" i="67"/>
  <c r="C41" i="50"/>
  <c r="C271" i="57"/>
  <c r="E337" i="51"/>
  <c r="E265" i="51"/>
  <c r="F402" i="57"/>
  <c r="F345" i="69"/>
  <c r="F311" i="68"/>
  <c r="G245" i="61"/>
  <c r="I246" i="67"/>
  <c r="I182" i="61"/>
  <c r="F84" i="70"/>
  <c r="C151" i="67"/>
  <c r="H7" i="68"/>
  <c r="C208" i="75"/>
  <c r="C355" i="64"/>
  <c r="C199" i="65"/>
  <c r="E323" i="22"/>
  <c r="E192" i="50"/>
  <c r="G27" i="55"/>
  <c r="I151" i="66"/>
  <c r="H312" i="22"/>
  <c r="E37" i="66"/>
  <c r="G245" i="56"/>
  <c r="C293" i="66"/>
  <c r="C215" i="68"/>
  <c r="F133" i="57"/>
  <c r="C57" i="55"/>
  <c r="C174" i="22"/>
  <c r="C106" i="50"/>
  <c r="C127" i="54"/>
  <c r="C326" i="75"/>
  <c r="G106" i="70"/>
  <c r="E118" i="69"/>
  <c r="E377" i="59"/>
  <c r="E45" i="50"/>
  <c r="F294" i="22"/>
  <c r="I213" i="69"/>
  <c r="I6" i="56"/>
  <c r="G228" i="70"/>
  <c r="C325" i="69"/>
  <c r="G181" i="69"/>
  <c r="E282" i="75"/>
  <c r="F160" i="51"/>
  <c r="F61" i="55"/>
  <c r="F325" i="59"/>
  <c r="G7" i="56"/>
  <c r="H152" i="68"/>
  <c r="G293" i="76"/>
  <c r="G276" i="66"/>
  <c r="E402" i="57"/>
  <c r="E311" i="51"/>
  <c r="F204" i="57"/>
  <c r="I310" i="70"/>
  <c r="G217" i="57"/>
  <c r="I212" i="75"/>
  <c r="I261" i="75"/>
  <c r="E262" i="22"/>
  <c r="F182" i="75"/>
  <c r="C110" i="59"/>
  <c r="C370" i="54"/>
  <c r="C222" i="50"/>
  <c r="C296" i="50"/>
  <c r="C172" i="22"/>
  <c r="C175" i="50"/>
  <c r="C145" i="54"/>
  <c r="C33" i="53"/>
  <c r="C142" i="64"/>
  <c r="C140" i="22"/>
  <c r="C288" i="57"/>
  <c r="C162" i="55"/>
  <c r="C322" i="65"/>
  <c r="C107" i="66"/>
  <c r="C22" i="56"/>
  <c r="C161" i="64"/>
  <c r="C208" i="54"/>
  <c r="C31" i="57"/>
  <c r="C399" i="53"/>
  <c r="C214" i="22"/>
  <c r="C125" i="51"/>
  <c r="C186" i="69"/>
  <c r="C142" i="66"/>
  <c r="C388" i="64"/>
  <c r="C280" i="54"/>
  <c r="C64" i="67"/>
  <c r="C215" i="70"/>
  <c r="C104" i="61"/>
  <c r="C401" i="68"/>
  <c r="C238" i="61"/>
  <c r="C255" i="60"/>
  <c r="C236" i="71"/>
  <c r="C334" i="59"/>
  <c r="C157" i="57"/>
  <c r="C246" i="55"/>
  <c r="C263" i="64"/>
  <c r="C333" i="68"/>
  <c r="C270" i="51"/>
  <c r="C30" i="65"/>
  <c r="C209" i="22"/>
  <c r="C69" i="65"/>
  <c r="C200" i="75"/>
  <c r="G262" i="56"/>
  <c r="C279" i="65"/>
  <c r="H117" i="66"/>
  <c r="C12" i="66"/>
  <c r="C359" i="59"/>
  <c r="C44" i="56"/>
  <c r="C403" i="69"/>
  <c r="C70" i="65"/>
  <c r="C221" i="22"/>
  <c r="C274" i="64"/>
  <c r="F79" i="50"/>
  <c r="F184" i="67"/>
  <c r="I308" i="57"/>
  <c r="C289" i="70"/>
  <c r="C356" i="22"/>
  <c r="C345" i="59"/>
  <c r="C401" i="59"/>
  <c r="C352" i="67"/>
  <c r="C330" i="58"/>
  <c r="E77" i="58"/>
  <c r="G308" i="57"/>
  <c r="H52" i="68"/>
  <c r="C166" i="60"/>
  <c r="C173" i="71"/>
  <c r="C104" i="65"/>
  <c r="C60" i="58"/>
  <c r="C131" i="58"/>
  <c r="C185" i="59"/>
  <c r="C373" i="75"/>
  <c r="C232" i="54"/>
  <c r="C364" i="56"/>
  <c r="C121" i="58"/>
  <c r="C338" i="70"/>
  <c r="C122" i="57"/>
  <c r="C226" i="65"/>
  <c r="C379" i="71"/>
  <c r="F182" i="60"/>
  <c r="I260" i="68"/>
  <c r="C315" i="65"/>
  <c r="C207" i="68"/>
  <c r="C323" i="54"/>
  <c r="C337" i="57"/>
  <c r="C73" i="53"/>
  <c r="C364" i="65"/>
  <c r="C288" i="22"/>
  <c r="C258" i="61"/>
  <c r="C79" i="51"/>
  <c r="C301" i="50"/>
  <c r="C320" i="50"/>
  <c r="C135" i="53"/>
  <c r="C311" i="53"/>
  <c r="C217" i="50"/>
  <c r="C204" i="75"/>
  <c r="C105" i="60"/>
  <c r="C376" i="22"/>
  <c r="C381" i="67"/>
  <c r="F261" i="58"/>
  <c r="I84" i="70"/>
  <c r="C44" i="66"/>
  <c r="C111" i="56"/>
  <c r="C315" i="60"/>
  <c r="C193" i="60"/>
  <c r="C158" i="60"/>
  <c r="C209" i="64"/>
  <c r="C376" i="51"/>
  <c r="C402" i="60"/>
  <c r="C390" i="65"/>
  <c r="C55" i="75"/>
  <c r="C283" i="64"/>
  <c r="C159" i="58"/>
  <c r="C380" i="66"/>
  <c r="C46" i="57"/>
  <c r="C201" i="68"/>
  <c r="C179" i="71"/>
  <c r="C9" i="71"/>
  <c r="C242" i="22"/>
  <c r="C27" i="61"/>
  <c r="C175" i="67"/>
  <c r="C321" i="75"/>
  <c r="C70" i="69"/>
  <c r="C242" i="66"/>
  <c r="C223" i="22"/>
  <c r="C286" i="22"/>
  <c r="C68" i="53"/>
  <c r="C337" i="64"/>
  <c r="C402" i="70"/>
  <c r="C220" i="71"/>
  <c r="C269" i="59"/>
  <c r="C316" i="56"/>
  <c r="C108" i="50"/>
  <c r="C330" i="68"/>
  <c r="C68" i="66"/>
  <c r="C81" i="65"/>
  <c r="C108" i="55"/>
  <c r="C155" i="51"/>
  <c r="C253" i="64"/>
  <c r="C40" i="71"/>
  <c r="C128" i="54"/>
  <c r="C390" i="71"/>
  <c r="C156" i="66"/>
  <c r="C396" i="50"/>
  <c r="C59" i="58"/>
  <c r="C134" i="51"/>
  <c r="C305" i="66"/>
  <c r="C358" i="68"/>
  <c r="C357" i="22"/>
  <c r="C180" i="55"/>
  <c r="F139" i="22"/>
  <c r="E190" i="50"/>
  <c r="E160" i="54"/>
  <c r="E180" i="64"/>
  <c r="E298" i="60"/>
  <c r="F329" i="53"/>
  <c r="F175" i="55"/>
  <c r="F212" i="65"/>
  <c r="F7" i="56"/>
  <c r="H84" i="61"/>
  <c r="I295" i="57"/>
  <c r="G212" i="66"/>
  <c r="G310" i="68"/>
  <c r="E265" i="71"/>
  <c r="G133" i="66"/>
  <c r="F215" i="68"/>
  <c r="C184" i="67"/>
  <c r="E333" i="66"/>
  <c r="F321" i="70"/>
  <c r="F91" i="60"/>
  <c r="E245" i="57"/>
  <c r="E137" i="69"/>
  <c r="E90" i="58"/>
  <c r="E382" i="55"/>
  <c r="F362" i="57"/>
  <c r="E102" i="22"/>
  <c r="E107" i="58"/>
  <c r="F17" i="58"/>
  <c r="F141" i="53"/>
  <c r="C233" i="55"/>
  <c r="E109" i="51"/>
  <c r="G212" i="68"/>
  <c r="G341" i="67"/>
  <c r="G292" i="69"/>
  <c r="C117" i="67"/>
  <c r="H276" i="66"/>
  <c r="I7" i="68"/>
  <c r="G277" i="55"/>
  <c r="G102" i="70"/>
  <c r="F186" i="75"/>
  <c r="G132" i="65"/>
  <c r="F10" i="61"/>
  <c r="I264" i="69"/>
  <c r="H247" i="68"/>
  <c r="C51" i="50"/>
  <c r="C154" i="61"/>
  <c r="F147" i="76"/>
  <c r="E79" i="64"/>
  <c r="E269" i="67"/>
  <c r="G246" i="68"/>
  <c r="E245" i="71"/>
  <c r="G190" i="76"/>
  <c r="E73" i="71"/>
  <c r="F71" i="68"/>
  <c r="E236" i="59"/>
  <c r="F272" i="54"/>
  <c r="F191" i="57"/>
  <c r="E159" i="61"/>
  <c r="E158" i="64"/>
  <c r="F294" i="65"/>
  <c r="H309" i="64"/>
  <c r="F296" i="69"/>
  <c r="I196" i="65"/>
  <c r="F329" i="59"/>
  <c r="H263" i="71"/>
  <c r="G87" i="65"/>
  <c r="H245" i="68"/>
  <c r="G4" i="69"/>
  <c r="E197" i="68"/>
  <c r="C325" i="54"/>
  <c r="C277" i="59"/>
  <c r="C36" i="65"/>
  <c r="C7" i="75"/>
  <c r="E109" i="57"/>
  <c r="F250" i="55"/>
  <c r="E162" i="64"/>
  <c r="C153" i="69"/>
  <c r="H180" i="65"/>
  <c r="I262" i="70"/>
  <c r="H165" i="67"/>
  <c r="C132" i="76"/>
  <c r="E196" i="68"/>
  <c r="F295" i="57"/>
  <c r="C88" i="56"/>
  <c r="C136" i="76"/>
  <c r="C140" i="70"/>
  <c r="G29" i="54"/>
  <c r="E230" i="51"/>
  <c r="F64" i="71"/>
  <c r="E58" i="61"/>
  <c r="C278" i="61"/>
  <c r="C102" i="69"/>
  <c r="H324" i="75"/>
  <c r="C148" i="50"/>
  <c r="F149" i="65"/>
  <c r="F199" i="61"/>
  <c r="C52" i="68"/>
  <c r="F26" i="68"/>
  <c r="C333" i="55"/>
  <c r="C179" i="69"/>
  <c r="C48" i="50"/>
  <c r="C206" i="58"/>
  <c r="E138" i="59"/>
  <c r="G202" i="68"/>
  <c r="E267" i="58"/>
  <c r="E396" i="61"/>
  <c r="F308" i="57"/>
  <c r="C265" i="71"/>
  <c r="I132" i="67"/>
  <c r="G180" i="70"/>
  <c r="G293" i="69"/>
  <c r="F184" i="69"/>
  <c r="C182" i="66"/>
  <c r="F152" i="76"/>
  <c r="C120" i="59"/>
  <c r="C195" i="61"/>
  <c r="E196" i="66"/>
  <c r="E169" i="57"/>
  <c r="E336" i="60"/>
  <c r="E29" i="58"/>
  <c r="C212" i="69"/>
  <c r="I293" i="76"/>
  <c r="C264" i="69"/>
  <c r="C132" i="65"/>
  <c r="F101" i="75"/>
  <c r="G277" i="22"/>
  <c r="C20" i="66"/>
  <c r="C209" i="59"/>
  <c r="C237" i="67"/>
  <c r="C234" i="68"/>
  <c r="C288" i="59"/>
  <c r="C287" i="51"/>
  <c r="C262" i="55"/>
  <c r="E64" i="56"/>
  <c r="F99" i="58"/>
  <c r="F260" i="75"/>
  <c r="I340" i="54"/>
  <c r="C214" i="60"/>
  <c r="G53" i="70"/>
  <c r="I262" i="57"/>
  <c r="E228" i="66"/>
  <c r="F100" i="70"/>
  <c r="E400" i="65"/>
  <c r="E93" i="54"/>
  <c r="E250" i="60"/>
  <c r="E389" i="50"/>
  <c r="F292" i="76"/>
  <c r="I312" i="22"/>
  <c r="I262" i="67"/>
  <c r="C4" i="56"/>
  <c r="E79" i="68"/>
  <c r="E291" i="58"/>
  <c r="G345" i="58"/>
  <c r="E292" i="53"/>
  <c r="H276" i="59"/>
  <c r="F278" i="68"/>
  <c r="F21" i="55"/>
  <c r="F365" i="69"/>
  <c r="G84" i="59"/>
  <c r="I199" i="61"/>
  <c r="C48" i="60"/>
  <c r="C108" i="53"/>
  <c r="C73" i="60"/>
  <c r="C62" i="69"/>
  <c r="C316" i="50"/>
  <c r="C397" i="58"/>
  <c r="C342" i="65"/>
  <c r="C347" i="61"/>
  <c r="C188" i="54"/>
  <c r="C49" i="70"/>
  <c r="C43" i="57"/>
  <c r="C365" i="50"/>
  <c r="C355" i="69"/>
  <c r="C342" i="56"/>
  <c r="C66" i="70"/>
  <c r="C123" i="53"/>
  <c r="C377" i="71"/>
  <c r="C16" i="64"/>
  <c r="C356" i="50"/>
  <c r="C193" i="50"/>
  <c r="C298" i="59"/>
  <c r="C296" i="56"/>
  <c r="C23" i="51"/>
  <c r="C301" i="57"/>
  <c r="C142" i="71"/>
  <c r="E42" i="60"/>
  <c r="H180" i="66"/>
  <c r="H245" i="55"/>
  <c r="C258" i="60"/>
  <c r="C327" i="65"/>
  <c r="C50" i="69"/>
  <c r="C386" i="64"/>
  <c r="C305" i="61"/>
  <c r="C159" i="56"/>
  <c r="C174" i="65"/>
  <c r="C268" i="51"/>
  <c r="C335" i="66"/>
  <c r="C365" i="58"/>
  <c r="C171" i="57"/>
  <c r="C22" i="69"/>
  <c r="C63" i="70"/>
  <c r="C308" i="69"/>
  <c r="I37" i="66"/>
  <c r="G20" i="55"/>
  <c r="C360" i="69"/>
  <c r="C271" i="59"/>
  <c r="C75" i="69"/>
  <c r="C191" i="67"/>
  <c r="C289" i="61"/>
  <c r="C225" i="51"/>
  <c r="C47" i="75"/>
  <c r="C108" i="22"/>
  <c r="I260" i="67"/>
  <c r="F101" i="70"/>
  <c r="C302" i="56"/>
  <c r="C365" i="71"/>
  <c r="C74" i="61"/>
  <c r="C302" i="75"/>
  <c r="C146" i="66"/>
  <c r="C81" i="61"/>
  <c r="C177" i="54"/>
  <c r="C173" i="65"/>
  <c r="C158" i="59"/>
  <c r="G276" i="56"/>
  <c r="C241" i="53"/>
  <c r="C164" i="58"/>
  <c r="C209" i="75"/>
  <c r="C287" i="55"/>
  <c r="C285" i="68"/>
  <c r="C66" i="59"/>
  <c r="C241" i="59"/>
  <c r="C43" i="70"/>
  <c r="C113" i="57"/>
  <c r="C370" i="65"/>
  <c r="C280" i="53"/>
  <c r="C268" i="55"/>
  <c r="E304" i="22"/>
  <c r="G327" i="69"/>
  <c r="F351" i="66"/>
  <c r="C173" i="56"/>
  <c r="C299" i="60"/>
  <c r="C30" i="66"/>
  <c r="C42" i="71"/>
  <c r="C185" i="55"/>
  <c r="C176" i="67"/>
  <c r="C35" i="71"/>
  <c r="E317" i="60"/>
  <c r="F101" i="50"/>
  <c r="G84" i="56"/>
  <c r="C368" i="55"/>
  <c r="C273" i="58"/>
  <c r="C29" i="69"/>
  <c r="C269" i="68"/>
  <c r="C358" i="75"/>
  <c r="C26" i="70"/>
  <c r="C262" i="66"/>
  <c r="E189" i="71"/>
  <c r="I276" i="68"/>
  <c r="I215" i="54"/>
  <c r="C380" i="22"/>
  <c r="C344" i="68"/>
  <c r="C59" i="53"/>
  <c r="C403" i="50"/>
  <c r="C400" i="61"/>
  <c r="C27" i="22"/>
  <c r="C38" i="66"/>
  <c r="C337" i="55"/>
  <c r="C77" i="70"/>
  <c r="C71" i="71"/>
  <c r="C111" i="58"/>
  <c r="C268" i="22"/>
  <c r="C16" i="71"/>
  <c r="C252" i="68"/>
  <c r="C20" i="68"/>
  <c r="F276" i="56"/>
  <c r="F209" i="22"/>
  <c r="C21" i="54"/>
  <c r="C128" i="71"/>
  <c r="C300" i="69"/>
  <c r="C364" i="66"/>
  <c r="C138" i="61"/>
  <c r="C81" i="59"/>
  <c r="C360" i="68"/>
  <c r="C67" i="53"/>
  <c r="C225" i="75"/>
  <c r="C56" i="68"/>
  <c r="C339" i="65"/>
  <c r="C206" i="70"/>
  <c r="C48" i="54"/>
  <c r="C352" i="55"/>
  <c r="C306" i="67"/>
  <c r="C31" i="50"/>
  <c r="C320" i="70"/>
  <c r="I165" i="68"/>
  <c r="F116" i="67"/>
  <c r="C40" i="69"/>
  <c r="C356" i="66"/>
  <c r="C300" i="70"/>
  <c r="C322" i="55"/>
  <c r="C138" i="69"/>
  <c r="C130" i="68"/>
  <c r="C110" i="57"/>
  <c r="C190" i="64"/>
  <c r="C56" i="57"/>
  <c r="C110" i="54"/>
  <c r="C44" i="75"/>
  <c r="C155" i="67"/>
  <c r="C220" i="58"/>
  <c r="C108" i="67"/>
  <c r="C6" i="70"/>
  <c r="C258" i="65"/>
  <c r="C19" i="67"/>
  <c r="C365" i="68"/>
  <c r="C17" i="61"/>
  <c r="C401" i="22"/>
  <c r="C225" i="61"/>
  <c r="C79" i="66"/>
  <c r="C265" i="60"/>
  <c r="C267" i="53"/>
  <c r="C28" i="70"/>
  <c r="C16" i="56"/>
  <c r="C282" i="64"/>
  <c r="C174" i="68"/>
  <c r="C375" i="60"/>
  <c r="C160" i="53"/>
  <c r="C82" i="55"/>
  <c r="C361" i="75"/>
  <c r="C254" i="57"/>
  <c r="C145" i="70"/>
  <c r="C22" i="71"/>
  <c r="C206" i="57"/>
  <c r="C297" i="65"/>
  <c r="C385" i="69"/>
  <c r="C341" i="55"/>
  <c r="C153" i="57"/>
  <c r="C346" i="53"/>
  <c r="G182" i="70"/>
  <c r="C348" i="65"/>
  <c r="C350" i="67"/>
  <c r="C231" i="56"/>
  <c r="C168" i="61"/>
  <c r="C379" i="66"/>
  <c r="C188" i="66"/>
  <c r="C160" i="59"/>
  <c r="C31" i="67"/>
  <c r="C250" i="65"/>
  <c r="C31" i="56"/>
  <c r="C330" i="53"/>
  <c r="C75" i="61"/>
  <c r="C61" i="66"/>
  <c r="C136" i="69"/>
  <c r="C103" i="53"/>
  <c r="C375" i="61"/>
  <c r="C248" i="54"/>
  <c r="C346" i="66"/>
  <c r="C156" i="71"/>
  <c r="C390" i="58"/>
  <c r="C316" i="65"/>
  <c r="C65" i="51"/>
  <c r="C185" i="67"/>
  <c r="C200" i="60"/>
  <c r="C18" i="53"/>
  <c r="C27" i="50"/>
  <c r="C71" i="64"/>
  <c r="C145" i="76"/>
  <c r="C51" i="56"/>
  <c r="C108" i="59"/>
  <c r="C346" i="60"/>
  <c r="C67" i="60"/>
  <c r="C276" i="75"/>
  <c r="C205" i="66"/>
  <c r="C380" i="59"/>
  <c r="C23" i="22"/>
  <c r="C170" i="71"/>
  <c r="C50" i="70"/>
  <c r="C259" i="58"/>
  <c r="E343" i="64"/>
  <c r="E321" i="69"/>
  <c r="E342" i="50"/>
  <c r="E355" i="65"/>
  <c r="F184" i="50"/>
  <c r="F364" i="51"/>
  <c r="F341" i="22"/>
  <c r="F215" i="22"/>
  <c r="H212" i="75"/>
  <c r="F309" i="22"/>
  <c r="G101" i="58"/>
  <c r="G276" i="55"/>
  <c r="G277" i="70"/>
  <c r="F103" i="75"/>
  <c r="I166" i="54"/>
  <c r="H293" i="71"/>
  <c r="E199" i="71"/>
  <c r="E122" i="54"/>
  <c r="F145" i="75"/>
  <c r="F170" i="53"/>
  <c r="E121" i="71"/>
  <c r="F305" i="57"/>
  <c r="F51" i="54"/>
  <c r="F166" i="57"/>
  <c r="F331" i="58"/>
  <c r="E49" i="57"/>
  <c r="E256" i="61"/>
  <c r="C148" i="75"/>
  <c r="I4" i="67"/>
  <c r="F292" i="66"/>
  <c r="F215" i="59"/>
  <c r="E9" i="66"/>
  <c r="H133" i="55"/>
  <c r="H7" i="69"/>
  <c r="G214" i="60"/>
  <c r="G245" i="54"/>
  <c r="F55" i="59"/>
  <c r="F6" i="76"/>
  <c r="C325" i="64"/>
  <c r="C150" i="58"/>
  <c r="H325" i="71"/>
  <c r="C25" i="75"/>
  <c r="C54" i="64"/>
  <c r="G48" i="60"/>
  <c r="F100" i="71"/>
  <c r="E113" i="60"/>
  <c r="E127" i="75"/>
  <c r="E364" i="54"/>
  <c r="F75" i="76"/>
  <c r="F31" i="75"/>
  <c r="C245" i="64"/>
  <c r="E386" i="65"/>
  <c r="F374" i="68"/>
  <c r="F47" i="75"/>
  <c r="G42" i="68"/>
  <c r="E205" i="61"/>
  <c r="H214" i="66"/>
  <c r="G153" i="66"/>
  <c r="H101" i="76"/>
  <c r="G293" i="60"/>
  <c r="H308" i="71"/>
  <c r="I278" i="22"/>
  <c r="H277" i="61"/>
  <c r="F310" i="57"/>
  <c r="F134" i="22"/>
  <c r="F151" i="70"/>
  <c r="F213" i="70"/>
  <c r="I7" i="69"/>
  <c r="C95" i="61"/>
  <c r="C256" i="69"/>
  <c r="G102" i="60"/>
  <c r="E241" i="76"/>
  <c r="F104" i="58"/>
  <c r="F104" i="61"/>
  <c r="C311" i="67"/>
  <c r="G197" i="54"/>
  <c r="H4" i="61"/>
  <c r="H263" i="61"/>
  <c r="E182" i="75"/>
  <c r="H245" i="59"/>
  <c r="I262" i="69"/>
  <c r="F377" i="67"/>
  <c r="C31" i="55"/>
  <c r="C11" i="22"/>
  <c r="E206" i="67"/>
  <c r="E314" i="53"/>
  <c r="F61" i="61"/>
  <c r="C85" i="56"/>
  <c r="H294" i="61"/>
  <c r="F292" i="50"/>
  <c r="C101" i="55"/>
  <c r="F245" i="54"/>
  <c r="C133" i="57"/>
  <c r="I103" i="68"/>
  <c r="C249" i="66"/>
  <c r="C6" i="59"/>
  <c r="C371" i="68"/>
  <c r="C243" i="70"/>
  <c r="C4" i="22"/>
  <c r="E356" i="57"/>
  <c r="F207" i="55"/>
  <c r="F35" i="55"/>
  <c r="G5" i="66"/>
  <c r="I6" i="61"/>
  <c r="H263" i="58"/>
  <c r="G132" i="75"/>
  <c r="G228" i="67"/>
  <c r="F149" i="66"/>
  <c r="C308" i="50"/>
  <c r="C279" i="58"/>
  <c r="C143" i="51"/>
  <c r="C367" i="65"/>
  <c r="E226" i="60"/>
  <c r="E94" i="68"/>
  <c r="G114" i="69"/>
  <c r="F135" i="67"/>
  <c r="F326" i="57"/>
  <c r="H132" i="67"/>
  <c r="G134" i="54"/>
  <c r="G293" i="71"/>
  <c r="G292" i="67"/>
  <c r="F324" i="61"/>
  <c r="H100" i="67"/>
  <c r="C354" i="57"/>
  <c r="C65" i="67"/>
  <c r="C249" i="70"/>
  <c r="C156" i="65"/>
  <c r="C79" i="54"/>
  <c r="E269" i="54"/>
  <c r="E296" i="51"/>
  <c r="G340" i="65"/>
  <c r="G315" i="22"/>
  <c r="E295" i="59"/>
  <c r="G311" i="54"/>
  <c r="F153" i="69"/>
  <c r="G184" i="69"/>
  <c r="G293" i="22"/>
  <c r="F155" i="66"/>
  <c r="F62" i="56"/>
  <c r="E329" i="68"/>
  <c r="F48" i="54"/>
  <c r="F276" i="57"/>
  <c r="F325" i="61"/>
  <c r="H213" i="57"/>
  <c r="I184" i="70"/>
  <c r="G132" i="76"/>
  <c r="E330" i="55"/>
  <c r="F244" i="50"/>
  <c r="F269" i="75"/>
  <c r="C215" i="66"/>
  <c r="C180" i="67"/>
  <c r="H164" i="67"/>
  <c r="I132" i="69"/>
  <c r="H246" i="67"/>
  <c r="C135" i="22"/>
  <c r="C342" i="71"/>
  <c r="C113" i="66"/>
  <c r="C335" i="22"/>
  <c r="C9" i="65"/>
  <c r="C326" i="65"/>
  <c r="C193" i="61"/>
  <c r="C219" i="55"/>
  <c r="C348" i="67"/>
  <c r="C371" i="64"/>
  <c r="C310" i="71"/>
  <c r="C362" i="57"/>
  <c r="C236" i="22"/>
  <c r="C18" i="70"/>
  <c r="C28" i="59"/>
  <c r="C347" i="68"/>
  <c r="C403" i="65"/>
  <c r="C241" i="70"/>
  <c r="C403" i="60"/>
  <c r="C25" i="54"/>
  <c r="C74" i="58"/>
  <c r="C218" i="69"/>
  <c r="C289" i="60"/>
  <c r="C163" i="56"/>
  <c r="C216" i="68"/>
  <c r="C136" i="59"/>
  <c r="C374" i="59"/>
  <c r="G262" i="57"/>
  <c r="F340" i="51"/>
  <c r="C349" i="22"/>
  <c r="C344" i="53"/>
  <c r="C364" i="50"/>
  <c r="C80" i="53"/>
  <c r="C350" i="57"/>
  <c r="C19" i="58"/>
  <c r="C303" i="22"/>
  <c r="C340" i="71"/>
  <c r="C114" i="55"/>
  <c r="C344" i="54"/>
  <c r="C179" i="61"/>
  <c r="C305" i="56"/>
  <c r="C139" i="56"/>
  <c r="C322" i="59"/>
  <c r="C324" i="51"/>
  <c r="C182" i="68"/>
  <c r="F138" i="22"/>
  <c r="C121" i="75"/>
  <c r="C336" i="66"/>
  <c r="C135" i="70"/>
  <c r="C323" i="66"/>
  <c r="C386" i="50"/>
  <c r="C264" i="70"/>
  <c r="C381" i="70"/>
  <c r="E239" i="59"/>
  <c r="F292" i="70"/>
  <c r="C20" i="70"/>
  <c r="C67" i="59"/>
  <c r="C360" i="70"/>
  <c r="C208" i="56"/>
  <c r="C109" i="57"/>
  <c r="C268" i="66"/>
  <c r="C258" i="69"/>
  <c r="C396" i="54"/>
  <c r="E65" i="64"/>
  <c r="H134" i="61"/>
  <c r="G180" i="61"/>
  <c r="C397" i="64"/>
  <c r="C216" i="64"/>
  <c r="C333" i="56"/>
  <c r="C105" i="59"/>
  <c r="C125" i="22"/>
  <c r="C157" i="22"/>
  <c r="C45" i="69"/>
  <c r="C285" i="61"/>
  <c r="C316" i="69"/>
  <c r="C394" i="51"/>
  <c r="C301" i="60"/>
  <c r="C137" i="69"/>
  <c r="C114" i="22"/>
  <c r="C79" i="55"/>
  <c r="I37" i="57"/>
  <c r="I215" i="59"/>
  <c r="C76" i="60"/>
  <c r="C99" i="75"/>
  <c r="C272" i="50"/>
  <c r="C56" i="71"/>
  <c r="C358" i="56"/>
  <c r="C240" i="22"/>
  <c r="C50" i="58"/>
  <c r="C114" i="66"/>
  <c r="C338" i="59"/>
  <c r="C163" i="22"/>
  <c r="C344" i="67"/>
  <c r="C193" i="69"/>
  <c r="C36" i="50"/>
  <c r="C25" i="57"/>
  <c r="C296" i="22"/>
  <c r="C278" i="65"/>
  <c r="C158" i="53"/>
  <c r="C26" i="50"/>
  <c r="I340" i="51"/>
  <c r="C263" i="58"/>
  <c r="C48" i="51"/>
  <c r="C211" i="61"/>
  <c r="C71" i="65"/>
  <c r="C205" i="58"/>
  <c r="C150" i="70"/>
  <c r="C203" i="71"/>
  <c r="C107" i="50"/>
  <c r="C144" i="58"/>
  <c r="C346" i="58"/>
  <c r="C227" i="75"/>
  <c r="C82" i="68"/>
  <c r="C345" i="68"/>
  <c r="C314" i="65"/>
  <c r="C138" i="56"/>
  <c r="C36" i="71"/>
  <c r="C235" i="65"/>
  <c r="C39" i="50"/>
  <c r="C349" i="58"/>
  <c r="C127" i="58"/>
  <c r="C139" i="59"/>
  <c r="C335" i="50"/>
  <c r="C122" i="53"/>
  <c r="C336" i="57"/>
  <c r="C338" i="67"/>
  <c r="C106" i="57"/>
  <c r="C123" i="58"/>
  <c r="C28" i="71"/>
  <c r="C20" i="76"/>
  <c r="C63" i="68"/>
  <c r="C367" i="70"/>
  <c r="C128" i="70"/>
  <c r="C372" i="66"/>
  <c r="C104" i="50"/>
  <c r="C225" i="56"/>
  <c r="C189" i="58"/>
  <c r="C284" i="54"/>
  <c r="C23" i="60"/>
  <c r="C237" i="22"/>
  <c r="C336" i="69"/>
  <c r="C119" i="59"/>
  <c r="C25" i="56"/>
  <c r="C58" i="61"/>
  <c r="C286" i="75"/>
  <c r="C283" i="53"/>
  <c r="C175" i="66"/>
  <c r="C108" i="57"/>
  <c r="C299" i="58"/>
  <c r="C29" i="65"/>
  <c r="C12" i="75"/>
  <c r="G246" i="22"/>
  <c r="E350" i="71"/>
  <c r="E284" i="22"/>
  <c r="E340" i="53"/>
  <c r="E293" i="75"/>
  <c r="E165" i="58"/>
  <c r="F40" i="75"/>
  <c r="G311" i="66"/>
  <c r="C149" i="68"/>
  <c r="H102" i="57"/>
  <c r="G132" i="70"/>
  <c r="G324" i="61"/>
  <c r="H37" i="57"/>
  <c r="F313" i="66"/>
  <c r="C52" i="69"/>
  <c r="C245" i="61"/>
  <c r="E22" i="68"/>
  <c r="G87" i="68"/>
  <c r="F6" i="75"/>
  <c r="E141" i="68"/>
  <c r="E265" i="65"/>
  <c r="E402" i="69"/>
  <c r="F140" i="54"/>
  <c r="F280" i="60"/>
  <c r="G6" i="71"/>
  <c r="E266" i="65"/>
  <c r="F199" i="55"/>
  <c r="F34" i="55"/>
  <c r="F151" i="50"/>
  <c r="E320" i="55"/>
  <c r="C277" i="70"/>
  <c r="C84" i="57"/>
  <c r="F264" i="69"/>
  <c r="G20" i="54"/>
  <c r="F295" i="56"/>
  <c r="I276" i="69"/>
  <c r="I295" i="56"/>
  <c r="G182" i="67"/>
  <c r="G217" i="22"/>
  <c r="E279" i="69"/>
  <c r="H149" i="65"/>
  <c r="F101" i="51"/>
  <c r="I116" i="61"/>
  <c r="C19" i="22"/>
  <c r="C393" i="66"/>
  <c r="G188" i="67"/>
  <c r="E356" i="67"/>
  <c r="E315" i="53"/>
  <c r="F25" i="56"/>
  <c r="E11" i="50"/>
  <c r="H216" i="70"/>
  <c r="E297" i="51"/>
  <c r="F323" i="67"/>
  <c r="G324" i="22"/>
  <c r="F110" i="58"/>
  <c r="F339" i="66"/>
  <c r="E76" i="70"/>
  <c r="E370" i="60"/>
  <c r="F213" i="65"/>
  <c r="I276" i="65"/>
  <c r="G277" i="57"/>
  <c r="I148" i="66"/>
  <c r="I133" i="69"/>
  <c r="G85" i="60"/>
  <c r="G148" i="67"/>
  <c r="F341" i="69"/>
  <c r="C308" i="67"/>
  <c r="F116" i="65"/>
  <c r="F260" i="60"/>
  <c r="E277" i="66"/>
  <c r="C44" i="50"/>
  <c r="C224" i="67"/>
  <c r="E218" i="75"/>
  <c r="E139" i="53"/>
  <c r="E49" i="76"/>
  <c r="C164" i="67"/>
  <c r="E229" i="66"/>
  <c r="H117" i="70"/>
  <c r="H215" i="22"/>
  <c r="I152" i="67"/>
  <c r="C87" i="70"/>
  <c r="C339" i="68"/>
  <c r="C112" i="69"/>
  <c r="C108" i="66"/>
  <c r="E158" i="60"/>
  <c r="E400" i="54"/>
  <c r="E92" i="68"/>
  <c r="G229" i="56"/>
  <c r="F245" i="69"/>
  <c r="G41" i="66"/>
  <c r="F293" i="69"/>
  <c r="F5" i="68"/>
  <c r="F262" i="54"/>
  <c r="H325" i="54"/>
  <c r="C15" i="60"/>
  <c r="C168" i="59"/>
  <c r="C222" i="58"/>
  <c r="C145" i="55"/>
  <c r="C110" i="67"/>
  <c r="E229" i="67"/>
  <c r="E125" i="55"/>
  <c r="E96" i="59"/>
  <c r="G184" i="68"/>
  <c r="G213" i="70"/>
  <c r="C294" i="61"/>
  <c r="F261" i="51"/>
  <c r="I296" i="57"/>
  <c r="H167" i="69"/>
  <c r="F22" i="61"/>
  <c r="F281" i="70"/>
  <c r="C168" i="50"/>
  <c r="C171" i="70"/>
  <c r="E256" i="65"/>
  <c r="G185" i="51"/>
  <c r="F336" i="61"/>
  <c r="E170" i="57"/>
  <c r="I228" i="69"/>
  <c r="G292" i="50"/>
  <c r="C261" i="69"/>
  <c r="G309" i="56"/>
  <c r="F85" i="66"/>
  <c r="C250" i="67"/>
  <c r="H151" i="64"/>
  <c r="C371" i="70"/>
  <c r="C296" i="53"/>
  <c r="C185" i="60"/>
  <c r="C72" i="70"/>
  <c r="C267" i="71"/>
  <c r="C31" i="58"/>
  <c r="F46" i="71"/>
  <c r="F182" i="55"/>
  <c r="E45" i="67"/>
  <c r="F116" i="68"/>
  <c r="H309" i="76"/>
  <c r="G277" i="68"/>
  <c r="G278" i="61"/>
  <c r="G196" i="61"/>
  <c r="H264" i="69"/>
  <c r="E99" i="59"/>
  <c r="G387" i="70"/>
  <c r="E121" i="50"/>
  <c r="G98" i="22"/>
  <c r="G149" i="70"/>
  <c r="H262" i="61"/>
  <c r="H295" i="57"/>
  <c r="F133" i="75"/>
  <c r="E127" i="56"/>
  <c r="E336" i="51"/>
  <c r="F194" i="55"/>
  <c r="C345" i="69"/>
  <c r="G343" i="22"/>
  <c r="G117" i="67"/>
  <c r="G24" i="66"/>
  <c r="C20" i="55"/>
  <c r="F262" i="50"/>
  <c r="H280" i="61"/>
  <c r="C377" i="57"/>
  <c r="C304" i="60"/>
  <c r="C196" i="66"/>
  <c r="C48" i="65"/>
  <c r="C150" i="75"/>
  <c r="C25" i="71"/>
  <c r="C58" i="59"/>
  <c r="C139" i="68"/>
  <c r="C237" i="60"/>
  <c r="C294" i="60"/>
  <c r="C12" i="53"/>
  <c r="C205" i="51"/>
  <c r="C115" i="65"/>
  <c r="C48" i="53"/>
  <c r="C299" i="70"/>
  <c r="C320" i="75"/>
  <c r="C130" i="53"/>
  <c r="C80" i="22"/>
  <c r="C170" i="56"/>
  <c r="C155" i="56"/>
  <c r="C10" i="51"/>
  <c r="C290" i="55"/>
  <c r="C17" i="66"/>
  <c r="C257" i="59"/>
  <c r="E109" i="56"/>
  <c r="G309" i="57"/>
  <c r="H228" i="70"/>
  <c r="C192" i="64"/>
  <c r="C258" i="64"/>
  <c r="C305" i="57"/>
  <c r="C300" i="58"/>
  <c r="C395" i="66"/>
  <c r="C283" i="58"/>
  <c r="C268" i="68"/>
  <c r="C138" i="64"/>
  <c r="C35" i="22"/>
  <c r="C237" i="50"/>
  <c r="C289" i="59"/>
  <c r="C258" i="70"/>
  <c r="C285" i="60"/>
  <c r="C50" i="61"/>
  <c r="C5" i="57"/>
  <c r="F182" i="51"/>
  <c r="F289" i="64"/>
  <c r="C402" i="50"/>
  <c r="C274" i="75"/>
  <c r="C395" i="59"/>
  <c r="C269" i="75"/>
  <c r="C214" i="71"/>
  <c r="C343" i="60"/>
  <c r="C20" i="53"/>
  <c r="H309" i="56"/>
  <c r="F215" i="66"/>
  <c r="C119" i="66"/>
  <c r="C173" i="69"/>
  <c r="C191" i="60"/>
  <c r="C74" i="66"/>
  <c r="C328" i="53"/>
  <c r="F180" i="66"/>
  <c r="C172" i="53"/>
  <c r="C156" i="59"/>
  <c r="C207" i="67"/>
  <c r="C364" i="70"/>
  <c r="C324" i="58"/>
  <c r="C119" i="70"/>
  <c r="C383" i="53"/>
  <c r="C231" i="60"/>
  <c r="C393" i="65"/>
  <c r="C302" i="66"/>
  <c r="C14" i="69"/>
  <c r="C191" i="22"/>
  <c r="F347" i="70"/>
  <c r="C87" i="54"/>
  <c r="C259" i="75"/>
  <c r="C316" i="55"/>
  <c r="C15" i="71"/>
  <c r="C104" i="56"/>
  <c r="C121" i="65"/>
  <c r="C366" i="66"/>
  <c r="C392" i="75"/>
  <c r="F57" i="65"/>
  <c r="F264" i="57"/>
  <c r="G101" i="55"/>
  <c r="C214" i="61"/>
  <c r="C367" i="66"/>
  <c r="C203" i="22"/>
  <c r="C236" i="60"/>
  <c r="C31" i="75"/>
  <c r="C202" i="22"/>
  <c r="C385" i="61"/>
  <c r="C68" i="57"/>
  <c r="G245" i="69"/>
  <c r="F161" i="76"/>
  <c r="C172" i="68"/>
  <c r="C143" i="75"/>
  <c r="C222" i="67"/>
  <c r="C28" i="55"/>
  <c r="C402" i="61"/>
  <c r="C131" i="61"/>
  <c r="C296" i="71"/>
  <c r="C123" i="61"/>
  <c r="C221" i="65"/>
  <c r="C273" i="53"/>
  <c r="C263" i="75"/>
  <c r="C286" i="65"/>
  <c r="C207" i="66"/>
  <c r="H105" i="56"/>
  <c r="G281" i="65"/>
  <c r="C298" i="64"/>
  <c r="C73" i="61"/>
  <c r="C348" i="68"/>
  <c r="C252" i="59"/>
  <c r="C224" i="55"/>
  <c r="C397" i="59"/>
  <c r="C284" i="22"/>
  <c r="C125" i="60"/>
  <c r="C248" i="68"/>
  <c r="C262" i="58"/>
  <c r="C140" i="55"/>
  <c r="C239" i="56"/>
  <c r="C321" i="22"/>
  <c r="C145" i="75"/>
  <c r="C380" i="58"/>
  <c r="C381" i="65"/>
  <c r="C387" i="71"/>
  <c r="I217" i="57"/>
  <c r="C180" i="57"/>
  <c r="C207" i="59"/>
  <c r="C67" i="55"/>
  <c r="C63" i="69"/>
  <c r="C128" i="53"/>
  <c r="C286" i="70"/>
  <c r="C103" i="65"/>
  <c r="C282" i="58"/>
  <c r="C269" i="71"/>
  <c r="C394" i="65"/>
  <c r="C218" i="75"/>
  <c r="C399" i="75"/>
  <c r="C236" i="66"/>
  <c r="C379" i="58"/>
  <c r="C170" i="64"/>
  <c r="C188" i="56"/>
  <c r="C18" i="61"/>
  <c r="C290" i="75"/>
  <c r="C45" i="53"/>
  <c r="C157" i="58"/>
  <c r="C203" i="61"/>
  <c r="C13" i="56"/>
  <c r="C329" i="61"/>
  <c r="C167" i="22"/>
  <c r="C191" i="75"/>
  <c r="C209" i="54"/>
  <c r="C328" i="59"/>
  <c r="C280" i="66"/>
  <c r="C320" i="22"/>
  <c r="C337" i="75"/>
  <c r="C237" i="55"/>
  <c r="C318" i="58"/>
  <c r="C58" i="71"/>
  <c r="C285" i="57"/>
  <c r="C78" i="66"/>
  <c r="C141" i="71"/>
  <c r="C59" i="50"/>
  <c r="C189" i="50"/>
  <c r="C102" i="75"/>
  <c r="C141" i="55"/>
  <c r="C114" i="58"/>
  <c r="C33" i="76"/>
  <c r="C16" i="50"/>
  <c r="C19" i="65"/>
  <c r="C343" i="70"/>
  <c r="C303" i="59"/>
  <c r="C207" i="64"/>
  <c r="C267" i="54"/>
  <c r="C122" i="55"/>
  <c r="C224" i="56"/>
  <c r="C227" i="58"/>
  <c r="C70" i="60"/>
  <c r="C232" i="51"/>
  <c r="C398" i="70"/>
  <c r="C354" i="66"/>
  <c r="C234" i="55"/>
  <c r="C385" i="53"/>
  <c r="C382" i="71"/>
  <c r="C107" i="53"/>
  <c r="C338" i="65"/>
  <c r="C296" i="75"/>
  <c r="C285" i="75"/>
  <c r="C227" i="55"/>
  <c r="C366" i="55"/>
  <c r="C265" i="67"/>
  <c r="C217" i="60"/>
  <c r="C352" i="60"/>
  <c r="C393" i="71"/>
  <c r="C198" i="66"/>
  <c r="C207" i="61"/>
  <c r="C32" i="66"/>
  <c r="C156" i="54"/>
  <c r="C351" i="71"/>
  <c r="C288" i="58"/>
  <c r="C373" i="67"/>
  <c r="C222" i="60"/>
  <c r="C104" i="54"/>
  <c r="C299" i="71"/>
  <c r="C104" i="22"/>
  <c r="C355" i="66"/>
  <c r="F247" i="50"/>
  <c r="E171" i="67"/>
  <c r="E265" i="69"/>
  <c r="F131" i="53"/>
  <c r="E19" i="56"/>
  <c r="F339" i="51"/>
  <c r="F373" i="59"/>
  <c r="C100" i="65"/>
  <c r="F292" i="55"/>
  <c r="G152" i="68"/>
  <c r="I85" i="66"/>
  <c r="C308" i="70"/>
  <c r="H262" i="67"/>
  <c r="G84" i="61"/>
  <c r="G324" i="57"/>
  <c r="G37" i="69"/>
  <c r="F279" i="56"/>
  <c r="E152" i="66"/>
  <c r="E363" i="51"/>
  <c r="E353" i="50"/>
  <c r="F343" i="50"/>
  <c r="G397" i="66"/>
  <c r="C219" i="54"/>
  <c r="E316" i="75"/>
  <c r="E222" i="65"/>
  <c r="F201" i="56"/>
  <c r="F45" i="50"/>
  <c r="E340" i="76"/>
  <c r="E377" i="54"/>
  <c r="F264" i="22"/>
  <c r="C297" i="57"/>
  <c r="F4" i="57"/>
  <c r="C101" i="51"/>
  <c r="G229" i="66"/>
  <c r="G116" i="65"/>
  <c r="I37" i="68"/>
  <c r="I293" i="69"/>
  <c r="H325" i="66"/>
  <c r="C310" i="67"/>
  <c r="C260" i="54"/>
  <c r="C293" i="60"/>
  <c r="G295" i="57"/>
  <c r="C360" i="57"/>
  <c r="C193" i="54"/>
  <c r="E22" i="54"/>
  <c r="G33" i="66"/>
  <c r="E155" i="56"/>
  <c r="E258" i="56"/>
  <c r="E39" i="61"/>
  <c r="E143" i="71"/>
  <c r="E334" i="75"/>
  <c r="F191" i="59"/>
  <c r="F271" i="50"/>
  <c r="E372" i="57"/>
  <c r="F289" i="71"/>
  <c r="F176" i="51"/>
  <c r="E69" i="65"/>
  <c r="E89" i="65"/>
  <c r="F101" i="67"/>
  <c r="I212" i="67"/>
  <c r="I315" i="68"/>
  <c r="G215" i="59"/>
  <c r="H166" i="66"/>
  <c r="G260" i="56"/>
  <c r="H324" i="61"/>
  <c r="F148" i="69"/>
  <c r="H6" i="56"/>
  <c r="F197" i="55"/>
  <c r="G148" i="56"/>
  <c r="C65" i="76"/>
  <c r="C274" i="50"/>
  <c r="E84" i="64"/>
  <c r="E115" i="54"/>
  <c r="F383" i="58"/>
  <c r="C215" i="22"/>
  <c r="C325" i="68"/>
  <c r="G292" i="75"/>
  <c r="F325" i="51"/>
  <c r="G116" i="54"/>
  <c r="C292" i="76"/>
  <c r="C149" i="67"/>
  <c r="H212" i="56"/>
  <c r="C266" i="75"/>
  <c r="C275" i="53"/>
  <c r="C398" i="53"/>
  <c r="F234" i="70"/>
  <c r="F106" i="59"/>
  <c r="F402" i="53"/>
  <c r="I182" i="67"/>
  <c r="F276" i="51"/>
  <c r="G277" i="56"/>
  <c r="G100" i="57"/>
  <c r="G327" i="54"/>
  <c r="H7" i="56"/>
  <c r="F215" i="70"/>
  <c r="F386" i="70"/>
  <c r="C353" i="76"/>
  <c r="C231" i="68"/>
  <c r="C9" i="64"/>
  <c r="C221" i="53"/>
  <c r="C39" i="59"/>
  <c r="F26" i="75"/>
  <c r="C148" i="64"/>
  <c r="E23" i="51"/>
  <c r="C84" i="68"/>
  <c r="C247" i="75"/>
  <c r="I262" i="22"/>
  <c r="F295" i="61"/>
  <c r="I5" i="55"/>
  <c r="G261" i="68"/>
  <c r="G166" i="66"/>
  <c r="C140" i="61"/>
  <c r="C139" i="70"/>
  <c r="C238" i="50"/>
  <c r="F7" i="75"/>
  <c r="E96" i="60"/>
  <c r="F26" i="60"/>
  <c r="C295" i="57"/>
  <c r="F212" i="75"/>
  <c r="G262" i="70"/>
  <c r="I7" i="67"/>
  <c r="I151" i="67"/>
  <c r="C151" i="69"/>
  <c r="C228" i="69"/>
  <c r="F129" i="70"/>
  <c r="C189" i="55"/>
  <c r="C45" i="59"/>
  <c r="C247" i="59"/>
  <c r="C14" i="58"/>
  <c r="C189" i="66"/>
  <c r="F64" i="53"/>
  <c r="E203" i="67"/>
  <c r="F183" i="61"/>
  <c r="C197" i="54"/>
  <c r="C7" i="67"/>
  <c r="I228" i="67"/>
  <c r="I308" i="67"/>
  <c r="G263" i="59"/>
  <c r="I260" i="57"/>
  <c r="C134" i="68"/>
  <c r="E137" i="54"/>
  <c r="E226" i="67"/>
  <c r="F84" i="53"/>
  <c r="F212" i="22"/>
  <c r="F117" i="66"/>
  <c r="I230" i="57"/>
  <c r="C132" i="68"/>
  <c r="G101" i="71"/>
  <c r="E98" i="70"/>
  <c r="F184" i="61"/>
  <c r="E50" i="56"/>
  <c r="E101" i="75"/>
  <c r="G325" i="68"/>
  <c r="H293" i="22"/>
  <c r="E24" i="68"/>
  <c r="G150" i="60"/>
  <c r="F276" i="54"/>
  <c r="C194" i="68"/>
  <c r="C226" i="75"/>
  <c r="C82" i="75"/>
  <c r="C393" i="75"/>
  <c r="C225" i="53"/>
  <c r="C376" i="58"/>
  <c r="C251" i="66"/>
  <c r="C386" i="69"/>
  <c r="C345" i="51"/>
  <c r="C301" i="64"/>
  <c r="C57" i="66"/>
  <c r="C16" i="65"/>
  <c r="C129" i="59"/>
  <c r="C185" i="65"/>
  <c r="C275" i="55"/>
  <c r="C358" i="57"/>
  <c r="C5" i="58"/>
  <c r="C131" i="59"/>
  <c r="C169" i="59"/>
  <c r="C338" i="60"/>
  <c r="C160" i="68"/>
  <c r="C170" i="75"/>
  <c r="C331" i="64"/>
  <c r="C72" i="54"/>
  <c r="C211" i="57"/>
  <c r="C372" i="68"/>
  <c r="C260" i="55"/>
  <c r="C224" i="54"/>
  <c r="C141" i="67"/>
  <c r="C48" i="22"/>
  <c r="C347" i="50"/>
  <c r="C118" i="75"/>
  <c r="C203" i="67"/>
  <c r="C362" i="66"/>
  <c r="C74" i="68"/>
  <c r="C137" i="53"/>
  <c r="C187" i="69"/>
  <c r="C311" i="75"/>
  <c r="C193" i="68"/>
  <c r="C272" i="55"/>
  <c r="C347" i="66"/>
  <c r="I294" i="70"/>
  <c r="I4" i="65"/>
  <c r="C6" i="68"/>
  <c r="C351" i="68"/>
  <c r="C208" i="55"/>
  <c r="C379" i="60"/>
  <c r="C219" i="57"/>
  <c r="C113" i="51"/>
  <c r="C208" i="61"/>
  <c r="C252" i="70"/>
  <c r="E264" i="65"/>
  <c r="F133" i="61"/>
  <c r="I292" i="55"/>
  <c r="C376" i="50"/>
  <c r="C352" i="68"/>
  <c r="C83" i="61"/>
  <c r="C81" i="57"/>
  <c r="C283" i="50"/>
  <c r="C64" i="65"/>
  <c r="C22" i="58"/>
  <c r="E353" i="65"/>
  <c r="G276" i="57"/>
  <c r="C99" i="64"/>
  <c r="C94" i="60"/>
  <c r="C343" i="53"/>
  <c r="C388" i="61"/>
  <c r="C344" i="58"/>
  <c r="C234" i="75"/>
  <c r="C125" i="58"/>
  <c r="C344" i="70"/>
  <c r="C122" i="51"/>
  <c r="C40" i="22"/>
  <c r="C83" i="66"/>
  <c r="C67" i="67"/>
  <c r="C283" i="68"/>
  <c r="C349" i="51"/>
  <c r="C349" i="67"/>
  <c r="H313" i="59"/>
  <c r="I308" i="22"/>
  <c r="C394" i="22"/>
  <c r="C255" i="69"/>
  <c r="C242" i="59"/>
  <c r="C286" i="68"/>
  <c r="C211" i="51"/>
  <c r="C112" i="56"/>
  <c r="C141" i="53"/>
  <c r="C318" i="50"/>
  <c r="C363" i="58"/>
  <c r="C50" i="65"/>
  <c r="C364" i="67"/>
  <c r="C323" i="70"/>
  <c r="C249" i="22"/>
  <c r="C304" i="57"/>
  <c r="C190" i="22"/>
  <c r="C136" i="67"/>
  <c r="C397" i="22"/>
  <c r="G360" i="56"/>
  <c r="C261" i="61"/>
  <c r="F230" i="57"/>
  <c r="F114" i="68"/>
  <c r="C300" i="65"/>
  <c r="C165" i="54"/>
  <c r="C232" i="75"/>
  <c r="C183" i="55"/>
  <c r="C121" i="66"/>
  <c r="C400" i="75"/>
  <c r="C254" i="60"/>
  <c r="C384" i="67"/>
  <c r="C333" i="54"/>
  <c r="C77" i="66"/>
  <c r="G277" i="54"/>
  <c r="C43" i="58"/>
  <c r="C25" i="61"/>
  <c r="C40" i="53"/>
  <c r="C218" i="59"/>
  <c r="C265" i="70"/>
  <c r="C312" i="69"/>
  <c r="C376" i="61"/>
  <c r="C135" i="75"/>
  <c r="C340" i="70"/>
  <c r="C388" i="60"/>
  <c r="C235" i="61"/>
  <c r="C10" i="75"/>
  <c r="C239" i="22"/>
  <c r="C22" i="50"/>
  <c r="C197" i="60"/>
  <c r="C394" i="58"/>
  <c r="C47" i="69"/>
  <c r="C226" i="22"/>
  <c r="C290" i="64"/>
  <c r="C295" i="75"/>
  <c r="C187" i="50"/>
  <c r="C60" i="53"/>
  <c r="C47" i="66"/>
  <c r="C254" i="71"/>
  <c r="C383" i="55"/>
  <c r="C108" i="70"/>
  <c r="C362" i="53"/>
  <c r="C103" i="64"/>
  <c r="C168" i="22"/>
  <c r="C337" i="53"/>
  <c r="C46" i="55"/>
  <c r="C114" i="51"/>
  <c r="C146" i="68"/>
  <c r="C350" i="65"/>
  <c r="C183" i="69"/>
  <c r="C289" i="54"/>
  <c r="C338" i="51"/>
  <c r="E336" i="55"/>
  <c r="F362" i="58"/>
  <c r="E369" i="50"/>
  <c r="F123" i="50"/>
  <c r="E381" i="54"/>
  <c r="E278" i="65"/>
  <c r="F120" i="56"/>
  <c r="F9" i="56"/>
  <c r="E325" i="75"/>
  <c r="E292" i="76"/>
  <c r="C21" i="69"/>
  <c r="F20" i="55"/>
  <c r="G296" i="69"/>
  <c r="I276" i="76"/>
  <c r="E261" i="75"/>
  <c r="C310" i="76"/>
  <c r="G182" i="66"/>
  <c r="E216" i="56"/>
  <c r="E55" i="55"/>
  <c r="E149" i="71"/>
  <c r="E93" i="66"/>
  <c r="E136" i="64"/>
  <c r="E181" i="61"/>
  <c r="E370" i="59"/>
  <c r="F282" i="57"/>
  <c r="G54" i="76"/>
  <c r="E155" i="58"/>
  <c r="F271" i="75"/>
  <c r="F152" i="58"/>
  <c r="E369" i="57"/>
  <c r="E41" i="61"/>
  <c r="C276" i="58"/>
  <c r="C213" i="57"/>
  <c r="I132" i="76"/>
  <c r="H308" i="60"/>
  <c r="H149" i="61"/>
  <c r="G261" i="59"/>
  <c r="C277" i="22"/>
  <c r="C135" i="67"/>
  <c r="G292" i="70"/>
  <c r="F277" i="56"/>
  <c r="C84" i="70"/>
  <c r="I20" i="68"/>
  <c r="G85" i="56"/>
  <c r="C112" i="70"/>
  <c r="C114" i="57"/>
  <c r="E87" i="55"/>
  <c r="G247" i="65"/>
  <c r="E272" i="54"/>
  <c r="E114" i="56"/>
  <c r="G359" i="67"/>
  <c r="E284" i="60"/>
  <c r="G210" i="66"/>
  <c r="F34" i="76"/>
  <c r="E349" i="65"/>
  <c r="F22" i="58"/>
  <c r="F144" i="55"/>
  <c r="F375" i="50"/>
  <c r="E54" i="60"/>
  <c r="G132" i="66"/>
  <c r="I313" i="68"/>
  <c r="C263" i="61"/>
  <c r="G310" i="58"/>
  <c r="I164" i="67"/>
  <c r="H292" i="65"/>
  <c r="H277" i="22"/>
  <c r="I263" i="71"/>
  <c r="G150" i="58"/>
  <c r="C117" i="71"/>
  <c r="F132" i="76"/>
  <c r="C262" i="50"/>
  <c r="H325" i="75"/>
  <c r="C233" i="70"/>
  <c r="G93" i="55"/>
  <c r="E195" i="53"/>
  <c r="E25" i="59"/>
  <c r="E233" i="64"/>
  <c r="C292" i="61"/>
  <c r="G103" i="51"/>
  <c r="F134" i="67"/>
  <c r="F151" i="67"/>
  <c r="C166" i="66"/>
  <c r="G260" i="69"/>
  <c r="C188" i="51"/>
  <c r="C154" i="55"/>
  <c r="C383" i="65"/>
  <c r="C245" i="53"/>
  <c r="G282" i="68"/>
  <c r="G34" i="22"/>
  <c r="E93" i="53"/>
  <c r="F117" i="68"/>
  <c r="H278" i="68"/>
  <c r="F132" i="67"/>
  <c r="C136" i="54"/>
  <c r="H277" i="55"/>
  <c r="F84" i="68"/>
  <c r="G277" i="60"/>
  <c r="C286" i="66"/>
  <c r="C17" i="59"/>
  <c r="C30" i="70"/>
  <c r="C151" i="50"/>
  <c r="C375" i="66"/>
  <c r="E151" i="55"/>
  <c r="E117" i="61"/>
  <c r="G362" i="66"/>
  <c r="E200" i="58"/>
  <c r="G85" i="66"/>
  <c r="G36" i="54"/>
  <c r="I117" i="69"/>
  <c r="G182" i="51"/>
  <c r="F293" i="59"/>
  <c r="C149" i="70"/>
  <c r="G294" i="61"/>
  <c r="C327" i="57"/>
  <c r="C235" i="67"/>
  <c r="C134" i="65"/>
  <c r="F49" i="51"/>
  <c r="E357" i="75"/>
  <c r="F167" i="59"/>
  <c r="C260" i="67"/>
  <c r="F308" i="58"/>
  <c r="I151" i="69"/>
  <c r="F293" i="51"/>
  <c r="G153" i="56"/>
  <c r="H261" i="68"/>
  <c r="G326" i="61"/>
  <c r="C278" i="59"/>
  <c r="C210" i="50"/>
  <c r="C60" i="57"/>
  <c r="C136" i="60"/>
  <c r="C284" i="60"/>
  <c r="E288" i="54"/>
  <c r="F66" i="75"/>
  <c r="E399" i="68"/>
  <c r="F207" i="50"/>
  <c r="C292" i="56"/>
  <c r="C265" i="61"/>
  <c r="I149" i="68"/>
  <c r="I341" i="67"/>
  <c r="C293" i="59"/>
  <c r="H312" i="57"/>
  <c r="E58" i="56"/>
  <c r="E41" i="55"/>
  <c r="F205" i="60"/>
  <c r="G368" i="65"/>
  <c r="F9" i="66"/>
  <c r="C276" i="59"/>
  <c r="H213" i="70"/>
  <c r="F116" i="54"/>
  <c r="F88" i="50"/>
  <c r="E47" i="59"/>
  <c r="F169" i="56"/>
  <c r="H214" i="57"/>
  <c r="G311" i="68"/>
  <c r="I100" i="69"/>
  <c r="F293" i="61"/>
  <c r="G325" i="64"/>
  <c r="H276" i="58"/>
  <c r="F124" i="66"/>
  <c r="C265" i="64"/>
  <c r="C302" i="59"/>
  <c r="C154" i="69"/>
  <c r="C184" i="57"/>
  <c r="C197" i="53"/>
  <c r="C163" i="60"/>
  <c r="C344" i="71"/>
  <c r="C340" i="67"/>
  <c r="C216" i="59"/>
  <c r="C218" i="22"/>
  <c r="C397" i="66"/>
  <c r="C175" i="51"/>
  <c r="C124" i="53"/>
  <c r="C351" i="50"/>
  <c r="C111" i="70"/>
  <c r="C403" i="53"/>
  <c r="C32" i="57"/>
  <c r="C241" i="54"/>
  <c r="C185" i="70"/>
  <c r="C83" i="69"/>
  <c r="C357" i="66"/>
  <c r="C289" i="22"/>
  <c r="C219" i="65"/>
  <c r="C249" i="68"/>
  <c r="C350" i="75"/>
  <c r="E315" i="54"/>
  <c r="G101" i="51"/>
  <c r="I261" i="58"/>
  <c r="C290" i="56"/>
  <c r="C193" i="66"/>
  <c r="C113" i="67"/>
  <c r="C316" i="75"/>
  <c r="C160" i="56"/>
  <c r="C267" i="50"/>
  <c r="C42" i="65"/>
  <c r="C320" i="64"/>
  <c r="C106" i="69"/>
  <c r="C299" i="76"/>
  <c r="C36" i="68"/>
  <c r="C131" i="68"/>
  <c r="C128" i="51"/>
  <c r="E366" i="54"/>
  <c r="F293" i="76"/>
  <c r="F341" i="56"/>
  <c r="C286" i="55"/>
  <c r="C153" i="58"/>
  <c r="C126" i="70"/>
  <c r="C183" i="66"/>
  <c r="C151" i="71"/>
  <c r="C46" i="53"/>
  <c r="C130" i="67"/>
  <c r="C38" i="71"/>
  <c r="I87" i="65"/>
  <c r="H52" i="69"/>
  <c r="C67" i="56"/>
  <c r="C349" i="64"/>
  <c r="C300" i="50"/>
  <c r="C283" i="61"/>
  <c r="C119" i="75"/>
  <c r="G345" i="69"/>
  <c r="C81" i="69"/>
  <c r="C208" i="58"/>
  <c r="C370" i="66"/>
  <c r="C5" i="22"/>
  <c r="C17" i="68"/>
  <c r="C275" i="22"/>
  <c r="C295" i="58"/>
  <c r="C316" i="57"/>
  <c r="C275" i="61"/>
  <c r="C217" i="61"/>
  <c r="C142" i="53"/>
  <c r="C251" i="55"/>
  <c r="E305" i="57"/>
  <c r="G229" i="69"/>
  <c r="C349" i="60"/>
  <c r="C205" i="65"/>
  <c r="C225" i="57"/>
  <c r="C250" i="53"/>
  <c r="C319" i="70"/>
  <c r="C358" i="60"/>
  <c r="C274" i="59"/>
  <c r="C296" i="68"/>
  <c r="G313" i="68"/>
  <c r="C325" i="75"/>
  <c r="F127" i="68"/>
  <c r="C31" i="65"/>
  <c r="C288" i="70"/>
  <c r="C400" i="50"/>
  <c r="C113" i="75"/>
  <c r="C291" i="71"/>
  <c r="C188" i="61"/>
  <c r="C308" i="75"/>
  <c r="E305" i="70"/>
  <c r="F324" i="57"/>
  <c r="C157" i="56"/>
  <c r="C304" i="66"/>
  <c r="C283" i="71"/>
  <c r="C44" i="58"/>
  <c r="C332" i="71"/>
  <c r="C140" i="57"/>
  <c r="C342" i="58"/>
  <c r="C126" i="61"/>
  <c r="C330" i="51"/>
  <c r="C366" i="69"/>
  <c r="C318" i="59"/>
  <c r="C280" i="70"/>
  <c r="C221" i="57"/>
  <c r="C346" i="50"/>
  <c r="C82" i="54"/>
  <c r="F180" i="67"/>
  <c r="C133" i="22"/>
  <c r="C253" i="65"/>
  <c r="C106" i="58"/>
  <c r="C17" i="50"/>
  <c r="C348" i="50"/>
  <c r="C285" i="65"/>
  <c r="C142" i="50"/>
  <c r="C375" i="67"/>
  <c r="C334" i="58"/>
  <c r="C156" i="69"/>
  <c r="C26" i="58"/>
  <c r="C215" i="53"/>
  <c r="C179" i="53"/>
  <c r="C25" i="70"/>
  <c r="C373" i="55"/>
  <c r="C248" i="51"/>
  <c r="C34" i="50"/>
  <c r="C305" i="70"/>
  <c r="C291" i="65"/>
  <c r="G53" i="76"/>
  <c r="G133" i="57"/>
  <c r="C200" i="69"/>
  <c r="C38" i="69"/>
  <c r="C67" i="51"/>
  <c r="C108" i="58"/>
  <c r="C296" i="65"/>
  <c r="C47" i="65"/>
  <c r="C77" i="58"/>
  <c r="C175" i="57"/>
  <c r="C34" i="64"/>
  <c r="C20" i="50"/>
  <c r="C273" i="71"/>
  <c r="C140" i="56"/>
  <c r="C240" i="50"/>
  <c r="C191" i="66"/>
  <c r="C61" i="61"/>
  <c r="C16" i="67"/>
  <c r="C281" i="60"/>
  <c r="C346" i="51"/>
  <c r="C46" i="59"/>
  <c r="C390" i="70"/>
  <c r="C396" i="61"/>
  <c r="C357" i="70"/>
  <c r="C376" i="55"/>
  <c r="C33" i="61"/>
  <c r="C356" i="51"/>
  <c r="C204" i="53"/>
  <c r="C81" i="67"/>
  <c r="C289" i="51"/>
  <c r="C306" i="22"/>
  <c r="C249" i="54"/>
  <c r="C317" i="75"/>
  <c r="C287" i="75"/>
  <c r="C229" i="75"/>
  <c r="C111" i="66"/>
  <c r="C300" i="67"/>
  <c r="C111" i="50"/>
  <c r="C382" i="68"/>
  <c r="C184" i="22"/>
  <c r="C230" i="54"/>
  <c r="C240" i="70"/>
  <c r="C178" i="57"/>
  <c r="C254" i="66"/>
  <c r="C357" i="69"/>
  <c r="C270" i="60"/>
  <c r="C22" i="75"/>
  <c r="C231" i="75"/>
  <c r="C45" i="51"/>
  <c r="C157" i="51"/>
  <c r="C222" i="70"/>
  <c r="C258" i="58"/>
  <c r="C112" i="58"/>
  <c r="C59" i="56"/>
  <c r="C362" i="61"/>
  <c r="C118" i="60"/>
  <c r="C172" i="70"/>
  <c r="C398" i="57"/>
  <c r="C382" i="65"/>
  <c r="C237" i="71"/>
  <c r="C77" i="69"/>
  <c r="C360" i="53"/>
  <c r="C8" i="75"/>
  <c r="C82" i="71"/>
  <c r="C173" i="51"/>
  <c r="C346" i="70"/>
  <c r="C224" i="66"/>
  <c r="C241" i="75"/>
  <c r="C257" i="69"/>
  <c r="C246" i="59"/>
  <c r="C257" i="61"/>
  <c r="C30" i="68"/>
  <c r="C385" i="55"/>
  <c r="C181" i="50"/>
  <c r="C17" i="53"/>
  <c r="C7" i="57"/>
  <c r="C374" i="68"/>
  <c r="C334" i="67"/>
  <c r="C216" i="71"/>
  <c r="C379" i="50"/>
  <c r="C399" i="56"/>
  <c r="E300" i="57"/>
  <c r="F349" i="68"/>
  <c r="E214" i="61"/>
  <c r="F371" i="55"/>
  <c r="E188" i="57"/>
  <c r="F160" i="71"/>
  <c r="E387" i="58"/>
  <c r="H293" i="54"/>
  <c r="C133" i="75"/>
  <c r="G8" i="61"/>
  <c r="C7" i="69"/>
  <c r="G276" i="76"/>
  <c r="G264" i="57"/>
  <c r="G277" i="59"/>
  <c r="G149" i="59"/>
  <c r="F148" i="67"/>
  <c r="E75" i="75"/>
  <c r="F81" i="51"/>
  <c r="E186" i="60"/>
  <c r="F322" i="51"/>
  <c r="F81" i="50"/>
  <c r="E40" i="68"/>
  <c r="F174" i="56"/>
  <c r="F382" i="71"/>
  <c r="G30" i="69"/>
  <c r="F280" i="56"/>
  <c r="F226" i="50"/>
  <c r="F161" i="50"/>
  <c r="E145" i="57"/>
  <c r="F134" i="68"/>
  <c r="F260" i="55"/>
  <c r="C215" i="54"/>
  <c r="C153" i="68"/>
  <c r="I343" i="69"/>
  <c r="H292" i="61"/>
  <c r="C116" i="65"/>
  <c r="G102" i="65"/>
  <c r="C213" i="60"/>
  <c r="H297" i="59"/>
  <c r="C132" i="64"/>
  <c r="C180" i="61"/>
  <c r="H281" i="59"/>
  <c r="F251" i="70"/>
  <c r="C30" i="56"/>
  <c r="E153" i="67"/>
  <c r="E361" i="51"/>
  <c r="C294" i="66"/>
  <c r="E350" i="64"/>
  <c r="E110" i="51"/>
  <c r="E299" i="54"/>
  <c r="E217" i="75"/>
  <c r="F165" i="54"/>
  <c r="E73" i="60"/>
  <c r="E57" i="58"/>
  <c r="F25" i="65"/>
  <c r="E297" i="75"/>
  <c r="E248" i="68"/>
  <c r="G172" i="69"/>
  <c r="F312" i="76"/>
  <c r="C116" i="22"/>
  <c r="C196" i="67"/>
  <c r="I151" i="61"/>
  <c r="I5" i="57"/>
  <c r="C277" i="68"/>
  <c r="G262" i="22"/>
  <c r="C84" i="61"/>
  <c r="E103" i="75"/>
  <c r="C167" i="57"/>
  <c r="F292" i="58"/>
  <c r="G261" i="75"/>
  <c r="C48" i="76"/>
  <c r="C362" i="51"/>
  <c r="E33" i="53"/>
  <c r="F134" i="70"/>
  <c r="C277" i="64"/>
  <c r="H293" i="76"/>
  <c r="H245" i="54"/>
  <c r="G217" i="66"/>
  <c r="G197" i="65"/>
  <c r="G213" i="22"/>
  <c r="I148" i="69"/>
  <c r="C4" i="64"/>
  <c r="C231" i="51"/>
  <c r="C178" i="67"/>
  <c r="C70" i="68"/>
  <c r="E403" i="59"/>
  <c r="F265" i="57"/>
  <c r="E233" i="22"/>
  <c r="F309" i="56"/>
  <c r="C312" i="22"/>
  <c r="C148" i="76"/>
  <c r="C148" i="22"/>
  <c r="C260" i="64"/>
  <c r="C341" i="57"/>
  <c r="C70" i="61"/>
  <c r="C207" i="50"/>
  <c r="C246" i="70"/>
  <c r="C156" i="22"/>
  <c r="C289" i="75"/>
  <c r="E317" i="59"/>
  <c r="E160" i="71"/>
  <c r="F253" i="22"/>
  <c r="E8" i="65"/>
  <c r="F311" i="54"/>
  <c r="G283" i="65"/>
  <c r="H184" i="75"/>
  <c r="G315" i="68"/>
  <c r="C278" i="58"/>
  <c r="F6" i="61"/>
  <c r="C340" i="56"/>
  <c r="C331" i="59"/>
  <c r="C257" i="51"/>
  <c r="C396" i="75"/>
  <c r="C37" i="53"/>
  <c r="E114" i="67"/>
  <c r="F290" i="65"/>
  <c r="F245" i="68"/>
  <c r="I279" i="56"/>
  <c r="E182" i="68"/>
  <c r="I7" i="56"/>
  <c r="F90" i="59"/>
  <c r="F309" i="66"/>
  <c r="C18" i="64"/>
  <c r="C136" i="58"/>
  <c r="C312" i="65"/>
  <c r="C208" i="53"/>
  <c r="C341" i="71"/>
  <c r="C336" i="60"/>
  <c r="E151" i="76"/>
  <c r="E376" i="51"/>
  <c r="F135" i="55"/>
  <c r="C340" i="54"/>
  <c r="C246" i="61"/>
  <c r="H5" i="68"/>
  <c r="I197" i="65"/>
  <c r="F277" i="57"/>
  <c r="G101" i="22"/>
  <c r="G151" i="64"/>
  <c r="F142" i="60"/>
  <c r="F147" i="22"/>
  <c r="F148" i="50"/>
  <c r="F244" i="57"/>
  <c r="H149" i="70"/>
  <c r="I212" i="68"/>
  <c r="H120" i="61"/>
  <c r="E306" i="56"/>
  <c r="E125" i="65"/>
  <c r="F313" i="51"/>
  <c r="F281" i="66"/>
  <c r="C341" i="69"/>
  <c r="C102" i="61"/>
  <c r="E16" i="51"/>
  <c r="C276" i="66"/>
  <c r="F212" i="54"/>
  <c r="C257" i="54"/>
  <c r="C368" i="53"/>
  <c r="C131" i="51"/>
  <c r="C380" i="55"/>
  <c r="C39" i="54"/>
  <c r="C59" i="57"/>
  <c r="C258" i="55"/>
  <c r="C161" i="66"/>
  <c r="C393" i="59"/>
  <c r="C56" i="66"/>
  <c r="C365" i="69"/>
  <c r="C145" i="60"/>
  <c r="C131" i="70"/>
  <c r="C162" i="58"/>
  <c r="C201" i="69"/>
  <c r="C382" i="56"/>
  <c r="C111" i="71"/>
  <c r="C390" i="60"/>
  <c r="C398" i="55"/>
  <c r="C171" i="75"/>
  <c r="C370" i="50"/>
  <c r="C161" i="67"/>
  <c r="C72" i="57"/>
  <c r="C141" i="56"/>
  <c r="C68" i="75"/>
  <c r="C295" i="69"/>
  <c r="E39" i="66"/>
  <c r="C34" i="65"/>
  <c r="C225" i="70"/>
  <c r="C259" i="60"/>
  <c r="C219" i="70"/>
  <c r="C307" i="59"/>
  <c r="C366" i="67"/>
  <c r="C284" i="64"/>
  <c r="C121" i="51"/>
  <c r="C8" i="60"/>
  <c r="C115" i="22"/>
  <c r="C384" i="64"/>
  <c r="C73" i="50"/>
  <c r="C320" i="61"/>
  <c r="C365" i="60"/>
  <c r="H153" i="54"/>
  <c r="G308" i="58"/>
  <c r="C129" i="50"/>
  <c r="C271" i="54"/>
  <c r="C188" i="65"/>
  <c r="C246" i="68"/>
  <c r="C237" i="61"/>
  <c r="C353" i="22"/>
  <c r="C398" i="71"/>
  <c r="C141" i="70"/>
  <c r="C197" i="65"/>
  <c r="G134" i="22"/>
  <c r="F168" i="22"/>
  <c r="C366" i="50"/>
  <c r="C347" i="60"/>
  <c r="C44" i="70"/>
  <c r="C81" i="68"/>
  <c r="C280" i="76"/>
  <c r="C220" i="56"/>
  <c r="C327" i="56"/>
  <c r="F150" i="61"/>
  <c r="C74" i="65"/>
  <c r="C15" i="61"/>
  <c r="C317" i="61"/>
  <c r="C400" i="54"/>
  <c r="C195" i="60"/>
  <c r="C320" i="56"/>
  <c r="C35" i="51"/>
  <c r="C330" i="59"/>
  <c r="C193" i="67"/>
  <c r="C147" i="65"/>
  <c r="C62" i="67"/>
  <c r="C246" i="22"/>
  <c r="C158" i="68"/>
  <c r="C356" i="75"/>
  <c r="C167" i="59"/>
  <c r="G197" i="55"/>
  <c r="F86" i="59"/>
  <c r="C163" i="61"/>
  <c r="F235" i="64"/>
  <c r="C392" i="69"/>
  <c r="C369" i="51"/>
  <c r="C239" i="51"/>
  <c r="C335" i="57"/>
  <c r="C166" i="75"/>
  <c r="C31" i="71"/>
  <c r="C65" i="53"/>
  <c r="C352" i="56"/>
  <c r="C203" i="70"/>
  <c r="C43" i="67"/>
  <c r="C267" i="70"/>
  <c r="C323" i="57"/>
  <c r="C165" i="75"/>
  <c r="C248" i="75"/>
  <c r="G173" i="67"/>
  <c r="F295" i="67"/>
  <c r="I100" i="65"/>
  <c r="C198" i="56"/>
  <c r="C250" i="66"/>
  <c r="C128" i="65"/>
  <c r="C82" i="22"/>
  <c r="C263" i="66"/>
  <c r="C328" i="66"/>
  <c r="C299" i="65"/>
  <c r="C58" i="60"/>
  <c r="C143" i="67"/>
  <c r="C324" i="50"/>
  <c r="C35" i="56"/>
  <c r="E293" i="60"/>
  <c r="C35" i="75"/>
  <c r="C349" i="57"/>
  <c r="C66" i="60"/>
  <c r="C195" i="71"/>
  <c r="C57" i="22"/>
  <c r="C289" i="50"/>
  <c r="C163" i="51"/>
  <c r="C28" i="60"/>
  <c r="C312" i="71"/>
  <c r="C176" i="58"/>
  <c r="C196" i="22"/>
  <c r="C370" i="61"/>
  <c r="F124" i="55"/>
  <c r="C267" i="68"/>
  <c r="C35" i="70"/>
  <c r="C314" i="59"/>
  <c r="C208" i="68"/>
  <c r="C286" i="58"/>
  <c r="C402" i="75"/>
  <c r="C160" i="65"/>
  <c r="C101" i="69"/>
  <c r="C67" i="64"/>
  <c r="C257" i="56"/>
  <c r="C189" i="71"/>
  <c r="C206" i="75"/>
  <c r="C27" i="68"/>
  <c r="C290" i="22"/>
  <c r="C192" i="71"/>
  <c r="C45" i="66"/>
  <c r="C236" i="58"/>
  <c r="C393" i="53"/>
  <c r="C79" i="50"/>
  <c r="C119" i="50"/>
  <c r="C144" i="22"/>
  <c r="C63" i="71"/>
  <c r="C226" i="57"/>
  <c r="F131" i="58"/>
  <c r="F29" i="69"/>
  <c r="E117" i="59"/>
  <c r="E271" i="66"/>
  <c r="F106" i="53"/>
  <c r="F296" i="71"/>
  <c r="E292" i="68"/>
  <c r="C134" i="54"/>
  <c r="G325" i="54"/>
  <c r="F310" i="66"/>
  <c r="H53" i="70"/>
  <c r="I182" i="68"/>
  <c r="G134" i="61"/>
  <c r="G100" i="60"/>
  <c r="C119" i="69"/>
  <c r="F201" i="57"/>
  <c r="F260" i="69"/>
  <c r="E371" i="50"/>
  <c r="E250" i="58"/>
  <c r="F359" i="71"/>
  <c r="E181" i="64"/>
  <c r="E250" i="61"/>
  <c r="E20" i="67"/>
  <c r="E206" i="75"/>
  <c r="F228" i="75"/>
  <c r="E17" i="71"/>
  <c r="E293" i="64"/>
  <c r="F248" i="53"/>
  <c r="E309" i="70"/>
  <c r="E300" i="59"/>
  <c r="E157" i="50"/>
  <c r="C101" i="68"/>
  <c r="F117" i="70"/>
  <c r="F100" i="65"/>
  <c r="H327" i="66"/>
  <c r="G295" i="56"/>
  <c r="C5" i="67"/>
  <c r="C151" i="70"/>
  <c r="H281" i="57"/>
  <c r="F327" i="69"/>
  <c r="F325" i="75"/>
  <c r="I4" i="76"/>
  <c r="I5" i="69"/>
  <c r="C328" i="60"/>
  <c r="C140" i="67"/>
  <c r="E344" i="55"/>
  <c r="G143" i="69"/>
  <c r="G77" i="68"/>
  <c r="E267" i="67"/>
  <c r="E250" i="50"/>
  <c r="E352" i="54"/>
  <c r="F96" i="55"/>
  <c r="E142" i="75"/>
  <c r="E185" i="64"/>
  <c r="F323" i="56"/>
  <c r="F142" i="54"/>
  <c r="E90" i="65"/>
  <c r="E60" i="67"/>
  <c r="C86" i="59"/>
  <c r="F294" i="54"/>
  <c r="G117" i="69"/>
  <c r="G104" i="61"/>
  <c r="I277" i="70"/>
  <c r="G133" i="67"/>
  <c r="F245" i="22"/>
  <c r="F324" i="67"/>
  <c r="F247" i="54"/>
  <c r="G213" i="51"/>
  <c r="C294" i="57"/>
  <c r="H298" i="69"/>
  <c r="C51" i="22"/>
  <c r="E216" i="51"/>
  <c r="F154" i="76"/>
  <c r="E221" i="65"/>
  <c r="G18" i="68"/>
  <c r="C101" i="66"/>
  <c r="I264" i="57"/>
  <c r="I277" i="59"/>
  <c r="I295" i="59"/>
  <c r="H262" i="50"/>
  <c r="G343" i="69"/>
  <c r="H292" i="55"/>
  <c r="C107" i="68"/>
  <c r="C145" i="58"/>
  <c r="C274" i="53"/>
  <c r="E120" i="61"/>
  <c r="E304" i="50"/>
  <c r="F107" i="56"/>
  <c r="E395" i="59"/>
  <c r="C299" i="59"/>
  <c r="H340" i="56"/>
  <c r="G119" i="69"/>
  <c r="G148" i="69"/>
  <c r="G214" i="69"/>
  <c r="C310" i="58"/>
  <c r="H20" i="68"/>
  <c r="C203" i="58"/>
  <c r="C100" i="56"/>
  <c r="C80" i="57"/>
  <c r="C30" i="53"/>
  <c r="C271" i="68"/>
  <c r="F138" i="71"/>
  <c r="E251" i="76"/>
  <c r="F335" i="57"/>
  <c r="C309" i="56"/>
  <c r="F246" i="61"/>
  <c r="H197" i="69"/>
  <c r="G155" i="69"/>
  <c r="H294" i="69"/>
  <c r="F217" i="54"/>
  <c r="F312" i="22"/>
  <c r="F214" i="66"/>
  <c r="C269" i="58"/>
  <c r="C315" i="58"/>
  <c r="C303" i="65"/>
  <c r="E348" i="59"/>
  <c r="E389" i="61"/>
  <c r="F92" i="55"/>
  <c r="G7" i="69"/>
  <c r="F197" i="75"/>
  <c r="G37" i="57"/>
  <c r="G329" i="59"/>
  <c r="F312" i="58"/>
  <c r="I260" i="60"/>
  <c r="C293" i="54"/>
  <c r="I293" i="22"/>
  <c r="C254" i="54"/>
  <c r="C300" i="66"/>
  <c r="C81" i="70"/>
  <c r="C44" i="51"/>
  <c r="C327" i="70"/>
  <c r="E32" i="57"/>
  <c r="E310" i="71"/>
  <c r="E374" i="54"/>
  <c r="E48" i="67"/>
  <c r="F149" i="22"/>
  <c r="H327" i="68"/>
  <c r="C245" i="69"/>
  <c r="G215" i="70"/>
  <c r="F341" i="57"/>
  <c r="G23" i="61"/>
  <c r="E301" i="58"/>
  <c r="F93" i="55"/>
  <c r="C308" i="64"/>
  <c r="E229" i="56"/>
  <c r="E261" i="22"/>
  <c r="G117" i="68"/>
  <c r="G129" i="57"/>
  <c r="F128" i="61"/>
  <c r="F356" i="59"/>
  <c r="C308" i="76"/>
  <c r="F310" i="60"/>
  <c r="I311" i="61"/>
  <c r="G85" i="54"/>
  <c r="H276" i="60"/>
  <c r="F132" i="70"/>
  <c r="C287" i="69"/>
  <c r="C371" i="54"/>
  <c r="C182" i="22"/>
  <c r="C331" i="51"/>
  <c r="C226" i="51"/>
  <c r="C351" i="58"/>
  <c r="C219" i="60"/>
  <c r="C123" i="70"/>
  <c r="C168" i="55"/>
  <c r="C221" i="69"/>
  <c r="C154" i="22"/>
  <c r="C367" i="55"/>
  <c r="C172" i="61"/>
  <c r="C51" i="58"/>
  <c r="C204" i="56"/>
  <c r="C355" i="54"/>
  <c r="C372" i="56"/>
  <c r="C281" i="67"/>
  <c r="C67" i="66"/>
  <c r="C141" i="54"/>
  <c r="C273" i="59"/>
  <c r="C33" i="66"/>
  <c r="C384" i="56"/>
  <c r="C364" i="54"/>
  <c r="C368" i="61"/>
  <c r="C115" i="58"/>
  <c r="H217" i="22"/>
  <c r="F238" i="66"/>
  <c r="C350" i="59"/>
  <c r="C14" i="75"/>
  <c r="C232" i="50"/>
  <c r="C46" i="22"/>
  <c r="C387" i="75"/>
  <c r="C288" i="50"/>
  <c r="C381" i="60"/>
  <c r="C62" i="60"/>
  <c r="C160" i="54"/>
  <c r="C253" i="57"/>
  <c r="C63" i="56"/>
  <c r="C120" i="22"/>
  <c r="E390" i="70"/>
  <c r="C164" i="54"/>
  <c r="E292" i="75"/>
  <c r="C326" i="70"/>
  <c r="C120" i="58"/>
  <c r="C177" i="67"/>
  <c r="C401" i="69"/>
  <c r="C210" i="58"/>
  <c r="C140" i="69"/>
  <c r="C324" i="53"/>
  <c r="C112" i="55"/>
  <c r="C323" i="50"/>
  <c r="H308" i="70"/>
  <c r="C344" i="61"/>
  <c r="C289" i="66"/>
  <c r="C65" i="75"/>
  <c r="C371" i="69"/>
  <c r="C78" i="22"/>
  <c r="C214" i="64"/>
  <c r="C81" i="64"/>
  <c r="C275" i="75"/>
  <c r="C110" i="71"/>
  <c r="C258" i="67"/>
  <c r="C293" i="58"/>
  <c r="C373" i="65"/>
  <c r="F277" i="70"/>
  <c r="C238" i="68"/>
  <c r="C381" i="57"/>
  <c r="C204" i="69"/>
  <c r="C81" i="58"/>
  <c r="C397" i="68"/>
  <c r="C289" i="55"/>
  <c r="C18" i="51"/>
  <c r="C223" i="61"/>
  <c r="C214" i="54"/>
  <c r="G165" i="68"/>
  <c r="C341" i="60"/>
  <c r="C263" i="65"/>
  <c r="C381" i="66"/>
  <c r="C390" i="64"/>
  <c r="C23" i="53"/>
  <c r="C78" i="68"/>
  <c r="C191" i="51"/>
  <c r="C30" i="57"/>
  <c r="F213" i="68"/>
  <c r="G246" i="67"/>
  <c r="C349" i="56"/>
  <c r="C220" i="54"/>
  <c r="C337" i="70"/>
  <c r="C32" i="61"/>
  <c r="C366" i="58"/>
  <c r="C240" i="66"/>
  <c r="C370" i="67"/>
  <c r="C111" i="55"/>
  <c r="C80" i="70"/>
  <c r="C15" i="58"/>
  <c r="C18" i="75"/>
  <c r="C362" i="56"/>
  <c r="C76" i="64"/>
  <c r="C195" i="65"/>
  <c r="E293" i="65"/>
  <c r="F263" i="59"/>
  <c r="F133" i="55"/>
  <c r="C369" i="65"/>
  <c r="C113" i="69"/>
  <c r="C373" i="51"/>
  <c r="C27" i="60"/>
  <c r="C122" i="68"/>
  <c r="C198" i="22"/>
  <c r="C112" i="54"/>
  <c r="C260" i="51"/>
  <c r="C342" i="67"/>
  <c r="C335" i="54"/>
  <c r="C319" i="54"/>
  <c r="C78" i="70"/>
  <c r="C283" i="70"/>
  <c r="C31" i="69"/>
  <c r="C333" i="51"/>
  <c r="C256" i="66"/>
  <c r="C203" i="75"/>
  <c r="E370" i="65"/>
  <c r="C105" i="68"/>
  <c r="F5" i="67"/>
  <c r="C399" i="70"/>
  <c r="C255" i="22"/>
  <c r="C284" i="53"/>
  <c r="C114" i="54"/>
  <c r="C130" i="50"/>
  <c r="C58" i="66"/>
  <c r="C225" i="60"/>
  <c r="C166" i="61"/>
  <c r="C15" i="69"/>
  <c r="C344" i="50"/>
  <c r="E360" i="66"/>
  <c r="C139" i="58"/>
  <c r="C67" i="68"/>
  <c r="C34" i="75"/>
  <c r="C363" i="65"/>
  <c r="C12" i="51"/>
  <c r="C301" i="54"/>
  <c r="C162" i="56"/>
  <c r="C16" i="61"/>
  <c r="C128" i="58"/>
  <c r="C381" i="22"/>
  <c r="C38" i="68"/>
  <c r="C60" i="75"/>
  <c r="C181" i="76"/>
  <c r="C359" i="61"/>
  <c r="C317" i="71"/>
  <c r="C208" i="60"/>
  <c r="C47" i="67"/>
  <c r="C355" i="75"/>
  <c r="C226" i="70"/>
  <c r="C19" i="68"/>
  <c r="C307" i="68"/>
  <c r="C158" i="58"/>
  <c r="C243" i="69"/>
  <c r="C234" i="56"/>
  <c r="C375" i="59"/>
  <c r="C112" i="64"/>
  <c r="C206" i="66"/>
  <c r="C268" i="71"/>
  <c r="C357" i="53"/>
  <c r="C113" i="58"/>
  <c r="C211" i="75"/>
  <c r="C7" i="58"/>
  <c r="C386" i="56"/>
  <c r="C123" i="22"/>
  <c r="C111" i="22"/>
  <c r="C29" i="53"/>
  <c r="C40" i="50"/>
  <c r="C131" i="22"/>
  <c r="C303" i="67"/>
  <c r="C126" i="22"/>
  <c r="C347" i="55"/>
  <c r="C372" i="53"/>
  <c r="C272" i="67"/>
  <c r="C357" i="50"/>
  <c r="C395" i="55"/>
  <c r="C29" i="68"/>
  <c r="C243" i="66"/>
  <c r="C333" i="58"/>
  <c r="C274" i="54"/>
  <c r="C381" i="55"/>
  <c r="C316" i="22"/>
  <c r="C327" i="53"/>
  <c r="C356" i="60"/>
  <c r="C361" i="69"/>
  <c r="C79" i="69"/>
  <c r="C246" i="50"/>
  <c r="C170" i="68"/>
  <c r="C153" i="75"/>
  <c r="C285" i="22"/>
  <c r="C353" i="65"/>
  <c r="C218" i="54"/>
  <c r="C192" i="60"/>
  <c r="C394" i="71"/>
  <c r="C357" i="58"/>
  <c r="C374" i="69"/>
  <c r="C94" i="76"/>
  <c r="C384" i="75"/>
  <c r="F368" i="50"/>
  <c r="F36" i="67"/>
  <c r="E35" i="59"/>
  <c r="E201" i="65"/>
  <c r="E282" i="57"/>
  <c r="G269" i="22"/>
  <c r="E136" i="65"/>
  <c r="G260" i="70"/>
  <c r="I261" i="64"/>
  <c r="G310" i="61"/>
  <c r="H103" i="56"/>
  <c r="G308" i="68"/>
  <c r="I181" i="69"/>
  <c r="H134" i="22"/>
  <c r="F101" i="58"/>
  <c r="F87" i="54"/>
  <c r="F102" i="65"/>
  <c r="G379" i="57"/>
  <c r="G342" i="57"/>
  <c r="F222" i="75"/>
  <c r="E366" i="64"/>
  <c r="E317" i="69"/>
  <c r="E80" i="61"/>
  <c r="E188" i="66"/>
  <c r="F157" i="71"/>
  <c r="E220" i="60"/>
  <c r="E255" i="51"/>
  <c r="F114" i="59"/>
  <c r="F113" i="75"/>
  <c r="E360" i="54"/>
  <c r="E131" i="67"/>
  <c r="I101" i="76"/>
  <c r="C294" i="65"/>
  <c r="F260" i="54"/>
  <c r="E155" i="66"/>
  <c r="H213" i="56"/>
  <c r="G103" i="75"/>
  <c r="I216" i="66"/>
  <c r="F340" i="56"/>
  <c r="I100" i="61"/>
  <c r="C308" i="68"/>
  <c r="F266" i="57"/>
  <c r="G297" i="57"/>
  <c r="H5" i="57"/>
  <c r="F233" i="66"/>
  <c r="C291" i="51"/>
  <c r="F244" i="76"/>
  <c r="E62" i="60"/>
  <c r="E366" i="69"/>
  <c r="G72" i="76"/>
  <c r="E93" i="75"/>
  <c r="E182" i="59"/>
  <c r="E61" i="60"/>
  <c r="F106" i="56"/>
  <c r="H6" i="67"/>
  <c r="F357" i="54"/>
  <c r="F155" i="55"/>
  <c r="F67" i="22"/>
  <c r="E19" i="67"/>
  <c r="G101" i="56"/>
  <c r="G148" i="68"/>
  <c r="C261" i="57"/>
  <c r="C244" i="61"/>
  <c r="G327" i="59"/>
  <c r="G245" i="70"/>
  <c r="G312" i="22"/>
  <c r="G292" i="61"/>
  <c r="I153" i="68"/>
  <c r="C261" i="51"/>
  <c r="C277" i="66"/>
  <c r="G148" i="50"/>
  <c r="G103" i="58"/>
  <c r="C211" i="70"/>
  <c r="C110" i="75"/>
  <c r="E310" i="75"/>
  <c r="F21" i="68"/>
  <c r="G10" i="68"/>
  <c r="C260" i="57"/>
  <c r="F84" i="56"/>
  <c r="I247" i="54"/>
  <c r="H247" i="75"/>
  <c r="H133" i="76"/>
  <c r="H103" i="61"/>
  <c r="G165" i="69"/>
  <c r="C220" i="51"/>
  <c r="C233" i="66"/>
  <c r="G100" i="76"/>
  <c r="C68" i="65"/>
  <c r="F241" i="50"/>
  <c r="E388" i="53"/>
  <c r="C6" i="57"/>
  <c r="F5" i="61"/>
  <c r="G310" i="60"/>
  <c r="F52" i="54"/>
  <c r="F117" i="67"/>
  <c r="C100" i="61"/>
  <c r="G279" i="57"/>
  <c r="C126" i="66"/>
  <c r="C205" i="56"/>
  <c r="C205" i="60"/>
  <c r="C331" i="68"/>
  <c r="C206" i="65"/>
  <c r="E309" i="71"/>
  <c r="G105" i="60"/>
  <c r="E321" i="60"/>
  <c r="E112" i="51"/>
  <c r="F215" i="67"/>
  <c r="I213" i="65"/>
  <c r="G180" i="66"/>
  <c r="C182" i="51"/>
  <c r="G199" i="61"/>
  <c r="E296" i="61"/>
  <c r="F85" i="54"/>
  <c r="C176" i="71"/>
  <c r="C10" i="67"/>
  <c r="C51" i="70"/>
  <c r="E235" i="50"/>
  <c r="F49" i="59"/>
  <c r="F69" i="69"/>
  <c r="C213" i="68"/>
  <c r="G215" i="71"/>
  <c r="H135" i="22"/>
  <c r="G149" i="67"/>
  <c r="H309" i="51"/>
  <c r="C276" i="76"/>
  <c r="H215" i="68"/>
  <c r="C31" i="68"/>
  <c r="C47" i="54"/>
  <c r="C352" i="50"/>
  <c r="C264" i="66"/>
  <c r="C76" i="54"/>
  <c r="C144" i="64"/>
  <c r="E357" i="58"/>
  <c r="F182" i="59"/>
  <c r="F154" i="59"/>
  <c r="F308" i="61"/>
  <c r="F277" i="58"/>
  <c r="G280" i="61"/>
  <c r="H295" i="56"/>
  <c r="H309" i="60"/>
  <c r="C212" i="57"/>
  <c r="F217" i="57"/>
  <c r="F369" i="59"/>
  <c r="F51" i="61"/>
  <c r="E383" i="61"/>
  <c r="C311" i="68"/>
  <c r="G278" i="58"/>
  <c r="H277" i="56"/>
  <c r="C134" i="61"/>
  <c r="G367" i="58"/>
  <c r="E315" i="56"/>
  <c r="E179" i="69"/>
  <c r="G174" i="76"/>
  <c r="F150" i="67"/>
  <c r="H132" i="69"/>
  <c r="G213" i="71"/>
  <c r="F227" i="71"/>
  <c r="C260" i="56"/>
  <c r="H310" i="55"/>
  <c r="C247" i="55"/>
  <c r="C202" i="68"/>
  <c r="C49" i="22"/>
  <c r="C347" i="59"/>
  <c r="C168" i="60"/>
  <c r="C253" i="69"/>
  <c r="C233" i="64"/>
  <c r="C143" i="66"/>
  <c r="C375" i="53"/>
  <c r="C13" i="69"/>
  <c r="C50" i="50"/>
  <c r="C30" i="22"/>
  <c r="C120" i="70"/>
  <c r="C146" i="55"/>
  <c r="C283" i="60"/>
  <c r="C19" i="60"/>
  <c r="C265" i="50"/>
  <c r="C121" i="55"/>
  <c r="C369" i="64"/>
  <c r="C222" i="66"/>
  <c r="C380" i="64"/>
  <c r="C107" i="59"/>
  <c r="C169" i="65"/>
  <c r="C122" i="61"/>
  <c r="E233" i="61"/>
  <c r="C102" i="57"/>
  <c r="G102" i="57"/>
  <c r="C100" i="76"/>
  <c r="C143" i="55"/>
  <c r="C391" i="68"/>
  <c r="C63" i="54"/>
  <c r="C340" i="58"/>
  <c r="C398" i="66"/>
  <c r="C48" i="55"/>
  <c r="C275" i="51"/>
  <c r="C352" i="54"/>
  <c r="C288" i="65"/>
  <c r="C75" i="66"/>
  <c r="C320" i="69"/>
  <c r="C256" i="64"/>
  <c r="C105" i="22"/>
  <c r="C116" i="54"/>
  <c r="C41" i="66"/>
  <c r="C332" i="67"/>
  <c r="C317" i="22"/>
  <c r="C403" i="71"/>
  <c r="C402" i="58"/>
  <c r="C239" i="60"/>
  <c r="C388" i="22"/>
  <c r="C144" i="55"/>
  <c r="C177" i="59"/>
  <c r="F52" i="69"/>
  <c r="G213" i="59"/>
  <c r="C359" i="22"/>
  <c r="C396" i="53"/>
  <c r="C400" i="69"/>
  <c r="C19" i="69"/>
  <c r="C46" i="51"/>
  <c r="C371" i="65"/>
  <c r="C110" i="56"/>
  <c r="C27" i="69"/>
  <c r="H4" i="56"/>
  <c r="F293" i="22"/>
  <c r="C320" i="53"/>
  <c r="C65" i="66"/>
  <c r="C287" i="50"/>
  <c r="C159" i="75"/>
  <c r="C75" i="65"/>
  <c r="C177" i="58"/>
  <c r="C71" i="51"/>
  <c r="C29" i="54"/>
  <c r="C293" i="50"/>
  <c r="C226" i="50"/>
  <c r="C169" i="66"/>
  <c r="C9" i="54"/>
  <c r="C152" i="51"/>
  <c r="C236" i="54"/>
  <c r="F121" i="64"/>
  <c r="G133" i="68"/>
  <c r="H313" i="68"/>
  <c r="C140" i="59"/>
  <c r="C274" i="61"/>
  <c r="C157" i="70"/>
  <c r="C15" i="68"/>
  <c r="C122" i="76"/>
  <c r="C105" i="70"/>
  <c r="C291" i="69"/>
  <c r="C69" i="61"/>
  <c r="C372" i="75"/>
  <c r="C397" i="70"/>
  <c r="C287" i="58"/>
  <c r="C348" i="61"/>
  <c r="C145" i="22"/>
  <c r="C360" i="50"/>
  <c r="C76" i="51"/>
  <c r="C380" i="50"/>
  <c r="C200" i="55"/>
  <c r="E393" i="64"/>
  <c r="C278" i="22"/>
  <c r="C18" i="50"/>
  <c r="C313" i="55"/>
  <c r="C131" i="55"/>
  <c r="C56" i="64"/>
  <c r="C187" i="66"/>
  <c r="C335" i="68"/>
  <c r="C373" i="22"/>
  <c r="C375" i="69"/>
  <c r="C349" i="66"/>
  <c r="C14" i="50"/>
  <c r="C142" i="69"/>
  <c r="C192" i="61"/>
  <c r="C45" i="70"/>
  <c r="C299" i="67"/>
  <c r="C16" i="68"/>
  <c r="C271" i="67"/>
  <c r="C301" i="68"/>
  <c r="C8" i="53"/>
  <c r="C103" i="54"/>
  <c r="C106" i="66"/>
  <c r="C119" i="61"/>
  <c r="C334" i="69"/>
  <c r="C124" i="68"/>
  <c r="C158" i="57"/>
  <c r="G213" i="69"/>
  <c r="C316" i="51"/>
  <c r="C57" i="61"/>
  <c r="C353" i="58"/>
  <c r="C33" i="71"/>
  <c r="C5" i="60"/>
  <c r="C160" i="60"/>
  <c r="C171" i="51"/>
  <c r="C389" i="70"/>
  <c r="C220" i="22"/>
  <c r="C210" i="69"/>
  <c r="C282" i="61"/>
  <c r="C49" i="56"/>
  <c r="C34" i="68"/>
  <c r="C384" i="58"/>
  <c r="C380" i="53"/>
  <c r="C379" i="54"/>
  <c r="C361" i="50"/>
  <c r="C30" i="61"/>
  <c r="C63" i="58"/>
  <c r="C281" i="71"/>
  <c r="C130" i="70"/>
  <c r="C129" i="70"/>
  <c r="C143" i="70"/>
  <c r="C369" i="67"/>
  <c r="F43" i="53"/>
  <c r="F259" i="56"/>
  <c r="G389" i="60"/>
  <c r="E220" i="68"/>
  <c r="F126" i="71"/>
  <c r="E336" i="59"/>
  <c r="C118" i="61"/>
  <c r="F276" i="69"/>
  <c r="C7" i="68"/>
  <c r="C324" i="57"/>
  <c r="H250" i="67"/>
  <c r="H277" i="65"/>
  <c r="G219" i="22"/>
  <c r="G277" i="64"/>
  <c r="G116" i="67"/>
  <c r="F119" i="69"/>
  <c r="G4" i="57"/>
  <c r="E57" i="51"/>
  <c r="E320" i="60"/>
  <c r="F169" i="70"/>
  <c r="E164" i="64"/>
  <c r="E224" i="65"/>
  <c r="E223" i="55"/>
  <c r="E77" i="59"/>
  <c r="F401" i="59"/>
  <c r="F169" i="53"/>
  <c r="F325" i="65"/>
  <c r="F179" i="53"/>
  <c r="G295" i="22"/>
  <c r="E290" i="53"/>
  <c r="E103" i="60"/>
  <c r="I4" i="57"/>
  <c r="G260" i="60"/>
  <c r="F167" i="69"/>
  <c r="I245" i="61"/>
  <c r="I135" i="67"/>
  <c r="G167" i="67"/>
  <c r="I215" i="70"/>
  <c r="G135" i="67"/>
  <c r="I101" i="59"/>
  <c r="F136" i="61"/>
  <c r="F108" i="69"/>
  <c r="C128" i="57"/>
  <c r="G107" i="76"/>
  <c r="E106" i="66"/>
  <c r="F98" i="57"/>
  <c r="E14" i="66"/>
  <c r="E273" i="54"/>
  <c r="E242" i="76"/>
  <c r="C20" i="69"/>
  <c r="F130" i="59"/>
  <c r="E166" i="57"/>
  <c r="E318" i="66"/>
  <c r="F82" i="65"/>
  <c r="F42" i="56"/>
  <c r="E343" i="51"/>
  <c r="E298" i="57"/>
  <c r="C261" i="64"/>
  <c r="G5" i="61"/>
  <c r="C213" i="70"/>
  <c r="G340" i="54"/>
  <c r="G213" i="54"/>
  <c r="G88" i="59"/>
  <c r="G37" i="59"/>
  <c r="F148" i="76"/>
  <c r="F165" i="69"/>
  <c r="C165" i="69"/>
  <c r="C133" i="67"/>
  <c r="F180" i="70"/>
  <c r="C309" i="57"/>
  <c r="C224" i="57"/>
  <c r="E238" i="51"/>
  <c r="E169" i="66"/>
  <c r="F15" i="60"/>
  <c r="F260" i="57"/>
  <c r="F148" i="66"/>
  <c r="I325" i="69"/>
  <c r="H296" i="69"/>
  <c r="F104" i="57"/>
  <c r="F245" i="66"/>
  <c r="G228" i="69"/>
  <c r="I309" i="61"/>
  <c r="C50" i="67"/>
  <c r="C281" i="58"/>
  <c r="C154" i="60"/>
  <c r="F14" i="55"/>
  <c r="E134" i="71"/>
  <c r="F200" i="75"/>
  <c r="C264" i="22"/>
  <c r="G324" i="55"/>
  <c r="C276" i="54"/>
  <c r="C5" i="68"/>
  <c r="H308" i="56"/>
  <c r="I325" i="68"/>
  <c r="C199" i="75"/>
  <c r="C307" i="61"/>
  <c r="C194" i="22"/>
  <c r="C140" i="50"/>
  <c r="C271" i="69"/>
  <c r="C116" i="70"/>
  <c r="E318" i="54"/>
  <c r="F327" i="71"/>
  <c r="F299" i="59"/>
  <c r="F4" i="66"/>
  <c r="G265" i="61"/>
  <c r="H85" i="70"/>
  <c r="C149" i="54"/>
  <c r="F311" i="66"/>
  <c r="F132" i="65"/>
  <c r="I52" i="69"/>
  <c r="C313" i="53"/>
  <c r="C8" i="55"/>
  <c r="C70" i="57"/>
  <c r="G400" i="22"/>
  <c r="F194" i="71"/>
  <c r="F120" i="53"/>
  <c r="F261" i="75"/>
  <c r="C292" i="69"/>
  <c r="E7" i="67"/>
  <c r="F5" i="55"/>
  <c r="F261" i="57"/>
  <c r="G278" i="56"/>
  <c r="G105" i="56"/>
  <c r="I103" i="58"/>
  <c r="C161" i="53"/>
  <c r="C251" i="22"/>
  <c r="C378" i="50"/>
  <c r="C369" i="75"/>
  <c r="C399" i="68"/>
  <c r="G47" i="22"/>
  <c r="E314" i="54"/>
  <c r="G210" i="68"/>
  <c r="E168" i="58"/>
  <c r="C293" i="71"/>
  <c r="E341" i="22"/>
  <c r="H341" i="56"/>
  <c r="G117" i="70"/>
  <c r="F228" i="67"/>
  <c r="C310" i="68"/>
  <c r="E12" i="64"/>
  <c r="E118" i="60"/>
  <c r="F240" i="50"/>
  <c r="F148" i="22"/>
  <c r="G278" i="69"/>
  <c r="H277" i="68"/>
  <c r="G164" i="54"/>
  <c r="G374" i="76"/>
  <c r="F179" i="54"/>
  <c r="F61" i="22"/>
  <c r="F212" i="70"/>
  <c r="C219" i="22"/>
  <c r="H116" i="61"/>
  <c r="H117" i="68"/>
  <c r="C150" i="69"/>
  <c r="C218" i="60"/>
  <c r="C286" i="67"/>
  <c r="C389" i="75"/>
  <c r="C340" i="53"/>
  <c r="C64" i="59"/>
  <c r="C297" i="61"/>
  <c r="C312" i="64"/>
  <c r="C144" i="66"/>
  <c r="C223" i="70"/>
  <c r="C187" i="67"/>
  <c r="C284" i="69"/>
  <c r="C54" i="69"/>
  <c r="C213" i="75"/>
  <c r="C249" i="67"/>
  <c r="C319" i="75"/>
  <c r="C224" i="71"/>
  <c r="C115" i="71"/>
  <c r="C285" i="76"/>
  <c r="C13" i="22"/>
  <c r="C317" i="55"/>
  <c r="C399" i="58"/>
  <c r="C374" i="56"/>
  <c r="C289" i="67"/>
  <c r="C63" i="57"/>
  <c r="C181" i="60"/>
  <c r="C195" i="57"/>
  <c r="C214" i="57"/>
  <c r="F150" i="58"/>
  <c r="C307" i="51"/>
  <c r="C205" i="71"/>
  <c r="C188" i="55"/>
  <c r="C343" i="66"/>
  <c r="C138" i="55"/>
  <c r="C252" i="54"/>
  <c r="C109" i="69"/>
  <c r="C273" i="69"/>
  <c r="C165" i="64"/>
  <c r="C30" i="59"/>
  <c r="C287" i="64"/>
  <c r="C379" i="55"/>
  <c r="C157" i="64"/>
  <c r="C280" i="68"/>
  <c r="F10" i="54"/>
  <c r="C148" i="69"/>
  <c r="I341" i="22"/>
  <c r="C169" i="51"/>
  <c r="C73" i="69"/>
  <c r="C33" i="22"/>
  <c r="C399" i="50"/>
  <c r="C23" i="68"/>
  <c r="C57" i="59"/>
  <c r="C306" i="66"/>
  <c r="E187" i="55"/>
  <c r="I215" i="22"/>
  <c r="C296" i="54"/>
  <c r="C256" i="71"/>
  <c r="C58" i="67"/>
  <c r="C321" i="51"/>
  <c r="F260" i="64"/>
  <c r="C321" i="55"/>
  <c r="C305" i="64"/>
  <c r="C311" i="70"/>
  <c r="C298" i="67"/>
  <c r="C236" i="51"/>
  <c r="C235" i="22"/>
  <c r="C252" i="57"/>
  <c r="C279" i="60"/>
  <c r="C129" i="55"/>
  <c r="C318" i="51"/>
  <c r="C161" i="76"/>
  <c r="C367" i="59"/>
  <c r="C117" i="70"/>
  <c r="F4" i="54"/>
  <c r="C236" i="65"/>
  <c r="C209" i="68"/>
  <c r="C399" i="22"/>
  <c r="C340" i="60"/>
  <c r="C398" i="68"/>
  <c r="C279" i="75"/>
  <c r="C302" i="54"/>
  <c r="C52" i="76"/>
  <c r="H278" i="61"/>
  <c r="C325" i="71"/>
  <c r="C144" i="68"/>
  <c r="C209" i="76"/>
  <c r="C301" i="59"/>
  <c r="C186" i="64"/>
  <c r="C190" i="75"/>
  <c r="C58" i="65"/>
  <c r="C60" i="22"/>
  <c r="C285" i="58"/>
  <c r="G295" i="59"/>
  <c r="C199" i="61"/>
  <c r="C265" i="69"/>
  <c r="C376" i="56"/>
  <c r="C338" i="22"/>
  <c r="C38" i="50"/>
  <c r="C351" i="70"/>
  <c r="C108" i="69"/>
  <c r="C400" i="57"/>
  <c r="C173" i="70"/>
  <c r="C55" i="56"/>
  <c r="C337" i="51"/>
  <c r="C196" i="51"/>
  <c r="C144" i="57"/>
  <c r="C392" i="64"/>
  <c r="C266" i="68"/>
  <c r="E284" i="75"/>
  <c r="G310" i="57"/>
  <c r="H341" i="69"/>
  <c r="C361" i="60"/>
  <c r="C195" i="59"/>
  <c r="C378" i="61"/>
  <c r="C313" i="56"/>
  <c r="C373" i="61"/>
  <c r="C158" i="66"/>
  <c r="C202" i="64"/>
  <c r="C339" i="60"/>
  <c r="C203" i="69"/>
  <c r="C252" i="60"/>
  <c r="C283" i="75"/>
  <c r="C327" i="58"/>
  <c r="C143" i="54"/>
  <c r="C241" i="55"/>
  <c r="C310" i="50"/>
  <c r="C139" i="67"/>
  <c r="C51" i="53"/>
  <c r="G251" i="76"/>
  <c r="C279" i="57"/>
  <c r="G133" i="55"/>
  <c r="C294" i="56"/>
  <c r="C42" i="76"/>
  <c r="C39" i="67"/>
  <c r="C378" i="58"/>
  <c r="C224" i="50"/>
  <c r="C306" i="57"/>
  <c r="C16" i="58"/>
  <c r="C342" i="68"/>
  <c r="C203" i="68"/>
  <c r="C175" i="58"/>
  <c r="C113" i="50"/>
  <c r="G246" i="61"/>
  <c r="C127" i="70"/>
  <c r="C108" i="60"/>
  <c r="C233" i="56"/>
  <c r="C257" i="66"/>
  <c r="C204" i="50"/>
  <c r="C267" i="57"/>
  <c r="C288" i="71"/>
  <c r="C235" i="59"/>
  <c r="C29" i="66"/>
  <c r="C329" i="22"/>
  <c r="C125" i="75"/>
  <c r="C15" i="66"/>
  <c r="E261" i="56"/>
  <c r="C233" i="75"/>
  <c r="C375" i="22"/>
  <c r="C392" i="60"/>
  <c r="C131" i="71"/>
  <c r="C360" i="59"/>
  <c r="C142" i="22"/>
  <c r="C312" i="51"/>
  <c r="C390" i="51"/>
  <c r="C318" i="75"/>
  <c r="C363" i="68"/>
  <c r="C58" i="53"/>
  <c r="C387" i="64"/>
  <c r="C178" i="68"/>
  <c r="C195" i="22"/>
  <c r="C120" i="55"/>
  <c r="C196" i="71"/>
  <c r="C261" i="60"/>
  <c r="C241" i="68"/>
  <c r="C284" i="61"/>
  <c r="C82" i="58"/>
  <c r="C32" i="70"/>
  <c r="C215" i="50"/>
  <c r="C141" i="50"/>
  <c r="C56" i="75"/>
  <c r="C110" i="69"/>
  <c r="C369" i="56"/>
  <c r="C251" i="51"/>
  <c r="C169" i="64"/>
  <c r="C284" i="59"/>
  <c r="C351" i="54"/>
  <c r="C72" i="71"/>
  <c r="C274" i="71"/>
  <c r="C71" i="55"/>
  <c r="C339" i="51"/>
  <c r="C130" i="75"/>
  <c r="C56" i="54"/>
  <c r="C223" i="51"/>
  <c r="C396" i="67"/>
  <c r="C220" i="65"/>
  <c r="C225" i="58"/>
  <c r="C381" i="53"/>
  <c r="C345" i="64"/>
  <c r="C237" i="66"/>
  <c r="C163" i="68"/>
  <c r="C40" i="58"/>
  <c r="C141" i="22"/>
  <c r="C192" i="54"/>
  <c r="C239" i="68"/>
  <c r="C280" i="59"/>
  <c r="C291" i="50"/>
  <c r="C291" i="64"/>
  <c r="C226" i="68"/>
  <c r="C382" i="60"/>
  <c r="C13" i="61"/>
  <c r="C307" i="66"/>
  <c r="F248" i="56"/>
  <c r="F184" i="60"/>
  <c r="E348" i="57"/>
  <c r="E11" i="61"/>
  <c r="F8" i="71"/>
  <c r="E358" i="50"/>
  <c r="E306" i="61"/>
  <c r="C292" i="70"/>
  <c r="C4" i="61"/>
  <c r="C340" i="69"/>
  <c r="H292" i="22"/>
  <c r="H20" i="70"/>
  <c r="H217" i="57"/>
  <c r="G21" i="55"/>
  <c r="G134" i="68"/>
  <c r="C4" i="54"/>
  <c r="G248" i="67"/>
  <c r="E157" i="60"/>
  <c r="G90" i="70"/>
  <c r="F55" i="71"/>
  <c r="E210" i="65"/>
  <c r="E234" i="56"/>
  <c r="E78" i="56"/>
  <c r="C22" i="70"/>
  <c r="F96" i="59"/>
  <c r="E108" i="54"/>
  <c r="E68" i="59"/>
  <c r="F93" i="50"/>
  <c r="F109" i="56"/>
  <c r="E278" i="66"/>
  <c r="E281" i="51"/>
  <c r="C245" i="56"/>
  <c r="C182" i="56"/>
  <c r="H104" i="61"/>
  <c r="G116" i="56"/>
  <c r="H310" i="58"/>
  <c r="C228" i="67"/>
  <c r="H295" i="59"/>
  <c r="C308" i="66"/>
  <c r="G247" i="75"/>
  <c r="E247" i="75"/>
  <c r="F180" i="50"/>
  <c r="G215" i="57"/>
  <c r="H133" i="61"/>
  <c r="C295" i="50"/>
  <c r="C255" i="59"/>
  <c r="G188" i="57"/>
  <c r="E310" i="56"/>
  <c r="E188" i="64"/>
  <c r="F67" i="61"/>
  <c r="E351" i="71"/>
  <c r="G113" i="56"/>
  <c r="E193" i="65"/>
  <c r="F253" i="58"/>
  <c r="C262" i="60"/>
  <c r="F141" i="59"/>
  <c r="F69" i="56"/>
  <c r="E221" i="59"/>
  <c r="E222" i="55"/>
  <c r="F213" i="71"/>
  <c r="F276" i="65"/>
  <c r="C212" i="66"/>
  <c r="F102" i="61"/>
  <c r="E311" i="66"/>
  <c r="G84" i="57"/>
  <c r="G151" i="22"/>
  <c r="H149" i="22"/>
  <c r="I324" i="65"/>
  <c r="H213" i="66"/>
  <c r="G100" i="61"/>
  <c r="C148" i="61"/>
  <c r="G153" i="54"/>
  <c r="C262" i="76"/>
  <c r="C115" i="60"/>
  <c r="E59" i="54"/>
  <c r="E367" i="71"/>
  <c r="E354" i="75"/>
  <c r="C247" i="22"/>
  <c r="I197" i="69"/>
  <c r="C294" i="54"/>
  <c r="G309" i="64"/>
  <c r="F294" i="61"/>
  <c r="H8" i="61"/>
  <c r="C33" i="58"/>
  <c r="C191" i="58"/>
  <c r="C399" i="54"/>
  <c r="E90" i="60"/>
  <c r="E139" i="64"/>
  <c r="E272" i="69"/>
  <c r="E298" i="51"/>
  <c r="G132" i="67"/>
  <c r="I246" i="61"/>
  <c r="I292" i="66"/>
  <c r="G309" i="68"/>
  <c r="C247" i="54"/>
  <c r="G149" i="61"/>
  <c r="G116" i="68"/>
  <c r="C189" i="56"/>
  <c r="C177" i="60"/>
  <c r="C203" i="50"/>
  <c r="C176" i="55"/>
  <c r="C392" i="58"/>
  <c r="E224" i="58"/>
  <c r="E124" i="64"/>
  <c r="E88" i="64"/>
  <c r="C132" i="70"/>
  <c r="H230" i="57"/>
  <c r="H279" i="57"/>
  <c r="C310" i="66"/>
  <c r="H324" i="57"/>
  <c r="H134" i="67"/>
  <c r="H4" i="65"/>
  <c r="C12" i="58"/>
  <c r="C326" i="68"/>
  <c r="C40" i="64"/>
  <c r="G89" i="56"/>
  <c r="F135" i="60"/>
  <c r="E72" i="57"/>
  <c r="C22" i="61"/>
  <c r="H296" i="57"/>
  <c r="I52" i="68"/>
  <c r="F134" i="54"/>
  <c r="F149" i="68"/>
  <c r="F308" i="56"/>
  <c r="G22" i="61"/>
  <c r="C109" i="65"/>
  <c r="C131" i="65"/>
  <c r="C349" i="75"/>
  <c r="C128" i="60"/>
  <c r="C255" i="66"/>
  <c r="C269" i="69"/>
  <c r="G286" i="60"/>
  <c r="F158" i="51"/>
  <c r="E137" i="64"/>
  <c r="F7" i="68"/>
  <c r="F219" i="22"/>
  <c r="G182" i="61"/>
  <c r="F167" i="67"/>
  <c r="C228" i="70"/>
  <c r="G145" i="70"/>
  <c r="E114" i="76"/>
  <c r="E266" i="54"/>
  <c r="E402" i="66"/>
  <c r="C294" i="69"/>
  <c r="I199" i="57"/>
  <c r="G149" i="22"/>
  <c r="G9" i="56"/>
  <c r="G399" i="67"/>
  <c r="E17" i="51"/>
  <c r="E229" i="53"/>
  <c r="E297" i="55"/>
  <c r="C5" i="55"/>
  <c r="I311" i="57"/>
  <c r="I245" i="69"/>
  <c r="F151" i="61"/>
  <c r="F213" i="69"/>
  <c r="F277" i="65"/>
  <c r="C282" i="66"/>
  <c r="C234" i="22"/>
  <c r="C382" i="58"/>
  <c r="C271" i="51"/>
  <c r="C193" i="56"/>
  <c r="C290" i="66"/>
  <c r="C240" i="69"/>
  <c r="C155" i="76"/>
  <c r="C328" i="75"/>
  <c r="C193" i="71"/>
  <c r="C18" i="58"/>
  <c r="C14" i="68"/>
  <c r="C349" i="71"/>
  <c r="C256" i="57"/>
  <c r="C272" i="59"/>
  <c r="C13" i="59"/>
  <c r="C389" i="66"/>
  <c r="C232" i="69"/>
  <c r="C157" i="67"/>
  <c r="C155" i="55"/>
  <c r="C202" i="61"/>
  <c r="C399" i="69"/>
  <c r="C268" i="56"/>
  <c r="C134" i="53"/>
  <c r="C234" i="67"/>
  <c r="F224" i="54"/>
  <c r="F8" i="61"/>
  <c r="H278" i="58"/>
  <c r="C25" i="51"/>
  <c r="C47" i="57"/>
  <c r="C354" i="75"/>
  <c r="C131" i="60"/>
  <c r="C39" i="68"/>
  <c r="C226" i="59"/>
  <c r="C254" i="61"/>
  <c r="C323" i="69"/>
  <c r="C371" i="56"/>
  <c r="C350" i="64"/>
  <c r="C282" i="53"/>
  <c r="C33" i="75"/>
  <c r="C182" i="55"/>
  <c r="C242" i="50"/>
  <c r="G136" i="61"/>
  <c r="C292" i="50"/>
  <c r="C74" i="67"/>
  <c r="C250" i="50"/>
  <c r="C216" i="55"/>
  <c r="C66" i="65"/>
  <c r="C393" i="55"/>
  <c r="C49" i="64"/>
  <c r="C280" i="69"/>
  <c r="C348" i="60"/>
  <c r="G292" i="22"/>
  <c r="C302" i="50"/>
  <c r="C106" i="60"/>
  <c r="C34" i="56"/>
  <c r="C45" i="61"/>
  <c r="C119" i="58"/>
  <c r="C262" i="68"/>
  <c r="C352" i="71"/>
  <c r="C394" i="69"/>
  <c r="H87" i="70"/>
  <c r="I6" i="65"/>
  <c r="C201" i="59"/>
  <c r="C177" i="55"/>
  <c r="C287" i="53"/>
  <c r="C382" i="75"/>
  <c r="C108" i="54"/>
  <c r="C40" i="55"/>
  <c r="C330" i="60"/>
  <c r="C345" i="61"/>
  <c r="C59" i="61"/>
  <c r="C104" i="71"/>
  <c r="C32" i="64"/>
  <c r="C26" i="69"/>
  <c r="C43" i="22"/>
  <c r="C337" i="54"/>
  <c r="G378" i="66"/>
  <c r="C324" i="65"/>
  <c r="E217" i="69"/>
  <c r="C205" i="53"/>
  <c r="C257" i="57"/>
  <c r="C243" i="61"/>
  <c r="C235" i="75"/>
  <c r="C121" i="50"/>
  <c r="C395" i="60"/>
  <c r="C391" i="64"/>
  <c r="C376" i="75"/>
  <c r="C54" i="57"/>
  <c r="C291" i="54"/>
  <c r="C298" i="50"/>
  <c r="C339" i="58"/>
  <c r="C222" i="64"/>
  <c r="C312" i="54"/>
  <c r="C382" i="66"/>
  <c r="C252" i="22"/>
  <c r="C61" i="50"/>
  <c r="E265" i="55"/>
  <c r="F276" i="59"/>
  <c r="F8" i="22"/>
  <c r="C251" i="50"/>
  <c r="C190" i="56"/>
  <c r="C233" i="69"/>
  <c r="C233" i="58"/>
  <c r="C79" i="22"/>
  <c r="C190" i="61"/>
  <c r="C332" i="56"/>
  <c r="C330" i="55"/>
  <c r="C225" i="54"/>
  <c r="C232" i="71"/>
  <c r="C227" i="66"/>
  <c r="C348" i="54"/>
  <c r="C49" i="71"/>
  <c r="C58" i="70"/>
  <c r="C140" i="54"/>
  <c r="C366" i="54"/>
  <c r="C62" i="59"/>
  <c r="C47" i="70"/>
  <c r="C63" i="67"/>
  <c r="C121" i="70"/>
  <c r="C346" i="59"/>
  <c r="C377" i="68"/>
  <c r="C171" i="50"/>
  <c r="C225" i="22"/>
  <c r="G309" i="54"/>
  <c r="C186" i="54"/>
  <c r="C169" i="68"/>
  <c r="C55" i="55"/>
  <c r="C370" i="75"/>
  <c r="C158" i="61"/>
  <c r="C397" i="71"/>
  <c r="C307" i="67"/>
  <c r="C301" i="51"/>
  <c r="C200" i="57"/>
  <c r="C361" i="71"/>
  <c r="C262" i="65"/>
  <c r="C219" i="58"/>
  <c r="C362" i="59"/>
  <c r="C200" i="71"/>
  <c r="C138" i="53"/>
  <c r="E393" i="71"/>
  <c r="C171" i="66"/>
  <c r="C131" i="54"/>
  <c r="C207" i="76"/>
  <c r="C303" i="70"/>
  <c r="C294" i="75"/>
  <c r="C50" i="54"/>
  <c r="C28" i="58"/>
  <c r="E330" i="64"/>
  <c r="F22" i="59"/>
  <c r="G262" i="68"/>
  <c r="E102" i="58"/>
  <c r="E345" i="67"/>
  <c r="F249" i="53"/>
  <c r="E122" i="50"/>
  <c r="F326" i="61"/>
  <c r="F308" i="55"/>
  <c r="C132" i="69"/>
  <c r="H262" i="22"/>
  <c r="I260" i="70"/>
  <c r="C116" i="68"/>
  <c r="G245" i="55"/>
  <c r="F324" i="51"/>
  <c r="H247" i="54"/>
  <c r="F152" i="60"/>
  <c r="G98" i="65"/>
  <c r="E273" i="58"/>
  <c r="E263" i="57"/>
  <c r="F89" i="71"/>
  <c r="E106" i="50"/>
  <c r="G140" i="70"/>
  <c r="E32" i="65"/>
  <c r="F320" i="55"/>
  <c r="C4" i="50"/>
  <c r="F150" i="56"/>
  <c r="F320" i="58"/>
  <c r="E34" i="59"/>
  <c r="E125" i="66"/>
  <c r="G292" i="54"/>
  <c r="C294" i="22"/>
  <c r="G117" i="71"/>
  <c r="I100" i="68"/>
  <c r="H219" i="22"/>
  <c r="F84" i="59"/>
  <c r="G309" i="67"/>
  <c r="G148" i="22"/>
  <c r="G201" i="57"/>
  <c r="C277" i="61"/>
  <c r="F149" i="50"/>
  <c r="F101" i="71"/>
  <c r="G308" i="22"/>
  <c r="F149" i="76"/>
  <c r="C130" i="71"/>
  <c r="G399" i="68"/>
  <c r="E266" i="60"/>
  <c r="F247" i="59"/>
  <c r="E386" i="58"/>
  <c r="E58" i="68"/>
  <c r="E26" i="64"/>
  <c r="E113" i="66"/>
  <c r="F195" i="66"/>
  <c r="E158" i="76"/>
  <c r="E386" i="56"/>
  <c r="F106" i="71"/>
  <c r="C118" i="56"/>
  <c r="E278" i="53"/>
  <c r="E241" i="75"/>
  <c r="C260" i="68"/>
  <c r="F324" i="54"/>
  <c r="C312" i="76"/>
  <c r="G103" i="56"/>
  <c r="H86" i="59"/>
  <c r="G149" i="66"/>
  <c r="I311" i="66"/>
  <c r="F297" i="59"/>
  <c r="G152" i="60"/>
  <c r="C263" i="22"/>
  <c r="F164" i="66"/>
  <c r="G153" i="68"/>
  <c r="C16" i="51"/>
  <c r="C384" i="69"/>
  <c r="E354" i="56"/>
  <c r="E85" i="59"/>
  <c r="F181" i="75"/>
  <c r="G101" i="61"/>
  <c r="C133" i="55"/>
  <c r="G293" i="66"/>
  <c r="C283" i="65"/>
  <c r="G278" i="57"/>
  <c r="C180" i="75"/>
  <c r="F153" i="54"/>
  <c r="G184" i="75"/>
  <c r="C127" i="22"/>
  <c r="C392" i="59"/>
  <c r="C38" i="54"/>
  <c r="E115" i="67"/>
  <c r="E100" i="56"/>
  <c r="F316" i="58"/>
  <c r="F310" i="67"/>
  <c r="F41" i="66"/>
  <c r="H265" i="61"/>
  <c r="G294" i="54"/>
  <c r="F197" i="65"/>
  <c r="F216" i="66"/>
  <c r="G182" i="56"/>
  <c r="I84" i="59"/>
  <c r="F92" i="22"/>
  <c r="C380" i="54"/>
  <c r="C194" i="55"/>
  <c r="C227" i="65"/>
  <c r="C238" i="60"/>
  <c r="E156" i="68"/>
  <c r="F307" i="56"/>
  <c r="F235" i="58"/>
  <c r="F105" i="68"/>
  <c r="G250" i="67"/>
  <c r="I149" i="65"/>
  <c r="I326" i="61"/>
  <c r="F325" i="56"/>
  <c r="G325" i="61"/>
  <c r="H85" i="66"/>
  <c r="C194" i="57"/>
  <c r="C358" i="51"/>
  <c r="C111" i="53"/>
  <c r="F61" i="75"/>
  <c r="F233" i="75"/>
  <c r="E257" i="69"/>
  <c r="F151" i="64"/>
  <c r="C37" i="59"/>
  <c r="G293" i="51"/>
  <c r="H283" i="65"/>
  <c r="G150" i="68"/>
  <c r="F214" i="57"/>
  <c r="I84" i="68"/>
  <c r="F74" i="22"/>
  <c r="C209" i="67"/>
  <c r="C14" i="54"/>
  <c r="C311" i="60"/>
  <c r="C124" i="54"/>
  <c r="C306" i="64"/>
  <c r="E23" i="57"/>
  <c r="G369" i="65"/>
  <c r="F359" i="53"/>
  <c r="E169" i="71"/>
  <c r="C229" i="56"/>
  <c r="C308" i="60"/>
  <c r="G151" i="69"/>
  <c r="G244" i="67"/>
  <c r="C37" i="57"/>
  <c r="F182" i="70"/>
  <c r="E68" i="68"/>
  <c r="F152" i="57"/>
  <c r="F363" i="53"/>
  <c r="H133" i="67"/>
  <c r="C308" i="71"/>
  <c r="F263" i="58"/>
  <c r="F5" i="69"/>
  <c r="E346" i="57"/>
  <c r="E272" i="56"/>
  <c r="E274" i="22"/>
  <c r="G6" i="61"/>
  <c r="C153" i="56"/>
  <c r="I260" i="65"/>
  <c r="E85" i="68"/>
  <c r="G245" i="66"/>
  <c r="C151" i="68"/>
  <c r="C142" i="59"/>
  <c r="C289" i="57"/>
  <c r="C73" i="75"/>
  <c r="C395" i="50"/>
  <c r="C251" i="75"/>
  <c r="C144" i="75"/>
  <c r="C291" i="57"/>
  <c r="C162" i="75"/>
  <c r="C27" i="58"/>
  <c r="C154" i="59"/>
  <c r="C151" i="53"/>
  <c r="C77" i="53"/>
  <c r="C320" i="65"/>
  <c r="C384" i="70"/>
  <c r="C184" i="76"/>
  <c r="C172" i="56"/>
  <c r="C257" i="75"/>
  <c r="C243" i="57"/>
  <c r="C358" i="54"/>
  <c r="C203" i="59"/>
  <c r="C362" i="60"/>
  <c r="C307" i="69"/>
  <c r="C179" i="68"/>
  <c r="C83" i="51"/>
  <c r="C228" i="59"/>
  <c r="H212" i="66"/>
  <c r="C292" i="65"/>
  <c r="C104" i="75"/>
  <c r="C265" i="66"/>
  <c r="C368" i="67"/>
  <c r="C25" i="69"/>
  <c r="C130" i="58"/>
  <c r="C334" i="66"/>
  <c r="C26" i="51"/>
  <c r="C304" i="64"/>
  <c r="C312" i="70"/>
  <c r="C362" i="50"/>
  <c r="C287" i="71"/>
  <c r="C12" i="65"/>
  <c r="C56" i="58"/>
  <c r="C26" i="56"/>
  <c r="F134" i="61"/>
  <c r="F103" i="66"/>
  <c r="C275" i="76"/>
  <c r="C136" i="68"/>
  <c r="C357" i="67"/>
  <c r="C374" i="58"/>
  <c r="C63" i="66"/>
  <c r="C321" i="68"/>
  <c r="C266" i="64"/>
  <c r="C42" i="67"/>
  <c r="F241" i="53"/>
  <c r="F229" i="69"/>
  <c r="H103" i="66"/>
  <c r="C359" i="65"/>
  <c r="C113" i="53"/>
  <c r="C299" i="69"/>
  <c r="C109" i="51"/>
  <c r="C194" i="53"/>
  <c r="C174" i="64"/>
  <c r="C236" i="75"/>
  <c r="G273" i="59"/>
  <c r="C295" i="67"/>
  <c r="C337" i="76"/>
  <c r="C288" i="60"/>
  <c r="C157" i="59"/>
  <c r="C216" i="54"/>
  <c r="C259" i="56"/>
  <c r="G308" i="76"/>
  <c r="C204" i="76"/>
  <c r="C7" i="61"/>
  <c r="C209" i="51"/>
  <c r="C79" i="57"/>
  <c r="C27" i="64"/>
  <c r="C194" i="50"/>
  <c r="C396" i="64"/>
  <c r="C23" i="58"/>
  <c r="C58" i="58"/>
  <c r="C130" i="64"/>
  <c r="C8" i="71"/>
  <c r="C26" i="67"/>
  <c r="C249" i="59"/>
  <c r="C401" i="75"/>
  <c r="C117" i="66"/>
  <c r="C148" i="66"/>
  <c r="G277" i="66"/>
  <c r="C135" i="68"/>
  <c r="C46" i="66"/>
  <c r="C140" i="71"/>
  <c r="C369" i="50"/>
  <c r="C129" i="66"/>
  <c r="C230" i="71"/>
  <c r="C80" i="58"/>
  <c r="F4" i="71"/>
  <c r="C35" i="54"/>
  <c r="C160" i="58"/>
  <c r="C273" i="64"/>
  <c r="C395" i="58"/>
  <c r="C126" i="71"/>
  <c r="C30" i="51"/>
  <c r="C169" i="54"/>
  <c r="C143" i="64"/>
  <c r="C206" i="50"/>
  <c r="E105" i="64"/>
  <c r="H101" i="61"/>
  <c r="C340" i="59"/>
  <c r="C305" i="22"/>
  <c r="C321" i="66"/>
  <c r="C300" i="71"/>
  <c r="C25" i="50"/>
  <c r="C234" i="66"/>
  <c r="C369" i="58"/>
  <c r="C42" i="61"/>
  <c r="C396" i="58"/>
  <c r="C234" i="53"/>
  <c r="C19" i="57"/>
  <c r="C52" i="57"/>
  <c r="C270" i="55"/>
  <c r="C35" i="60"/>
  <c r="C51" i="69"/>
  <c r="C76" i="57"/>
  <c r="C104" i="66"/>
  <c r="C29" i="64"/>
  <c r="C137" i="68"/>
  <c r="C192" i="56"/>
  <c r="C348" i="75"/>
  <c r="C185" i="64"/>
  <c r="C268" i="58"/>
  <c r="C361" i="51"/>
  <c r="C391" i="22"/>
  <c r="C174" i="76"/>
  <c r="C253" i="22"/>
  <c r="C161" i="51"/>
  <c r="C77" i="67"/>
  <c r="C304" i="69"/>
  <c r="C33" i="50"/>
  <c r="C240" i="75"/>
  <c r="C112" i="67"/>
  <c r="C198" i="75"/>
  <c r="C104" i="55"/>
  <c r="C23" i="66"/>
  <c r="C353" i="66"/>
  <c r="C35" i="50"/>
  <c r="C381" i="59"/>
  <c r="C377" i="59"/>
  <c r="C101" i="75"/>
  <c r="C115" i="59"/>
  <c r="C124" i="65"/>
  <c r="C371" i="55"/>
  <c r="C247" i="66"/>
  <c r="C51" i="64"/>
  <c r="C365" i="22"/>
  <c r="C11" i="64"/>
  <c r="C266" i="55"/>
  <c r="C177" i="64"/>
  <c r="C346" i="69"/>
  <c r="C254" i="64"/>
  <c r="C285" i="71"/>
  <c r="C124" i="22"/>
  <c r="C60" i="55"/>
  <c r="C65" i="50"/>
  <c r="C57" i="56"/>
  <c r="C216" i="51"/>
  <c r="C245" i="65"/>
  <c r="C341" i="59"/>
  <c r="C12" i="54"/>
  <c r="F340" i="54"/>
  <c r="C270" i="66"/>
  <c r="C61" i="57"/>
  <c r="C249" i="55"/>
  <c r="C257" i="60"/>
  <c r="C24" i="55"/>
  <c r="C377" i="22"/>
  <c r="C355" i="71"/>
  <c r="C10" i="66"/>
  <c r="C332" i="58"/>
  <c r="C395" i="22"/>
  <c r="C326" i="58"/>
  <c r="C50" i="51"/>
  <c r="C28" i="65"/>
  <c r="C383" i="67"/>
  <c r="C322" i="71"/>
  <c r="C314" i="61"/>
  <c r="C303" i="66"/>
  <c r="C232" i="64"/>
  <c r="C35" i="67"/>
  <c r="C252" i="64"/>
  <c r="C77" i="54"/>
  <c r="C394" i="54"/>
  <c r="C210" i="70"/>
  <c r="C152" i="64"/>
  <c r="C379" i="22"/>
  <c r="C194" i="75"/>
  <c r="C159" i="53"/>
  <c r="C337" i="56"/>
  <c r="C233" i="68"/>
  <c r="C72" i="58"/>
  <c r="C361" i="57"/>
  <c r="C386" i="61"/>
  <c r="C41" i="55"/>
  <c r="C367" i="67"/>
  <c r="C77" i="57"/>
  <c r="C234" i="64"/>
  <c r="C347" i="56"/>
  <c r="C73" i="64"/>
  <c r="C176" i="65"/>
  <c r="C402" i="66"/>
  <c r="C5" i="51"/>
  <c r="C339" i="54"/>
  <c r="C189" i="69"/>
  <c r="C269" i="61"/>
  <c r="C136" i="56"/>
  <c r="C375" i="68"/>
  <c r="C23" i="67"/>
  <c r="C103" i="70"/>
  <c r="C23" i="71"/>
  <c r="C343" i="71"/>
  <c r="C139" i="55"/>
  <c r="C135" i="76"/>
  <c r="C385" i="68"/>
  <c r="C214" i="59"/>
  <c r="C272" i="66"/>
  <c r="C128" i="59"/>
  <c r="C385" i="64"/>
  <c r="C321" i="59"/>
  <c r="C122" i="59"/>
  <c r="C69" i="51"/>
  <c r="C324" i="70"/>
  <c r="C265" i="51"/>
  <c r="C201" i="53"/>
  <c r="C252" i="65"/>
  <c r="I104" i="61"/>
  <c r="C302" i="57"/>
  <c r="C353" i="67"/>
  <c r="C356" i="56"/>
  <c r="C225" i="65"/>
  <c r="C352" i="58"/>
  <c r="C28" i="50"/>
  <c r="C80" i="65"/>
  <c r="C184" i="60"/>
  <c r="C156" i="50"/>
  <c r="C378" i="60"/>
  <c r="C47" i="51"/>
  <c r="C10" i="70"/>
  <c r="C213" i="61"/>
  <c r="C178" i="69"/>
  <c r="C284" i="71"/>
  <c r="C331" i="54"/>
  <c r="C58" i="75"/>
  <c r="C331" i="66"/>
  <c r="C201" i="70"/>
  <c r="C355" i="61"/>
  <c r="C27" i="54"/>
  <c r="C167" i="65"/>
  <c r="C232" i="66"/>
  <c r="C109" i="67"/>
  <c r="C155" i="54"/>
  <c r="C243" i="50"/>
  <c r="C335" i="69"/>
  <c r="H162" i="53"/>
  <c r="I77" i="76"/>
  <c r="I182" i="22"/>
  <c r="C240" i="59"/>
  <c r="C247" i="50"/>
  <c r="C379" i="65"/>
  <c r="C365" i="57"/>
  <c r="C143" i="57"/>
  <c r="C158" i="64"/>
  <c r="C343" i="59"/>
  <c r="C46" i="50"/>
  <c r="C310" i="54"/>
  <c r="C124" i="69"/>
  <c r="C43" i="64"/>
  <c r="C217" i="58"/>
  <c r="C224" i="58"/>
  <c r="C79" i="58"/>
  <c r="C344" i="22"/>
  <c r="C390" i="69"/>
  <c r="C49" i="58"/>
  <c r="C152" i="57"/>
  <c r="C401" i="58"/>
  <c r="C366" i="22"/>
  <c r="C184" i="58"/>
  <c r="C77" i="65"/>
  <c r="C193" i="70"/>
  <c r="C9" i="50"/>
  <c r="C399" i="55"/>
  <c r="C42" i="68"/>
  <c r="C71" i="54"/>
  <c r="C256" i="70"/>
  <c r="C184" i="51"/>
  <c r="C204" i="66"/>
  <c r="C182" i="50"/>
  <c r="C397" i="67"/>
  <c r="C374" i="75"/>
  <c r="C371" i="60"/>
  <c r="C251" i="67"/>
  <c r="C241" i="67"/>
  <c r="C11" i="59"/>
  <c r="C170" i="53"/>
  <c r="C8" i="67"/>
  <c r="C6" i="75"/>
  <c r="C208" i="66"/>
  <c r="C220" i="75"/>
  <c r="C387" i="53"/>
  <c r="C284" i="57"/>
  <c r="C329" i="51"/>
  <c r="C54" i="22"/>
  <c r="C276" i="61"/>
  <c r="C209" i="56"/>
  <c r="C125" i="57"/>
  <c r="C111" i="54"/>
  <c r="C119" i="71"/>
  <c r="C209" i="53"/>
  <c r="C194" i="69"/>
  <c r="C76" i="66"/>
  <c r="C183" i="54"/>
  <c r="C368" i="69"/>
  <c r="C235" i="66"/>
  <c r="C322" i="51"/>
  <c r="C350" i="22"/>
  <c r="C360" i="55"/>
  <c r="C299" i="22"/>
  <c r="C25" i="22"/>
  <c r="C200" i="22"/>
  <c r="C80" i="66"/>
  <c r="C273" i="50"/>
  <c r="C115" i="64"/>
  <c r="C109" i="70"/>
  <c r="C314" i="53"/>
  <c r="C225" i="66"/>
  <c r="C200" i="53"/>
  <c r="C148" i="53"/>
  <c r="C122" i="60"/>
  <c r="C5" i="70"/>
  <c r="C391" i="71"/>
  <c r="C204" i="64"/>
  <c r="C121" i="64"/>
  <c r="C139" i="71"/>
  <c r="C241" i="22"/>
  <c r="C232" i="70"/>
  <c r="C46" i="75"/>
  <c r="C306" i="54"/>
  <c r="C127" i="55"/>
  <c r="C300" i="64"/>
  <c r="C246" i="51"/>
  <c r="C335" i="53"/>
  <c r="C386" i="22"/>
  <c r="C374" i="61"/>
  <c r="C371" i="58"/>
  <c r="C367" i="68"/>
  <c r="C262" i="51"/>
  <c r="C50" i="75"/>
  <c r="C9" i="57"/>
  <c r="C33" i="54"/>
  <c r="C350" i="68"/>
  <c r="I310" i="55"/>
  <c r="C76" i="56"/>
  <c r="C248" i="64"/>
  <c r="C281" i="22"/>
  <c r="C163" i="54"/>
  <c r="C383" i="64"/>
  <c r="C299" i="68"/>
  <c r="C9" i="58"/>
  <c r="C313" i="69"/>
  <c r="G309" i="22"/>
  <c r="C25" i="64"/>
  <c r="C357" i="75"/>
  <c r="C113" i="22"/>
  <c r="C181" i="75"/>
  <c r="C189" i="68"/>
  <c r="C396" i="60"/>
  <c r="C235" i="69"/>
  <c r="C300" i="75"/>
  <c r="C174" i="54"/>
  <c r="C401" i="70"/>
  <c r="C369" i="60"/>
  <c r="C385" i="59"/>
  <c r="C153" i="67"/>
  <c r="C174" i="56"/>
  <c r="C150" i="71"/>
  <c r="C375" i="51"/>
  <c r="C172" i="51"/>
  <c r="C291" i="68"/>
  <c r="C208" i="67"/>
  <c r="C159" i="51"/>
  <c r="C145" i="50"/>
  <c r="C269" i="56"/>
  <c r="C316" i="66"/>
  <c r="C251" i="71"/>
  <c r="C171" i="71"/>
  <c r="C109" i="55"/>
  <c r="C239" i="50"/>
  <c r="C13" i="67"/>
  <c r="C302" i="60"/>
  <c r="C356" i="57"/>
  <c r="C343" i="55"/>
  <c r="C362" i="75"/>
  <c r="C121" i="59"/>
  <c r="C223" i="50"/>
  <c r="C81" i="56"/>
  <c r="C252" i="71"/>
  <c r="C362" i="69"/>
  <c r="C112" i="65"/>
  <c r="C105" i="53"/>
  <c r="C75" i="68"/>
  <c r="C184" i="53"/>
  <c r="F367" i="22"/>
  <c r="I59" i="67"/>
  <c r="C311" i="51"/>
  <c r="C216" i="75"/>
  <c r="F199" i="67"/>
  <c r="F58" i="57"/>
  <c r="C376" i="60"/>
  <c r="C340" i="55"/>
  <c r="C168" i="56"/>
  <c r="F39" i="70"/>
  <c r="F174" i="65"/>
  <c r="F58" i="76"/>
  <c r="C181" i="70"/>
  <c r="F87" i="22"/>
  <c r="C220" i="76"/>
  <c r="F145" i="68"/>
  <c r="C258" i="76"/>
  <c r="F246" i="22"/>
  <c r="C26" i="55"/>
  <c r="C24" i="65"/>
  <c r="F55" i="64"/>
  <c r="C325" i="67"/>
  <c r="F189" i="64"/>
  <c r="F42" i="59"/>
  <c r="C114" i="76"/>
  <c r="F363" i="61"/>
  <c r="F16" i="70"/>
  <c r="F227" i="69"/>
  <c r="C307" i="70"/>
  <c r="F139" i="69"/>
  <c r="F194" i="61"/>
  <c r="F372" i="61"/>
  <c r="C303" i="54"/>
  <c r="C299" i="75"/>
  <c r="F176" i="69"/>
  <c r="C394" i="67"/>
  <c r="C259" i="61"/>
  <c r="C335" i="51"/>
  <c r="C216" i="50"/>
  <c r="C90" i="70"/>
  <c r="C88" i="58"/>
  <c r="F236" i="59"/>
  <c r="F284" i="22"/>
  <c r="F39" i="69"/>
  <c r="F231" i="64"/>
  <c r="C311" i="65"/>
  <c r="G4" i="22"/>
  <c r="F44" i="22"/>
  <c r="C206" i="61"/>
  <c r="F173" i="70"/>
  <c r="F24" i="67"/>
  <c r="C131" i="53"/>
  <c r="F269" i="56"/>
  <c r="F391" i="64"/>
  <c r="F87" i="67"/>
  <c r="C25" i="60"/>
  <c r="F274" i="22"/>
  <c r="F338" i="68"/>
  <c r="C104" i="69"/>
  <c r="F301" i="56"/>
  <c r="F36" i="76"/>
  <c r="C122" i="66"/>
  <c r="F79" i="68"/>
  <c r="C121" i="76"/>
  <c r="F279" i="54"/>
  <c r="F92" i="66"/>
  <c r="F302" i="68"/>
  <c r="C99" i="65"/>
  <c r="F116" i="70"/>
  <c r="F306" i="57"/>
  <c r="C55" i="76"/>
  <c r="F162" i="68"/>
  <c r="C164" i="69"/>
  <c r="C250" i="60"/>
  <c r="C95" i="54"/>
  <c r="H4" i="53"/>
  <c r="C288" i="67"/>
  <c r="F339" i="68"/>
  <c r="F92" i="58"/>
  <c r="F294" i="75"/>
  <c r="C174" i="75"/>
  <c r="F282" i="65"/>
  <c r="C315" i="59"/>
  <c r="F81" i="67"/>
  <c r="C379" i="59"/>
  <c r="F301" i="66"/>
  <c r="F48" i="70"/>
  <c r="F399" i="66"/>
  <c r="F10" i="76"/>
  <c r="C44" i="60"/>
  <c r="C173" i="76"/>
  <c r="C17" i="76"/>
  <c r="F190" i="61"/>
  <c r="F123" i="51"/>
  <c r="F39" i="60"/>
  <c r="F237" i="68"/>
  <c r="F298" i="66"/>
  <c r="F321" i="61"/>
  <c r="F399" i="55"/>
  <c r="E108" i="59"/>
  <c r="F17" i="61"/>
  <c r="F211" i="58"/>
  <c r="F46" i="75"/>
  <c r="C154" i="76"/>
  <c r="F328" i="57"/>
  <c r="F194" i="64"/>
  <c r="C387" i="76"/>
  <c r="F333" i="58"/>
  <c r="F200" i="68"/>
  <c r="C87" i="69"/>
  <c r="F359" i="66"/>
  <c r="F108" i="67"/>
  <c r="F378" i="67"/>
  <c r="F365" i="71"/>
  <c r="F376" i="22"/>
  <c r="F43" i="22"/>
  <c r="C98" i="66"/>
  <c r="F142" i="67"/>
  <c r="F274" i="67"/>
  <c r="F190" i="22"/>
  <c r="F384" i="67"/>
  <c r="F18" i="22"/>
  <c r="F143" i="69"/>
  <c r="F113" i="22"/>
  <c r="C223" i="76"/>
  <c r="F50" i="64"/>
  <c r="F112" i="69"/>
  <c r="F241" i="65"/>
  <c r="F385" i="61"/>
  <c r="F280" i="70"/>
  <c r="C97" i="64"/>
  <c r="F25" i="71"/>
  <c r="C171" i="68"/>
  <c r="F74" i="68"/>
  <c r="F121" i="58"/>
  <c r="F361" i="65"/>
  <c r="F43" i="65"/>
  <c r="F403" i="58"/>
  <c r="F195" i="60"/>
  <c r="F389" i="60"/>
  <c r="C310" i="56"/>
  <c r="F56" i="70"/>
  <c r="F302" i="22"/>
  <c r="F230" i="68"/>
  <c r="C175" i="60"/>
  <c r="F202" i="67"/>
  <c r="F115" i="76"/>
  <c r="F43" i="64"/>
  <c r="F316" i="69"/>
  <c r="F20" i="71"/>
  <c r="F28" i="65"/>
  <c r="F183" i="76"/>
  <c r="C281" i="50"/>
  <c r="F35" i="70"/>
  <c r="F381" i="65"/>
  <c r="F380" i="58"/>
  <c r="F170" i="22"/>
  <c r="C170" i="69"/>
  <c r="C201" i="76"/>
  <c r="F384" i="70"/>
  <c r="F141" i="66"/>
  <c r="F248" i="70"/>
  <c r="F315" i="22"/>
  <c r="C226" i="61"/>
  <c r="C199" i="66"/>
  <c r="C349" i="76"/>
  <c r="C372" i="60"/>
  <c r="F326" i="64"/>
  <c r="C104" i="53"/>
  <c r="F346" i="65"/>
  <c r="F352" i="66"/>
  <c r="F323" i="51"/>
  <c r="F27" i="69"/>
  <c r="F58" i="67"/>
  <c r="F166" i="69"/>
  <c r="C19" i="64"/>
  <c r="F250" i="58"/>
  <c r="C60" i="76"/>
  <c r="F83" i="69"/>
  <c r="F223" i="66"/>
  <c r="E6" i="53"/>
  <c r="F57" i="61"/>
  <c r="F211" i="69"/>
  <c r="F183" i="65"/>
  <c r="C231" i="59"/>
  <c r="C91" i="61"/>
  <c r="F223" i="65"/>
  <c r="F94" i="66"/>
  <c r="C102" i="22"/>
  <c r="F172" i="22"/>
  <c r="F249" i="54"/>
  <c r="F127" i="22"/>
  <c r="F105" i="66"/>
  <c r="F72" i="69"/>
  <c r="F126" i="70"/>
  <c r="F38" i="59"/>
  <c r="F235" i="65"/>
  <c r="C249" i="69"/>
  <c r="E181" i="54"/>
  <c r="F274" i="65"/>
  <c r="C164" i="22"/>
  <c r="C388" i="53"/>
  <c r="F32" i="65"/>
  <c r="C236" i="67"/>
  <c r="C53" i="60"/>
  <c r="C317" i="76"/>
  <c r="F225" i="68"/>
  <c r="F110" i="22"/>
  <c r="F192" i="76"/>
  <c r="F367" i="69"/>
  <c r="C389" i="22"/>
  <c r="C87" i="50"/>
  <c r="F335" i="64"/>
  <c r="F344" i="65"/>
  <c r="F63" i="76"/>
  <c r="C86" i="67"/>
  <c r="F138" i="76"/>
  <c r="C126" i="51"/>
  <c r="F26" i="22"/>
  <c r="F47" i="66"/>
  <c r="F205" i="68"/>
  <c r="C226" i="76"/>
  <c r="F9" i="64"/>
  <c r="F135" i="65"/>
  <c r="F385" i="76"/>
  <c r="C90" i="68"/>
  <c r="F319" i="65"/>
  <c r="C370" i="69"/>
  <c r="C224" i="76"/>
  <c r="F135" i="69"/>
  <c r="C202" i="65"/>
  <c r="F250" i="53"/>
  <c r="F101" i="53"/>
  <c r="F104" i="50"/>
  <c r="F174" i="76"/>
  <c r="F208" i="76"/>
  <c r="F403" i="61"/>
  <c r="F228" i="64"/>
  <c r="F390" i="66"/>
  <c r="C203" i="65"/>
  <c r="C68" i="71"/>
  <c r="F128" i="64"/>
  <c r="F294" i="76"/>
  <c r="F63" i="65"/>
  <c r="C98" i="64"/>
  <c r="C12" i="50"/>
  <c r="C42" i="60"/>
  <c r="C30" i="76"/>
  <c r="C247" i="60"/>
  <c r="F90" i="61"/>
  <c r="F168" i="65"/>
  <c r="C324" i="66"/>
  <c r="F81" i="66"/>
  <c r="C86" i="56"/>
  <c r="F308" i="69"/>
  <c r="F191" i="22"/>
  <c r="F274" i="68"/>
  <c r="F303" i="67"/>
  <c r="C87" i="58"/>
  <c r="F12" i="66"/>
  <c r="F310" i="65"/>
  <c r="C240" i="55"/>
  <c r="C324" i="64"/>
  <c r="F124" i="50"/>
  <c r="F136" i="66"/>
  <c r="C88" i="67"/>
  <c r="F389" i="51"/>
  <c r="F251" i="76"/>
  <c r="F190" i="57"/>
  <c r="F208" i="54"/>
  <c r="F320" i="67"/>
  <c r="F145" i="70"/>
  <c r="F66" i="55"/>
  <c r="F113" i="68"/>
  <c r="F346" i="50"/>
  <c r="F10" i="66"/>
  <c r="F99" i="65"/>
  <c r="F328" i="67"/>
  <c r="F185" i="61"/>
  <c r="C358" i="65"/>
  <c r="C69" i="76"/>
  <c r="C204" i="60"/>
  <c r="F188" i="53"/>
  <c r="C380" i="75"/>
  <c r="C348" i="71"/>
  <c r="F345" i="70"/>
  <c r="C240" i="68"/>
  <c r="C117" i="76"/>
  <c r="C221" i="71"/>
  <c r="G4" i="53"/>
  <c r="C370" i="22"/>
  <c r="F90" i="69"/>
  <c r="F41" i="64"/>
  <c r="F33" i="66"/>
  <c r="C328" i="61"/>
  <c r="F47" i="65"/>
  <c r="C97" i="53"/>
  <c r="F204" i="70"/>
  <c r="C95" i="22"/>
  <c r="F181" i="76"/>
  <c r="F10" i="22"/>
  <c r="C94" i="57"/>
  <c r="F366" i="53"/>
  <c r="C295" i="65"/>
  <c r="F350" i="67"/>
  <c r="C88" i="64"/>
  <c r="F370" i="22"/>
  <c r="F42" i="64"/>
  <c r="F365" i="60"/>
  <c r="C91" i="65"/>
  <c r="F166" i="64"/>
  <c r="F398" i="61"/>
  <c r="C332" i="76"/>
  <c r="C358" i="67"/>
  <c r="C47" i="64"/>
  <c r="C70" i="67"/>
  <c r="C84" i="66"/>
  <c r="F127" i="67"/>
  <c r="F335" i="67"/>
  <c r="C74" i="75"/>
  <c r="C253" i="76"/>
  <c r="C400" i="22"/>
  <c r="C338" i="68"/>
  <c r="F176" i="67"/>
  <c r="F335" i="22"/>
  <c r="C347" i="22"/>
  <c r="F314" i="68"/>
  <c r="C129" i="58"/>
  <c r="F289" i="69"/>
  <c r="F358" i="22"/>
  <c r="F216" i="22"/>
  <c r="C223" i="56"/>
  <c r="C115" i="67"/>
  <c r="C179" i="58"/>
  <c r="C316" i="61"/>
  <c r="H215" i="66"/>
  <c r="C24" i="58"/>
  <c r="C350" i="60"/>
  <c r="C107" i="75"/>
  <c r="C271" i="64"/>
  <c r="C207" i="60"/>
  <c r="C155" i="59"/>
  <c r="C315" i="67"/>
  <c r="C162" i="60"/>
  <c r="C298" i="53"/>
  <c r="C401" i="51"/>
  <c r="C33" i="55"/>
  <c r="C205" i="70"/>
  <c r="C69" i="75"/>
  <c r="C285" i="59"/>
  <c r="F182" i="68"/>
  <c r="I281" i="59"/>
  <c r="C281" i="56"/>
  <c r="C311" i="50"/>
  <c r="C44" i="61"/>
  <c r="C340" i="75"/>
  <c r="C109" i="71"/>
  <c r="C374" i="67"/>
  <c r="C176" i="59"/>
  <c r="C59" i="55"/>
  <c r="C349" i="53"/>
  <c r="C339" i="67"/>
  <c r="C32" i="65"/>
  <c r="C81" i="71"/>
  <c r="C67" i="75"/>
  <c r="C171" i="67"/>
  <c r="C368" i="58"/>
  <c r="C253" i="68"/>
  <c r="C305" i="53"/>
  <c r="C241" i="65"/>
  <c r="F260" i="61"/>
  <c r="G264" i="61"/>
  <c r="F288" i="69"/>
  <c r="C401" i="54"/>
  <c r="C64" i="57"/>
  <c r="C224" i="53"/>
  <c r="C385" i="70"/>
  <c r="C312" i="59"/>
  <c r="C73" i="59"/>
  <c r="C296" i="58"/>
  <c r="C64" i="54"/>
  <c r="C219" i="69"/>
  <c r="C391" i="57"/>
  <c r="C398" i="50"/>
  <c r="C41" i="57"/>
  <c r="C282" i="22"/>
  <c r="C375" i="70"/>
  <c r="C167" i="64"/>
  <c r="C28" i="51"/>
  <c r="C195" i="53"/>
  <c r="C252" i="53"/>
  <c r="C266" i="70"/>
  <c r="C188" i="59"/>
  <c r="C217" i="51"/>
  <c r="C175" i="22"/>
  <c r="C158" i="69"/>
  <c r="C58" i="64"/>
  <c r="C238" i="56"/>
  <c r="C290" i="60"/>
  <c r="C378" i="51"/>
  <c r="C160" i="71"/>
  <c r="C122" i="71"/>
  <c r="C71" i="56"/>
  <c r="C124" i="66"/>
  <c r="C279" i="50"/>
  <c r="C14" i="59"/>
  <c r="C183" i="59"/>
  <c r="C122" i="65"/>
  <c r="C54" i="75"/>
  <c r="C353" i="60"/>
  <c r="C259" i="59"/>
  <c r="C66" i="67"/>
  <c r="C301" i="56"/>
  <c r="I292" i="57"/>
  <c r="C383" i="56"/>
  <c r="C59" i="65"/>
  <c r="C134" i="71"/>
  <c r="C127" i="71"/>
  <c r="C248" i="60"/>
  <c r="C397" i="57"/>
  <c r="C305" i="69"/>
  <c r="C58" i="55"/>
  <c r="C31" i="70"/>
  <c r="C57" i="54"/>
  <c r="C17" i="71"/>
  <c r="C166" i="71"/>
  <c r="C321" i="54"/>
  <c r="C172" i="71"/>
  <c r="C381" i="61"/>
  <c r="C70" i="55"/>
  <c r="C63" i="75"/>
  <c r="C230" i="58"/>
  <c r="C199" i="70"/>
  <c r="F99" i="64"/>
  <c r="C218" i="53"/>
  <c r="C205" i="59"/>
  <c r="C216" i="60"/>
  <c r="C54" i="59"/>
  <c r="C293" i="75"/>
  <c r="C208" i="70"/>
  <c r="H4" i="71"/>
  <c r="C77" i="59"/>
  <c r="C365" i="70"/>
  <c r="C187" i="54"/>
  <c r="C297" i="75"/>
  <c r="C306" i="53"/>
  <c r="C194" i="61"/>
  <c r="C18" i="55"/>
  <c r="C9" i="53"/>
  <c r="C317" i="56"/>
  <c r="C225" i="64"/>
  <c r="C345" i="53"/>
  <c r="C290" i="68"/>
  <c r="C380" i="67"/>
  <c r="C217" i="66"/>
  <c r="C361" i="55"/>
  <c r="C54" i="68"/>
  <c r="C11" i="58"/>
  <c r="C386" i="71"/>
  <c r="C80" i="56"/>
  <c r="C75" i="22"/>
  <c r="C246" i="66"/>
  <c r="C274" i="76"/>
  <c r="C26" i="57"/>
  <c r="C227" i="22"/>
  <c r="C69" i="56"/>
  <c r="C74" i="50"/>
  <c r="C179" i="67"/>
  <c r="C211" i="55"/>
  <c r="C377" i="61"/>
  <c r="C364" i="59"/>
  <c r="C347" i="67"/>
  <c r="C369" i="68"/>
  <c r="C339" i="50"/>
  <c r="C328" i="71"/>
  <c r="C357" i="65"/>
  <c r="C47" i="59"/>
  <c r="C299" i="66"/>
  <c r="C29" i="67"/>
  <c r="C190" i="50"/>
  <c r="C355" i="58"/>
  <c r="C188" i="50"/>
  <c r="C17" i="70"/>
  <c r="C179" i="66"/>
  <c r="C49" i="68"/>
  <c r="C126" i="69"/>
  <c r="C39" i="51"/>
  <c r="C351" i="61"/>
  <c r="C335" i="65"/>
  <c r="C181" i="65"/>
  <c r="C235" i="57"/>
  <c r="C381" i="56"/>
  <c r="C33" i="64"/>
  <c r="C144" i="56"/>
  <c r="C306" i="76"/>
  <c r="C11" i="54"/>
  <c r="C37" i="60"/>
  <c r="C337" i="68"/>
  <c r="C287" i="22"/>
  <c r="C68" i="60"/>
  <c r="C265" i="65"/>
  <c r="C260" i="58"/>
  <c r="C13" i="54"/>
  <c r="C179" i="55"/>
  <c r="C232" i="68"/>
  <c r="C69" i="57"/>
  <c r="C143" i="69"/>
  <c r="C295" i="68"/>
  <c r="C44" i="64"/>
  <c r="C77" i="64"/>
  <c r="C210" i="65"/>
  <c r="C332" i="53"/>
  <c r="C120" i="71"/>
  <c r="C40" i="54"/>
  <c r="C221" i="55"/>
  <c r="C23" i="56"/>
  <c r="C104" i="60"/>
  <c r="C358" i="22"/>
  <c r="C12" i="60"/>
  <c r="C392" i="68"/>
  <c r="C355" i="53"/>
  <c r="C227" i="51"/>
  <c r="C354" i="64"/>
  <c r="C376" i="70"/>
  <c r="C36" i="75"/>
  <c r="H260" i="51"/>
  <c r="I367" i="67"/>
  <c r="C59" i="59"/>
  <c r="C329" i="66"/>
  <c r="C274" i="57"/>
  <c r="C156" i="75"/>
  <c r="C380" i="70"/>
  <c r="C29" i="51"/>
  <c r="C366" i="60"/>
  <c r="C361" i="58"/>
  <c r="C401" i="57"/>
  <c r="C392" i="50"/>
  <c r="C360" i="66"/>
  <c r="C358" i="70"/>
  <c r="C333" i="22"/>
  <c r="C225" i="71"/>
  <c r="C297" i="51"/>
  <c r="C306" i="65"/>
  <c r="C186" i="53"/>
  <c r="C326" i="60"/>
  <c r="C385" i="56"/>
  <c r="C387" i="58"/>
  <c r="C365" i="65"/>
  <c r="C247" i="64"/>
  <c r="C287" i="70"/>
  <c r="C264" i="68"/>
  <c r="C125" i="54"/>
  <c r="C381" i="50"/>
  <c r="C159" i="68"/>
  <c r="C200" i="70"/>
  <c r="C78" i="58"/>
  <c r="C277" i="50"/>
  <c r="C116" i="51"/>
  <c r="C366" i="68"/>
  <c r="C266" i="50"/>
  <c r="C48" i="66"/>
  <c r="C368" i="50"/>
  <c r="C73" i="58"/>
  <c r="C149" i="57"/>
  <c r="C75" i="58"/>
  <c r="C338" i="54"/>
  <c r="C322" i="67"/>
  <c r="C72" i="75"/>
  <c r="C63" i="51"/>
  <c r="C81" i="60"/>
  <c r="C195" i="75"/>
  <c r="C153" i="71"/>
  <c r="C360" i="75"/>
  <c r="F292" i="75"/>
  <c r="C43" i="56"/>
  <c r="C139" i="22"/>
  <c r="C390" i="75"/>
  <c r="C48" i="61"/>
  <c r="C317" i="54"/>
  <c r="C111" i="61"/>
  <c r="C371" i="71"/>
  <c r="C29" i="50"/>
  <c r="C329" i="68"/>
  <c r="C7" i="55"/>
  <c r="C170" i="22"/>
  <c r="C398" i="51"/>
  <c r="C309" i="69"/>
  <c r="C162" i="71"/>
  <c r="C73" i="22"/>
  <c r="C373" i="57"/>
  <c r="C186" i="50"/>
  <c r="C221" i="51"/>
  <c r="C192" i="51"/>
  <c r="C242" i="69"/>
  <c r="C224" i="69"/>
  <c r="C390" i="55"/>
  <c r="C116" i="55"/>
  <c r="C367" i="71"/>
  <c r="C24" i="60"/>
  <c r="C62" i="57"/>
  <c r="C188" i="68"/>
  <c r="C222" i="59"/>
  <c r="C387" i="50"/>
  <c r="C401" i="53"/>
  <c r="C64" i="71"/>
  <c r="C351" i="57"/>
  <c r="C175" i="64"/>
  <c r="C70" i="64"/>
  <c r="C33" i="68"/>
  <c r="C167" i="56"/>
  <c r="C393" i="50"/>
  <c r="C123" i="55"/>
  <c r="C384" i="71"/>
  <c r="C177" i="70"/>
  <c r="C48" i="71"/>
  <c r="I262" i="65"/>
  <c r="C40" i="59"/>
  <c r="C272" i="65"/>
  <c r="C130" i="66"/>
  <c r="C15" i="55"/>
  <c r="C101" i="22"/>
  <c r="C42" i="50"/>
  <c r="C322" i="50"/>
  <c r="C35" i="68"/>
  <c r="C396" i="55"/>
  <c r="C221" i="67"/>
  <c r="C73" i="54"/>
  <c r="C301" i="71"/>
  <c r="C340" i="61"/>
  <c r="G136" i="54"/>
  <c r="C370" i="60"/>
  <c r="C278" i="51"/>
  <c r="C11" i="61"/>
  <c r="C34" i="71"/>
  <c r="C70" i="56"/>
  <c r="C62" i="58"/>
  <c r="C302" i="69"/>
  <c r="C334" i="56"/>
  <c r="C249" i="60"/>
  <c r="C74" i="70"/>
  <c r="C314" i="71"/>
  <c r="C384" i="57"/>
  <c r="C230" i="75"/>
  <c r="C139" i="65"/>
  <c r="C8" i="69"/>
  <c r="C54" i="51"/>
  <c r="C233" i="65"/>
  <c r="C188" i="57"/>
  <c r="C15" i="57"/>
  <c r="C182" i="65"/>
  <c r="C203" i="66"/>
  <c r="C354" i="69"/>
  <c r="C391" i="58"/>
  <c r="C389" i="57"/>
  <c r="C144" i="59"/>
  <c r="C368" i="22"/>
  <c r="C227" i="53"/>
  <c r="C381" i="58"/>
  <c r="C331" i="61"/>
  <c r="C130" i="60"/>
  <c r="C54" i="61"/>
  <c r="C390" i="61"/>
  <c r="I117" i="68"/>
  <c r="C377" i="65"/>
  <c r="C31" i="51"/>
  <c r="C131" i="56"/>
  <c r="C295" i="51"/>
  <c r="C174" i="55"/>
  <c r="C227" i="61"/>
  <c r="C207" i="51"/>
  <c r="C394" i="53"/>
  <c r="C326" i="55"/>
  <c r="C202" i="71"/>
  <c r="C102" i="58"/>
  <c r="I144" i="69"/>
  <c r="C372" i="58"/>
  <c r="C128" i="56"/>
  <c r="E269" i="55"/>
  <c r="F159" i="64"/>
  <c r="C267" i="61"/>
  <c r="F227" i="61"/>
  <c r="F396" i="70"/>
  <c r="C100" i="66"/>
  <c r="F249" i="61"/>
  <c r="C36" i="76"/>
  <c r="F161" i="56"/>
  <c r="F281" i="22"/>
  <c r="F63" i="70"/>
  <c r="F362" i="67"/>
  <c r="F222" i="64"/>
  <c r="C310" i="53"/>
  <c r="C12" i="76"/>
  <c r="C300" i="68"/>
  <c r="C351" i="65"/>
  <c r="C190" i="53"/>
  <c r="F187" i="69"/>
  <c r="F402" i="65"/>
  <c r="F201" i="61"/>
  <c r="C232" i="60"/>
  <c r="F85" i="76"/>
  <c r="C220" i="67"/>
  <c r="C88" i="60"/>
  <c r="F164" i="64"/>
  <c r="C244" i="69"/>
  <c r="F203" i="66"/>
  <c r="C90" i="66"/>
  <c r="F362" i="22"/>
  <c r="C360" i="22"/>
  <c r="F277" i="67"/>
  <c r="C190" i="67"/>
  <c r="C231" i="69"/>
  <c r="C255" i="67"/>
  <c r="C156" i="68"/>
  <c r="F69" i="68"/>
  <c r="F178" i="66"/>
  <c r="F206" i="58"/>
  <c r="F100" i="76"/>
  <c r="C14" i="64"/>
  <c r="F240" i="22"/>
  <c r="C255" i="55"/>
  <c r="F328" i="76"/>
  <c r="F299" i="70"/>
  <c r="C364" i="60"/>
  <c r="F301" i="76"/>
  <c r="C397" i="76"/>
  <c r="E358" i="51"/>
  <c r="F75" i="55"/>
  <c r="F198" i="66"/>
  <c r="F396" i="67"/>
  <c r="F95" i="22"/>
  <c r="C268" i="70"/>
  <c r="C365" i="61"/>
  <c r="F54" i="69"/>
  <c r="C268" i="75"/>
  <c r="C183" i="67"/>
  <c r="C275" i="60"/>
  <c r="C34" i="76"/>
  <c r="C394" i="55"/>
  <c r="F399" i="69"/>
  <c r="C403" i="51"/>
  <c r="C89" i="68"/>
  <c r="F374" i="65"/>
  <c r="F325" i="53"/>
  <c r="F125" i="67"/>
  <c r="F275" i="65"/>
  <c r="F11" i="65"/>
  <c r="C244" i="68"/>
  <c r="C64" i="76"/>
  <c r="C87" i="53"/>
  <c r="F49" i="71"/>
  <c r="C147" i="22"/>
  <c r="F115" i="65"/>
  <c r="F15" i="54"/>
  <c r="F129" i="67"/>
  <c r="C339" i="76"/>
  <c r="C277" i="76"/>
  <c r="F88" i="64"/>
  <c r="F77" i="60"/>
  <c r="F204" i="60"/>
  <c r="F36" i="70"/>
  <c r="C257" i="53"/>
  <c r="F130" i="54"/>
  <c r="F293" i="65"/>
  <c r="F200" i="76"/>
  <c r="C89" i="66"/>
  <c r="F157" i="76"/>
  <c r="F392" i="22"/>
  <c r="F377" i="58"/>
  <c r="F250" i="57"/>
  <c r="F236" i="22"/>
  <c r="F115" i="71"/>
  <c r="C59" i="76"/>
  <c r="C97" i="70"/>
  <c r="F352" i="59"/>
  <c r="F175" i="67"/>
  <c r="F143" i="51"/>
  <c r="F137" i="53"/>
  <c r="C95" i="55"/>
  <c r="F112" i="22"/>
  <c r="F383" i="22"/>
  <c r="C265" i="76"/>
  <c r="F299" i="69"/>
  <c r="F343" i="64"/>
  <c r="I4" i="70"/>
  <c r="F323" i="57"/>
  <c r="F16" i="65"/>
  <c r="C74" i="57"/>
  <c r="C138" i="76"/>
  <c r="F301" i="67"/>
  <c r="F386" i="59"/>
  <c r="F106" i="22"/>
  <c r="F169" i="75"/>
  <c r="F264" i="56"/>
  <c r="C130" i="54"/>
  <c r="C117" i="53"/>
  <c r="C30" i="54"/>
  <c r="C163" i="75"/>
  <c r="E186" i="55"/>
  <c r="F232" i="70"/>
  <c r="F400" i="22"/>
  <c r="F232" i="67"/>
  <c r="F363" i="22"/>
  <c r="C166" i="69"/>
  <c r="F152" i="75"/>
  <c r="C89" i="61"/>
  <c r="C64" i="61"/>
  <c r="C357" i="51"/>
  <c r="F327" i="76"/>
  <c r="F92" i="76"/>
  <c r="F388" i="60"/>
  <c r="F210" i="55"/>
  <c r="F369" i="53"/>
  <c r="F201" i="53"/>
  <c r="F31" i="70"/>
  <c r="F124" i="56"/>
  <c r="F112" i="60"/>
  <c r="F45" i="56"/>
  <c r="F377" i="55"/>
  <c r="F301" i="51"/>
  <c r="F208" i="70"/>
  <c r="F33" i="68"/>
  <c r="F344" i="55"/>
  <c r="F326" i="76"/>
  <c r="C332" i="55"/>
  <c r="F27" i="61"/>
  <c r="C34" i="69"/>
  <c r="F85" i="75"/>
  <c r="C97" i="75"/>
  <c r="F329" i="70"/>
  <c r="C224" i="65"/>
  <c r="F55" i="68"/>
  <c r="F293" i="70"/>
  <c r="F198" i="70"/>
  <c r="F111" i="54"/>
  <c r="E6" i="59"/>
  <c r="F233" i="67"/>
  <c r="F335" i="69"/>
  <c r="C228" i="55"/>
  <c r="C309" i="65"/>
  <c r="F138" i="64"/>
  <c r="F167" i="76"/>
  <c r="F301" i="75"/>
  <c r="C122" i="54"/>
  <c r="C224" i="64"/>
  <c r="F367" i="64"/>
  <c r="C12" i="61"/>
  <c r="F202" i="69"/>
  <c r="C279" i="51"/>
  <c r="C295" i="60"/>
  <c r="C37" i="50"/>
  <c r="F33" i="76"/>
  <c r="C20" i="57"/>
  <c r="C347" i="65"/>
  <c r="F127" i="53"/>
  <c r="F84" i="69"/>
  <c r="C221" i="56"/>
  <c r="F63" i="68"/>
  <c r="F279" i="76"/>
  <c r="F179" i="69"/>
  <c r="C187" i="51"/>
  <c r="C94" i="56"/>
  <c r="C352" i="75"/>
  <c r="C368" i="71"/>
  <c r="F318" i="65"/>
  <c r="F122" i="61"/>
  <c r="C253" i="54"/>
  <c r="F354" i="59"/>
  <c r="F317" i="61"/>
  <c r="F195" i="75"/>
  <c r="F246" i="70"/>
  <c r="F319" i="60"/>
  <c r="F128" i="69"/>
  <c r="F27" i="68"/>
  <c r="E349" i="54"/>
  <c r="C88" i="22"/>
  <c r="F154" i="22"/>
  <c r="C283" i="69"/>
  <c r="C46" i="67"/>
  <c r="F156" i="70"/>
  <c r="F191" i="69"/>
  <c r="C43" i="55"/>
  <c r="C8" i="59"/>
  <c r="F17" i="69"/>
  <c r="C327" i="60"/>
  <c r="F376" i="70"/>
  <c r="F40" i="68"/>
  <c r="F384" i="66"/>
  <c r="C233" i="71"/>
  <c r="C84" i="54"/>
  <c r="C230" i="76"/>
  <c r="F76" i="70"/>
  <c r="F82" i="64"/>
  <c r="C89" i="53"/>
  <c r="F298" i="64"/>
  <c r="F19" i="61"/>
  <c r="C117" i="61"/>
  <c r="F50" i="68"/>
  <c r="F234" i="67"/>
  <c r="C193" i="57"/>
  <c r="F15" i="56"/>
  <c r="C49" i="57"/>
  <c r="F318" i="61"/>
  <c r="F26" i="69"/>
  <c r="F13" i="65"/>
  <c r="F140" i="64"/>
  <c r="F190" i="75"/>
  <c r="F134" i="69"/>
  <c r="C23" i="55"/>
  <c r="F335" i="70"/>
  <c r="F348" i="55"/>
  <c r="F196" i="50"/>
  <c r="F356" i="76"/>
  <c r="C87" i="71"/>
  <c r="F295" i="64"/>
  <c r="F224" i="67"/>
  <c r="C78" i="59"/>
  <c r="F371" i="68"/>
  <c r="C216" i="76"/>
  <c r="C205" i="76"/>
  <c r="C212" i="61"/>
  <c r="F109" i="67"/>
  <c r="F122" i="67"/>
  <c r="F353" i="69"/>
  <c r="F357" i="67"/>
  <c r="F249" i="68"/>
  <c r="F90" i="65"/>
  <c r="C17" i="69"/>
  <c r="F148" i="65"/>
  <c r="C320" i="60"/>
  <c r="C145" i="71"/>
  <c r="F41" i="22"/>
  <c r="F125" i="70"/>
  <c r="F239" i="67"/>
  <c r="C273" i="75"/>
  <c r="F5" i="76"/>
  <c r="C192" i="69"/>
  <c r="F220" i="65"/>
  <c r="F110" i="55"/>
  <c r="F160" i="76"/>
  <c r="F143" i="22"/>
  <c r="F167" i="68"/>
  <c r="C338" i="76"/>
  <c r="C243" i="68"/>
  <c r="F400" i="65"/>
  <c r="F306" i="68"/>
  <c r="F233" i="64"/>
  <c r="F179" i="68"/>
  <c r="F201" i="68"/>
  <c r="C201" i="61"/>
  <c r="C9" i="70"/>
  <c r="F237" i="61"/>
  <c r="F388" i="61"/>
  <c r="F128" i="76"/>
  <c r="C93" i="68"/>
  <c r="C107" i="60"/>
  <c r="C394" i="56"/>
  <c r="E6" i="70"/>
  <c r="C53" i="68"/>
  <c r="C37" i="51"/>
  <c r="C165" i="76"/>
  <c r="F385" i="22"/>
  <c r="F66" i="67"/>
  <c r="F271" i="64"/>
  <c r="F316" i="64"/>
  <c r="C368" i="75"/>
  <c r="C76" i="76"/>
  <c r="C180" i="76"/>
  <c r="F121" i="76"/>
  <c r="C159" i="57"/>
  <c r="F372" i="64"/>
  <c r="C295" i="66"/>
  <c r="C125" i="53"/>
  <c r="F319" i="66"/>
  <c r="C214" i="76"/>
  <c r="F270" i="66"/>
  <c r="C195" i="54"/>
  <c r="F81" i="22"/>
  <c r="F25" i="68"/>
  <c r="F265" i="69"/>
  <c r="F336" i="69"/>
  <c r="F359" i="68"/>
  <c r="F232" i="54"/>
  <c r="F84" i="58"/>
  <c r="C90" i="51"/>
  <c r="C24" i="64"/>
  <c r="C298" i="55"/>
  <c r="F40" i="76"/>
  <c r="F115" i="22"/>
  <c r="C147" i="76"/>
  <c r="C100" i="71"/>
  <c r="C128" i="68"/>
  <c r="C39" i="60"/>
  <c r="F390" i="59"/>
  <c r="C362" i="65"/>
  <c r="C70" i="22"/>
  <c r="C232" i="61"/>
  <c r="C237" i="65"/>
  <c r="F315" i="66"/>
  <c r="F200" i="67"/>
  <c r="C150" i="66"/>
  <c r="C124" i="75"/>
  <c r="C118" i="66"/>
  <c r="F390" i="70"/>
  <c r="F198" i="65"/>
  <c r="F271" i="22"/>
  <c r="F331" i="65"/>
  <c r="C239" i="66"/>
  <c r="C238" i="57"/>
  <c r="C8" i="66"/>
  <c r="H262" i="54"/>
  <c r="C289" i="68"/>
  <c r="C12" i="68"/>
  <c r="C287" i="68"/>
  <c r="C27" i="75"/>
  <c r="C384" i="59"/>
  <c r="C113" i="59"/>
  <c r="C239" i="75"/>
  <c r="C129" i="68"/>
  <c r="C83" i="64"/>
  <c r="C160" i="70"/>
  <c r="C330" i="70"/>
  <c r="C12" i="57"/>
  <c r="C175" i="75"/>
  <c r="G215" i="66"/>
  <c r="F101" i="59"/>
  <c r="C227" i="64"/>
  <c r="C43" i="50"/>
  <c r="C363" i="69"/>
  <c r="C297" i="50"/>
  <c r="C23" i="57"/>
  <c r="C190" i="66"/>
  <c r="C384" i="61"/>
  <c r="C273" i="67"/>
  <c r="C184" i="65"/>
  <c r="C280" i="50"/>
  <c r="C271" i="58"/>
  <c r="C373" i="66"/>
  <c r="C355" i="50"/>
  <c r="C367" i="53"/>
  <c r="C155" i="50"/>
  <c r="C183" i="65"/>
  <c r="C70" i="75"/>
  <c r="C15" i="50"/>
  <c r="I313" i="59"/>
  <c r="F215" i="54"/>
  <c r="C250" i="69"/>
  <c r="C14" i="67"/>
  <c r="C252" i="51"/>
  <c r="C278" i="71"/>
  <c r="C220" i="57"/>
  <c r="C235" i="70"/>
  <c r="C403" i="67"/>
  <c r="C222" i="57"/>
  <c r="C27" i="66"/>
  <c r="C346" i="64"/>
  <c r="C66" i="56"/>
  <c r="C136" i="51"/>
  <c r="C244" i="50"/>
  <c r="C51" i="68"/>
  <c r="C204" i="58"/>
  <c r="C343" i="58"/>
  <c r="C28" i="68"/>
  <c r="C152" i="54"/>
  <c r="C242" i="71"/>
  <c r="C216" i="65"/>
  <c r="C124" i="57"/>
  <c r="C258" i="57"/>
  <c r="C304" i="71"/>
  <c r="C243" i="54"/>
  <c r="C157" i="69"/>
  <c r="C231" i="53"/>
  <c r="C339" i="70"/>
  <c r="C394" i="61"/>
  <c r="C252" i="56"/>
  <c r="C285" i="67"/>
  <c r="C267" i="58"/>
  <c r="C112" i="75"/>
  <c r="C161" i="75"/>
  <c r="C389" i="65"/>
  <c r="C326" i="22"/>
  <c r="C147" i="58"/>
  <c r="C38" i="70"/>
  <c r="C305" i="51"/>
  <c r="C338" i="55"/>
  <c r="C7" i="51"/>
  <c r="I324" i="67"/>
  <c r="C381" i="71"/>
  <c r="C11" i="51"/>
  <c r="C138" i="66"/>
  <c r="C318" i="54"/>
  <c r="C119" i="67"/>
  <c r="C24" i="70"/>
  <c r="C365" i="67"/>
  <c r="C320" i="59"/>
  <c r="C257" i="55"/>
  <c r="C171" i="60"/>
  <c r="C398" i="64"/>
  <c r="C143" i="22"/>
  <c r="C126" i="58"/>
  <c r="C202" i="51"/>
  <c r="C121" i="53"/>
  <c r="C379" i="56"/>
  <c r="C74" i="55"/>
  <c r="C372" i="71"/>
  <c r="C274" i="70"/>
  <c r="C63" i="76"/>
  <c r="C147" i="68"/>
  <c r="C254" i="59"/>
  <c r="C105" i="58"/>
  <c r="C125" i="65"/>
  <c r="C125" i="68"/>
  <c r="C72" i="22"/>
  <c r="C356" i="67"/>
  <c r="C285" i="54"/>
  <c r="C272" i="54"/>
  <c r="C80" i="60"/>
  <c r="C262" i="71"/>
  <c r="C345" i="71"/>
  <c r="C122" i="70"/>
  <c r="C177" i="75"/>
  <c r="C222" i="56"/>
  <c r="C26" i="54"/>
  <c r="C266" i="22"/>
  <c r="C291" i="60"/>
  <c r="C65" i="58"/>
  <c r="C129" i="69"/>
  <c r="C239" i="71"/>
  <c r="C189" i="22"/>
  <c r="C29" i="75"/>
  <c r="C34" i="53"/>
  <c r="C348" i="66"/>
  <c r="C18" i="56"/>
  <c r="C388" i="56"/>
  <c r="C142" i="60"/>
  <c r="E4" i="71"/>
  <c r="C172" i="57"/>
  <c r="C29" i="60"/>
  <c r="C234" i="58"/>
  <c r="C386" i="59"/>
  <c r="C231" i="61"/>
  <c r="C73" i="66"/>
  <c r="C39" i="75"/>
  <c r="C10" i="50"/>
  <c r="C128" i="55"/>
  <c r="C209" i="65"/>
  <c r="C289" i="58"/>
  <c r="C40" i="68"/>
  <c r="C323" i="75"/>
  <c r="C176" i="70"/>
  <c r="C160" i="64"/>
  <c r="C13" i="58"/>
  <c r="C392" i="67"/>
  <c r="C114" i="71"/>
  <c r="C61" i="55"/>
  <c r="C147" i="66"/>
  <c r="C178" i="71"/>
  <c r="C274" i="65"/>
  <c r="C251" i="57"/>
  <c r="C18" i="69"/>
  <c r="C349" i="70"/>
  <c r="C274" i="22"/>
  <c r="C274" i="58"/>
  <c r="C301" i="69"/>
  <c r="C63" i="65"/>
  <c r="C302" i="61"/>
  <c r="C334" i="75"/>
  <c r="C328" i="51"/>
  <c r="C152" i="50"/>
  <c r="C306" i="71"/>
  <c r="C253" i="50"/>
  <c r="C7" i="22"/>
  <c r="C35" i="61"/>
  <c r="C76" i="59"/>
  <c r="C41" i="69"/>
  <c r="C370" i="71"/>
  <c r="C252" i="50"/>
  <c r="C335" i="58"/>
  <c r="C199" i="51"/>
  <c r="C251" i="64"/>
  <c r="C200" i="50"/>
  <c r="C126" i="56"/>
  <c r="C398" i="75"/>
  <c r="C57" i="50"/>
  <c r="C388" i="58"/>
  <c r="C72" i="61"/>
  <c r="C387" i="56"/>
  <c r="F196" i="76"/>
  <c r="C124" i="51"/>
  <c r="C386" i="66"/>
  <c r="C294" i="71"/>
  <c r="C378" i="71"/>
  <c r="C78" i="51"/>
  <c r="C145" i="59"/>
  <c r="C145" i="57"/>
  <c r="C356" i="71"/>
  <c r="C358" i="71"/>
  <c r="C329" i="53"/>
  <c r="I76" i="64"/>
  <c r="C377" i="54"/>
  <c r="C314" i="70"/>
  <c r="C342" i="50"/>
  <c r="C237" i="69"/>
  <c r="C347" i="54"/>
  <c r="C257" i="67"/>
  <c r="C249" i="65"/>
  <c r="C242" i="68"/>
  <c r="C300" i="60"/>
  <c r="C248" i="56"/>
  <c r="C291" i="58"/>
  <c r="C368" i="51"/>
  <c r="C161" i="57"/>
  <c r="C159" i="70"/>
  <c r="C251" i="68"/>
  <c r="C127" i="56"/>
  <c r="C384" i="55"/>
  <c r="C209" i="58"/>
  <c r="C196" i="53"/>
  <c r="C319" i="66"/>
  <c r="C124" i="55"/>
  <c r="E384" i="65"/>
  <c r="C11" i="68"/>
  <c r="C25" i="59"/>
  <c r="C226" i="54"/>
  <c r="C332" i="66"/>
  <c r="C238" i="59"/>
  <c r="C224" i="70"/>
  <c r="C355" i="60"/>
  <c r="C269" i="70"/>
  <c r="C158" i="51"/>
  <c r="C113" i="60"/>
  <c r="C348" i="58"/>
  <c r="C399" i="66"/>
  <c r="C69" i="71"/>
  <c r="C269" i="67"/>
  <c r="C320" i="66"/>
  <c r="C44" i="53"/>
  <c r="C267" i="75"/>
  <c r="C289" i="65"/>
  <c r="C74" i="53"/>
  <c r="C143" i="61"/>
  <c r="C372" i="61"/>
  <c r="C183" i="50"/>
  <c r="C345" i="65"/>
  <c r="C290" i="70"/>
  <c r="C178" i="75"/>
  <c r="C235" i="53"/>
  <c r="C14" i="51"/>
  <c r="C53" i="55"/>
  <c r="C23" i="61"/>
  <c r="C29" i="59"/>
  <c r="C267" i="66"/>
  <c r="C335" i="61"/>
  <c r="C207" i="53"/>
  <c r="C258" i="50"/>
  <c r="C15" i="70"/>
  <c r="C249" i="56"/>
  <c r="C352" i="66"/>
  <c r="C81" i="50"/>
  <c r="C363" i="75"/>
  <c r="C313" i="65"/>
  <c r="C183" i="22"/>
  <c r="C332" i="70"/>
  <c r="C233" i="50"/>
  <c r="C366" i="59"/>
  <c r="C64" i="51"/>
  <c r="C72" i="60"/>
  <c r="C377" i="75"/>
  <c r="C142" i="54"/>
  <c r="C296" i="55"/>
  <c r="C316" i="71"/>
  <c r="C372" i="22"/>
  <c r="C387" i="68"/>
  <c r="C353" i="53"/>
  <c r="C354" i="53"/>
  <c r="C298" i="60"/>
  <c r="C231" i="65"/>
  <c r="C243" i="75"/>
  <c r="C378" i="65"/>
  <c r="C80" i="61"/>
  <c r="C248" i="22"/>
  <c r="C356" i="70"/>
  <c r="C20" i="71"/>
  <c r="C318" i="71"/>
  <c r="C328" i="70"/>
  <c r="C173" i="53"/>
  <c r="C322" i="60"/>
  <c r="C106" i="56"/>
  <c r="C312" i="60"/>
  <c r="C188" i="53"/>
  <c r="C385" i="50"/>
  <c r="C333" i="59"/>
  <c r="C46" i="71"/>
  <c r="C11" i="75"/>
  <c r="C139" i="64"/>
  <c r="C350" i="56"/>
  <c r="C252" i="58"/>
  <c r="C312" i="66"/>
  <c r="C364" i="53"/>
  <c r="C334" i="64"/>
  <c r="C345" i="70"/>
  <c r="C296" i="70"/>
  <c r="C137" i="50"/>
  <c r="C71" i="58"/>
  <c r="C58" i="69"/>
  <c r="C332" i="65"/>
  <c r="C179" i="51"/>
  <c r="C267" i="60"/>
  <c r="C187" i="75"/>
  <c r="C141" i="64"/>
  <c r="C113" i="55"/>
  <c r="C320" i="67"/>
  <c r="C338" i="58"/>
  <c r="C323" i="55"/>
  <c r="C136" i="64"/>
  <c r="C187" i="71"/>
  <c r="C155" i="57"/>
  <c r="C275" i="71"/>
  <c r="C396" i="71"/>
  <c r="C119" i="64"/>
  <c r="C168" i="58"/>
  <c r="C359" i="60"/>
  <c r="C403" i="54"/>
  <c r="C259" i="64"/>
  <c r="C112" i="60"/>
  <c r="C336" i="54"/>
  <c r="C185" i="61"/>
  <c r="C384" i="53"/>
  <c r="C272" i="51"/>
  <c r="C234" i="57"/>
  <c r="C54" i="53"/>
  <c r="C109" i="56"/>
  <c r="C45" i="56"/>
  <c r="C382" i="55"/>
  <c r="C212" i="65"/>
  <c r="C380" i="71"/>
  <c r="C173" i="22"/>
  <c r="C46" i="69"/>
  <c r="C80" i="67"/>
  <c r="C65" i="59"/>
  <c r="C346" i="54"/>
  <c r="C382" i="57"/>
  <c r="C57" i="68"/>
  <c r="C281" i="51"/>
  <c r="C387" i="65"/>
  <c r="C66" i="50"/>
  <c r="I313" i="67"/>
  <c r="I396" i="68"/>
  <c r="C378" i="64"/>
  <c r="F272" i="22"/>
  <c r="C8" i="76"/>
  <c r="C343" i="68"/>
  <c r="C233" i="57"/>
  <c r="F305" i="68"/>
  <c r="C26" i="75"/>
  <c r="F306" i="61"/>
  <c r="C361" i="56"/>
  <c r="C342" i="70"/>
  <c r="F300" i="53"/>
  <c r="C217" i="76"/>
  <c r="F120" i="65"/>
  <c r="C95" i="66"/>
  <c r="F228" i="51"/>
  <c r="C21" i="61"/>
  <c r="C107" i="76"/>
  <c r="C130" i="69"/>
  <c r="C198" i="67"/>
  <c r="F348" i="64"/>
  <c r="F370" i="61"/>
  <c r="C66" i="51"/>
  <c r="F190" i="66"/>
  <c r="F42" i="70"/>
  <c r="C30" i="67"/>
  <c r="C276" i="71"/>
  <c r="F156" i="67"/>
  <c r="C41" i="60"/>
  <c r="F357" i="75"/>
  <c r="C296" i="59"/>
  <c r="F389" i="68"/>
  <c r="C92" i="58"/>
  <c r="F145" i="22"/>
  <c r="F153" i="61"/>
  <c r="F184" i="22"/>
  <c r="F399" i="64"/>
  <c r="F58" i="65"/>
  <c r="C319" i="76"/>
  <c r="C324" i="71"/>
  <c r="F225" i="22"/>
  <c r="F180" i="64"/>
  <c r="F205" i="67"/>
  <c r="F61" i="76"/>
  <c r="C244" i="70"/>
  <c r="F150" i="66"/>
  <c r="C219" i="76"/>
  <c r="F174" i="64"/>
  <c r="F174" i="22"/>
  <c r="F78" i="66"/>
  <c r="F207" i="65"/>
  <c r="C129" i="76"/>
  <c r="F329" i="64"/>
  <c r="F217" i="69"/>
  <c r="F311" i="64"/>
  <c r="F46" i="76"/>
  <c r="C201" i="55"/>
  <c r="F296" i="70"/>
  <c r="C152" i="55"/>
  <c r="F332" i="69"/>
  <c r="F238" i="68"/>
  <c r="F38" i="64"/>
  <c r="C125" i="70"/>
  <c r="F381" i="70"/>
  <c r="E6" i="64"/>
  <c r="F174" i="66"/>
  <c r="F50" i="22"/>
  <c r="C108" i="64"/>
  <c r="F268" i="70"/>
  <c r="C178" i="56"/>
  <c r="C355" i="22"/>
  <c r="F351" i="68"/>
  <c r="F373" i="66"/>
  <c r="C103" i="50"/>
  <c r="C316" i="76"/>
  <c r="F365" i="66"/>
  <c r="H21" i="71"/>
  <c r="F391" i="51"/>
  <c r="F58" i="69"/>
  <c r="C295" i="64"/>
  <c r="C94" i="64"/>
  <c r="F71" i="53"/>
  <c r="F398" i="68"/>
  <c r="C19" i="56"/>
  <c r="C86" i="51"/>
  <c r="F174" i="58"/>
  <c r="F24" i="76"/>
  <c r="F273" i="76"/>
  <c r="C120" i="57"/>
  <c r="F395" i="68"/>
  <c r="F59" i="64"/>
  <c r="E6" i="50"/>
  <c r="F270" i="69"/>
  <c r="F23" i="67"/>
  <c r="F328" i="60"/>
  <c r="F35" i="22"/>
  <c r="F223" i="69"/>
  <c r="C327" i="67"/>
  <c r="F334" i="58"/>
  <c r="F286" i="57"/>
  <c r="F346" i="54"/>
  <c r="C208" i="50"/>
  <c r="F45" i="57"/>
  <c r="F34" i="70"/>
  <c r="F382" i="69"/>
  <c r="F108" i="71"/>
  <c r="F393" i="76"/>
  <c r="F313" i="22"/>
  <c r="C95" i="69"/>
  <c r="F31" i="22"/>
  <c r="F205" i="64"/>
  <c r="F188" i="50"/>
  <c r="F56" i="58"/>
  <c r="F183" i="54"/>
  <c r="F317" i="60"/>
  <c r="F159" i="75"/>
  <c r="F41" i="75"/>
  <c r="F347" i="69"/>
  <c r="F388" i="70"/>
  <c r="F71" i="61"/>
  <c r="F204" i="64"/>
  <c r="C99" i="51"/>
  <c r="F36" i="58"/>
  <c r="C96" i="75"/>
  <c r="F314" i="75"/>
  <c r="F174" i="69"/>
  <c r="C160" i="76"/>
  <c r="C92" i="71"/>
  <c r="F41" i="50"/>
  <c r="F242" i="61"/>
  <c r="C393" i="61"/>
  <c r="F360" i="67"/>
  <c r="C391" i="61"/>
  <c r="F79" i="70"/>
  <c r="F229" i="64"/>
  <c r="C29" i="70"/>
  <c r="F401" i="56"/>
  <c r="F375" i="75"/>
  <c r="F30" i="70"/>
  <c r="F59" i="69"/>
  <c r="F177" i="59"/>
  <c r="F327" i="51"/>
  <c r="F68" i="75"/>
  <c r="F155" i="68"/>
  <c r="F366" i="61"/>
  <c r="C119" i="53"/>
  <c r="F17" i="22"/>
  <c r="F106" i="58"/>
  <c r="F324" i="53"/>
  <c r="F151" i="76"/>
  <c r="F328" i="58"/>
  <c r="F323" i="71"/>
  <c r="F379" i="65"/>
  <c r="F212" i="71"/>
  <c r="F15" i="69"/>
  <c r="F366" i="76"/>
  <c r="F156" i="65"/>
  <c r="C360" i="71"/>
  <c r="F299" i="75"/>
  <c r="F95" i="65"/>
  <c r="F217" i="55"/>
  <c r="F160" i="69"/>
  <c r="C58" i="57"/>
  <c r="F251" i="65"/>
  <c r="F280" i="22"/>
  <c r="F162" i="67"/>
  <c r="F173" i="65"/>
  <c r="F363" i="66"/>
  <c r="F360" i="70"/>
  <c r="F385" i="66"/>
  <c r="C86" i="71"/>
  <c r="F171" i="64"/>
  <c r="F141" i="67"/>
  <c r="C90" i="76"/>
  <c r="C373" i="58"/>
  <c r="F332" i="70"/>
  <c r="F342" i="61"/>
  <c r="F200" i="22"/>
  <c r="C75" i="71"/>
  <c r="C48" i="64"/>
  <c r="F400" i="76"/>
  <c r="F312" i="67"/>
  <c r="F66" i="76"/>
  <c r="F22" i="64"/>
  <c r="F340" i="67"/>
  <c r="F342" i="56"/>
  <c r="C383" i="76"/>
  <c r="F56" i="68"/>
  <c r="F150" i="22"/>
  <c r="F380" i="64"/>
  <c r="F278" i="70"/>
  <c r="F74" i="76"/>
  <c r="F287" i="58"/>
  <c r="C118" i="53"/>
  <c r="F347" i="54"/>
  <c r="C306" i="58"/>
  <c r="G4" i="71"/>
  <c r="F142" i="69"/>
  <c r="F23" i="59"/>
  <c r="C164" i="64"/>
  <c r="C91" i="76"/>
  <c r="F150" i="76"/>
  <c r="C263" i="54"/>
  <c r="C315" i="76"/>
  <c r="C218" i="61"/>
  <c r="F326" i="66"/>
  <c r="F217" i="60"/>
  <c r="C121" i="60"/>
  <c r="C307" i="71"/>
  <c r="C141" i="57"/>
  <c r="F80" i="22"/>
  <c r="F144" i="22"/>
  <c r="C222" i="76"/>
  <c r="F319" i="64"/>
  <c r="C395" i="54"/>
  <c r="C87" i="76"/>
  <c r="C90" i="71"/>
  <c r="F274" i="69"/>
  <c r="C174" i="51"/>
  <c r="C82" i="61"/>
  <c r="F286" i="68"/>
  <c r="F95" i="64"/>
  <c r="F334" i="68"/>
  <c r="F84" i="65"/>
  <c r="F173" i="60"/>
  <c r="F48" i="56"/>
  <c r="F352" i="65"/>
  <c r="C393" i="76"/>
  <c r="F139" i="65"/>
  <c r="F34" i="64"/>
  <c r="F393" i="64"/>
  <c r="F248" i="76"/>
  <c r="F118" i="51"/>
  <c r="F178" i="67"/>
  <c r="F10" i="69"/>
  <c r="F109" i="58"/>
  <c r="F222" i="58"/>
  <c r="F309" i="70"/>
  <c r="C144" i="71"/>
  <c r="C218" i="76"/>
  <c r="F159" i="22"/>
  <c r="C96" i="66"/>
  <c r="C78" i="76"/>
  <c r="C166" i="56"/>
  <c r="F301" i="64"/>
  <c r="C113" i="56"/>
  <c r="C202" i="69"/>
  <c r="C126" i="64"/>
  <c r="F311" i="70"/>
  <c r="F388" i="65"/>
  <c r="C93" i="60"/>
  <c r="C296" i="64"/>
  <c r="F250" i="61"/>
  <c r="C190" i="55"/>
  <c r="F25" i="69"/>
  <c r="F284" i="69"/>
  <c r="C223" i="60"/>
  <c r="F224" i="70"/>
  <c r="C83" i="22"/>
  <c r="C162" i="59"/>
  <c r="F48" i="76"/>
  <c r="F335" i="68"/>
  <c r="C149" i="75"/>
  <c r="F156" i="69"/>
  <c r="F11" i="57"/>
  <c r="F208" i="68"/>
  <c r="F35" i="69"/>
  <c r="F144" i="66"/>
  <c r="C283" i="22"/>
  <c r="C55" i="57"/>
  <c r="F393" i="50"/>
  <c r="F313" i="55"/>
  <c r="F210" i="69"/>
  <c r="F175" i="22"/>
  <c r="C61" i="76"/>
  <c r="F60" i="69"/>
  <c r="C90" i="61"/>
  <c r="F25" i="76"/>
  <c r="F367" i="67"/>
  <c r="C236" i="57"/>
  <c r="C392" i="57"/>
  <c r="C85" i="59"/>
  <c r="C348" i="56"/>
  <c r="C374" i="51"/>
  <c r="C50" i="22"/>
  <c r="F342" i="65"/>
  <c r="F100" i="64"/>
  <c r="F152" i="65"/>
  <c r="F288" i="65"/>
  <c r="C9" i="59"/>
  <c r="F234" i="64"/>
  <c r="F30" i="76"/>
  <c r="F140" i="70"/>
  <c r="F315" i="69"/>
  <c r="F46" i="22"/>
  <c r="F236" i="65"/>
  <c r="F326" i="67"/>
  <c r="F125" i="66"/>
  <c r="F72" i="66"/>
  <c r="F267" i="65"/>
  <c r="F250" i="64"/>
  <c r="F96" i="22"/>
  <c r="C302" i="76"/>
  <c r="F273" i="61"/>
  <c r="E6" i="75"/>
  <c r="F307" i="22"/>
  <c r="F337" i="69"/>
  <c r="F74" i="60"/>
  <c r="F108" i="57"/>
  <c r="F103" i="67"/>
  <c r="F196" i="51"/>
  <c r="F66" i="22"/>
  <c r="F104" i="68"/>
  <c r="C395" i="69"/>
  <c r="C135" i="55"/>
  <c r="C71" i="66"/>
  <c r="F282" i="69"/>
  <c r="F98" i="61"/>
  <c r="C218" i="64"/>
  <c r="C175" i="76"/>
  <c r="C272" i="76"/>
  <c r="C85" i="71"/>
  <c r="C359" i="70"/>
  <c r="C92" i="65"/>
  <c r="C77" i="68"/>
  <c r="C46" i="60"/>
  <c r="F386" i="64"/>
  <c r="C244" i="51"/>
  <c r="C265" i="57"/>
  <c r="C127" i="76"/>
  <c r="C279" i="76"/>
  <c r="F348" i="66"/>
  <c r="F240" i="65"/>
  <c r="C170" i="76"/>
  <c r="F106" i="64"/>
  <c r="C16" i="70"/>
  <c r="C348" i="57"/>
  <c r="H313" i="66"/>
  <c r="C23" i="69"/>
  <c r="C8" i="22"/>
  <c r="C259" i="51"/>
  <c r="G325" i="66"/>
  <c r="C242" i="53"/>
  <c r="C254" i="58"/>
  <c r="C271" i="56"/>
  <c r="C126" i="50"/>
  <c r="C210" i="51"/>
  <c r="C323" i="60"/>
  <c r="C126" i="55"/>
  <c r="C220" i="66"/>
  <c r="C62" i="75"/>
  <c r="C19" i="70"/>
  <c r="C219" i="71"/>
  <c r="C14" i="70"/>
  <c r="C276" i="67"/>
  <c r="C65" i="22"/>
  <c r="H180" i="67"/>
  <c r="G149" i="69"/>
  <c r="C370" i="70"/>
  <c r="C104" i="59"/>
  <c r="C46" i="65"/>
  <c r="C258" i="75"/>
  <c r="C239" i="65"/>
  <c r="C333" i="60"/>
  <c r="C304" i="67"/>
  <c r="C44" i="68"/>
  <c r="C100" i="54"/>
  <c r="C170" i="66"/>
  <c r="C382" i="76"/>
  <c r="C52" i="50"/>
  <c r="C162" i="54"/>
  <c r="C61" i="67"/>
  <c r="C267" i="59"/>
  <c r="C333" i="61"/>
  <c r="C111" i="64"/>
  <c r="G196" i="67"/>
  <c r="F247" i="22"/>
  <c r="C264" i="64"/>
  <c r="C378" i="53"/>
  <c r="C401" i="61"/>
  <c r="C192" i="53"/>
  <c r="C49" i="66"/>
  <c r="C300" i="56"/>
  <c r="C357" i="59"/>
  <c r="C395" i="65"/>
  <c r="C16" i="53"/>
  <c r="C223" i="55"/>
  <c r="C41" i="71"/>
  <c r="C126" i="65"/>
  <c r="C13" i="50"/>
  <c r="C76" i="71"/>
  <c r="C159" i="54"/>
  <c r="C377" i="55"/>
  <c r="C322" i="76"/>
  <c r="C77" i="56"/>
  <c r="C255" i="58"/>
  <c r="C265" i="53"/>
  <c r="C321" i="50"/>
  <c r="C115" i="66"/>
  <c r="C330" i="22"/>
  <c r="C287" i="59"/>
  <c r="C146" i="64"/>
  <c r="C28" i="22"/>
  <c r="C388" i="65"/>
  <c r="C339" i="57"/>
  <c r="C356" i="65"/>
  <c r="C141" i="59"/>
  <c r="C343" i="57"/>
  <c r="C392" i="70"/>
  <c r="C227" i="56"/>
  <c r="C207" i="54"/>
  <c r="C270" i="69"/>
  <c r="C166" i="65"/>
  <c r="C303" i="58"/>
  <c r="C391" i="56"/>
  <c r="C345" i="58"/>
  <c r="C222" i="71"/>
  <c r="C403" i="66"/>
  <c r="C156" i="60"/>
  <c r="C341" i="75"/>
  <c r="C392" i="51"/>
  <c r="C174" i="67"/>
  <c r="C255" i="57"/>
  <c r="C143" i="60"/>
  <c r="C316" i="68"/>
  <c r="C403" i="68"/>
  <c r="C177" i="66"/>
  <c r="C313" i="22"/>
  <c r="C378" i="66"/>
  <c r="C298" i="66"/>
  <c r="C71" i="61"/>
  <c r="C184" i="54"/>
  <c r="C56" i="53"/>
  <c r="C247" i="51"/>
  <c r="C314" i="50"/>
  <c r="C316" i="67"/>
  <c r="C50" i="60"/>
  <c r="C374" i="55"/>
  <c r="C191" i="50"/>
  <c r="C120" i="60"/>
  <c r="C351" i="66"/>
  <c r="C61" i="54"/>
  <c r="C154" i="71"/>
  <c r="C211" i="64"/>
  <c r="C288" i="54"/>
  <c r="C258" i="59"/>
  <c r="C318" i="57"/>
  <c r="C353" i="55"/>
  <c r="C302" i="51"/>
  <c r="C42" i="64"/>
  <c r="C290" i="54"/>
  <c r="C346" i="65"/>
  <c r="C386" i="75"/>
  <c r="C181" i="53"/>
  <c r="C64" i="56"/>
  <c r="C363" i="70"/>
  <c r="C161" i="59"/>
  <c r="C77" i="61"/>
  <c r="C252" i="75"/>
  <c r="C288" i="51"/>
  <c r="C155" i="70"/>
  <c r="C188" i="60"/>
  <c r="C328" i="22"/>
  <c r="C45" i="64"/>
  <c r="C129" i="60"/>
  <c r="C69" i="53"/>
  <c r="C393" i="69"/>
  <c r="C168" i="71"/>
  <c r="C200" i="66"/>
  <c r="C48" i="58"/>
  <c r="C302" i="65"/>
  <c r="C206" i="64"/>
  <c r="C110" i="60"/>
  <c r="C313" i="64"/>
  <c r="C81" i="54"/>
  <c r="C56" i="59"/>
  <c r="H292" i="69"/>
  <c r="C106" i="76"/>
  <c r="C248" i="55"/>
  <c r="C257" i="64"/>
  <c r="C343" i="50"/>
  <c r="C394" i="75"/>
  <c r="C118" i="59"/>
  <c r="C178" i="65"/>
  <c r="C322" i="61"/>
  <c r="C310" i="75"/>
  <c r="C139" i="75"/>
  <c r="C78" i="55"/>
  <c r="C201" i="71"/>
  <c r="C271" i="60"/>
  <c r="C393" i="60"/>
  <c r="C190" i="51"/>
  <c r="C328" i="64"/>
  <c r="C173" i="66"/>
  <c r="C272" i="60"/>
  <c r="C110" i="55"/>
  <c r="C394" i="60"/>
  <c r="C38" i="22"/>
  <c r="C328" i="69"/>
  <c r="C391" i="50"/>
  <c r="C21" i="66"/>
  <c r="C343" i="56"/>
  <c r="C192" i="55"/>
  <c r="C187" i="53"/>
  <c r="C341" i="51"/>
  <c r="C167" i="70"/>
  <c r="C275" i="54"/>
  <c r="C294" i="68"/>
  <c r="C27" i="67"/>
  <c r="C281" i="61"/>
  <c r="C77" i="50"/>
  <c r="C64" i="68"/>
  <c r="C332" i="22"/>
  <c r="C304" i="55"/>
  <c r="C328" i="56"/>
  <c r="C315" i="50"/>
  <c r="C270" i="58"/>
  <c r="C254" i="56"/>
  <c r="C282" i="55"/>
  <c r="F133" i="60"/>
  <c r="C264" i="60"/>
  <c r="C28" i="61"/>
  <c r="C345" i="50"/>
  <c r="C371" i="51"/>
  <c r="C192" i="67"/>
  <c r="C74" i="22"/>
  <c r="C304" i="68"/>
  <c r="C135" i="71"/>
  <c r="C155" i="61"/>
  <c r="C123" i="59"/>
  <c r="I284" i="66"/>
  <c r="C336" i="71"/>
  <c r="C318" i="65"/>
  <c r="C252" i="66"/>
  <c r="C120" i="54"/>
  <c r="C217" i="71"/>
  <c r="H261" i="61"/>
  <c r="C202" i="59"/>
  <c r="C364" i="58"/>
  <c r="C189" i="54"/>
  <c r="C79" i="59"/>
  <c r="C385" i="54"/>
  <c r="C106" i="51"/>
  <c r="C334" i="61"/>
  <c r="C83" i="54"/>
  <c r="C31" i="54"/>
  <c r="C372" i="70"/>
  <c r="C111" i="75"/>
  <c r="C194" i="70"/>
  <c r="C269" i="64"/>
  <c r="C253" i="51"/>
  <c r="C313" i="68"/>
  <c r="C111" i="68"/>
  <c r="C156" i="56"/>
  <c r="C147" i="55"/>
  <c r="C395" i="71"/>
  <c r="C330" i="65"/>
  <c r="C271" i="53"/>
  <c r="C300" i="51"/>
  <c r="C361" i="22"/>
  <c r="F166" i="50"/>
  <c r="C204" i="22"/>
  <c r="C402" i="65"/>
  <c r="C124" i="64"/>
  <c r="C199" i="60"/>
  <c r="C175" i="65"/>
  <c r="C175" i="56"/>
  <c r="C351" i="56"/>
  <c r="C186" i="65"/>
  <c r="C19" i="59"/>
  <c r="C358" i="59"/>
  <c r="C373" i="71"/>
  <c r="C372" i="67"/>
  <c r="C377" i="58"/>
  <c r="C50" i="57"/>
  <c r="C349" i="59"/>
  <c r="C314" i="56"/>
  <c r="C80" i="69"/>
  <c r="C230" i="50"/>
  <c r="C168" i="64"/>
  <c r="C75" i="57"/>
  <c r="C239" i="58"/>
  <c r="C28" i="66"/>
  <c r="C331" i="71"/>
  <c r="C357" i="64"/>
  <c r="C76" i="69"/>
  <c r="C168" i="54"/>
  <c r="C61" i="71"/>
  <c r="C198" i="50"/>
  <c r="C173" i="58"/>
  <c r="C157" i="60"/>
  <c r="C216" i="56"/>
  <c r="C399" i="60"/>
  <c r="C382" i="61"/>
  <c r="C376" i="66"/>
  <c r="C202" i="57"/>
  <c r="C350" i="54"/>
  <c r="C75" i="59"/>
  <c r="C34" i="61"/>
  <c r="C142" i="58"/>
  <c r="C383" i="54"/>
  <c r="C387" i="66"/>
  <c r="C232" i="53"/>
  <c r="C106" i="68"/>
  <c r="C187" i="55"/>
  <c r="I70" i="69"/>
  <c r="C170" i="54"/>
  <c r="C401" i="66"/>
  <c r="C299" i="54"/>
  <c r="C362" i="70"/>
  <c r="C292" i="68"/>
  <c r="C373" i="60"/>
  <c r="C191" i="69"/>
  <c r="C154" i="51"/>
  <c r="C219" i="53"/>
  <c r="C389" i="61"/>
  <c r="C199" i="55"/>
  <c r="C120" i="66"/>
  <c r="C35" i="65"/>
  <c r="C249" i="53"/>
  <c r="C331" i="22"/>
  <c r="C349" i="55"/>
  <c r="C25" i="53"/>
  <c r="C337" i="22"/>
  <c r="C156" i="67"/>
  <c r="C321" i="61"/>
  <c r="C223" i="54"/>
  <c r="C268" i="54"/>
  <c r="C121" i="71"/>
  <c r="C360" i="60"/>
  <c r="C10" i="53"/>
  <c r="C312" i="53"/>
  <c r="C402" i="22"/>
  <c r="C238" i="66"/>
  <c r="C202" i="67"/>
  <c r="C235" i="58"/>
  <c r="C39" i="71"/>
  <c r="C387" i="54"/>
  <c r="C155" i="65"/>
  <c r="C350" i="50"/>
  <c r="C269" i="51"/>
  <c r="C392" i="65"/>
  <c r="C314" i="58"/>
  <c r="C398" i="58"/>
  <c r="C395" i="67"/>
  <c r="C155" i="53"/>
  <c r="C327" i="22"/>
  <c r="C24" i="59"/>
  <c r="C72" i="51"/>
  <c r="C179" i="50"/>
  <c r="C342" i="51"/>
  <c r="C80" i="64"/>
  <c r="F381" i="55"/>
  <c r="C257" i="65"/>
  <c r="C253" i="60"/>
  <c r="C288" i="53"/>
  <c r="C342" i="64"/>
  <c r="C323" i="58"/>
  <c r="C61" i="69"/>
  <c r="C299" i="57"/>
  <c r="C221" i="70"/>
  <c r="C288" i="66"/>
  <c r="C32" i="59"/>
  <c r="C344" i="57"/>
  <c r="C83" i="68"/>
  <c r="C66" i="68"/>
  <c r="C367" i="75"/>
  <c r="C54" i="71"/>
  <c r="C186" i="71"/>
  <c r="C395" i="68"/>
  <c r="C265" i="56"/>
  <c r="C248" i="58"/>
  <c r="C72" i="53"/>
  <c r="C402" i="55"/>
  <c r="C61" i="22"/>
  <c r="C118" i="22"/>
  <c r="C284" i="50"/>
  <c r="C380" i="56"/>
  <c r="C294" i="55"/>
  <c r="C330" i="69"/>
  <c r="C376" i="57"/>
  <c r="I137" i="22"/>
  <c r="I58" i="76"/>
  <c r="C297" i="71"/>
  <c r="F94" i="69"/>
  <c r="F177" i="76"/>
  <c r="C48" i="56"/>
  <c r="C389" i="67"/>
  <c r="C9" i="55"/>
  <c r="F224" i="68"/>
  <c r="F163" i="69"/>
  <c r="C226" i="66"/>
  <c r="C256" i="76"/>
  <c r="C105" i="57"/>
  <c r="F88" i="22"/>
  <c r="F107" i="66"/>
  <c r="C372" i="57"/>
  <c r="C198" i="76"/>
  <c r="C116" i="76"/>
  <c r="F295" i="22"/>
  <c r="F256" i="55"/>
  <c r="F378" i="64"/>
  <c r="G4" i="70"/>
  <c r="F287" i="75"/>
  <c r="F137" i="68"/>
  <c r="F225" i="61"/>
  <c r="C375" i="76"/>
  <c r="C238" i="69"/>
  <c r="C269" i="57"/>
  <c r="C137" i="58"/>
  <c r="F103" i="70"/>
  <c r="C18" i="66"/>
  <c r="F304" i="54"/>
  <c r="F9" i="22"/>
  <c r="C372" i="76"/>
  <c r="C211" i="76"/>
  <c r="C233" i="22"/>
  <c r="F126" i="61"/>
  <c r="F70" i="69"/>
  <c r="C396" i="56"/>
  <c r="F286" i="66"/>
  <c r="C186" i="76"/>
  <c r="C295" i="76"/>
  <c r="F177" i="22"/>
  <c r="C97" i="57"/>
  <c r="C306" i="68"/>
  <c r="F73" i="53"/>
  <c r="F41" i="76"/>
  <c r="F366" i="70"/>
  <c r="F81" i="69"/>
  <c r="C168" i="51"/>
  <c r="C256" i="22"/>
  <c r="C68" i="76"/>
  <c r="F37" i="67"/>
  <c r="F105" i="22"/>
  <c r="C91" i="64"/>
  <c r="F301" i="61"/>
  <c r="F240" i="68"/>
  <c r="F352" i="70"/>
  <c r="F382" i="65"/>
  <c r="C84" i="64"/>
  <c r="F143" i="76"/>
  <c r="C380" i="76"/>
  <c r="F53" i="66"/>
  <c r="C306" i="60"/>
  <c r="C261" i="54"/>
  <c r="C47" i="22"/>
  <c r="C92" i="55"/>
  <c r="F89" i="22"/>
  <c r="C236" i="55"/>
  <c r="F36" i="22"/>
  <c r="C93" i="64"/>
  <c r="F187" i="64"/>
  <c r="F332" i="66"/>
  <c r="C111" i="60"/>
  <c r="C62" i="51"/>
  <c r="F360" i="22"/>
  <c r="F235" i="50"/>
  <c r="C159" i="67"/>
  <c r="F159" i="66"/>
  <c r="F391" i="66"/>
  <c r="F123" i="65"/>
  <c r="F367" i="70"/>
  <c r="C268" i="53"/>
  <c r="F13" i="66"/>
  <c r="F141" i="58"/>
  <c r="F117" i="76"/>
  <c r="F97" i="69"/>
  <c r="F106" i="57"/>
  <c r="F312" i="70"/>
  <c r="F107" i="57"/>
  <c r="C194" i="54"/>
  <c r="F204" i="50"/>
  <c r="C15" i="56"/>
  <c r="F57" i="76"/>
  <c r="F288" i="53"/>
  <c r="C148" i="57"/>
  <c r="F160" i="70"/>
  <c r="C57" i="51"/>
  <c r="C253" i="70"/>
  <c r="C54" i="67"/>
  <c r="F27" i="55"/>
  <c r="C25" i="76"/>
  <c r="F253" i="70"/>
  <c r="F206" i="66"/>
  <c r="F79" i="76"/>
  <c r="F8" i="67"/>
  <c r="C88" i="68"/>
  <c r="F120" i="66"/>
  <c r="C229" i="59"/>
  <c r="F151" i="75"/>
  <c r="F264" i="58"/>
  <c r="F166" i="55"/>
  <c r="F239" i="75"/>
  <c r="F170" i="61"/>
  <c r="F265" i="54"/>
  <c r="F331" i="75"/>
  <c r="F77" i="71"/>
  <c r="F44" i="50"/>
  <c r="C356" i="69"/>
  <c r="F273" i="64"/>
  <c r="F340" i="70"/>
  <c r="C337" i="60"/>
  <c r="F395" i="67"/>
  <c r="F134" i="64"/>
  <c r="F16" i="22"/>
  <c r="F263" i="64"/>
  <c r="F280" i="67"/>
  <c r="F79" i="58"/>
  <c r="F382" i="70"/>
  <c r="C334" i="60"/>
  <c r="C243" i="22"/>
  <c r="F400" i="69"/>
  <c r="F189" i="55"/>
  <c r="F206" i="70"/>
  <c r="F131" i="55"/>
  <c r="F324" i="68"/>
  <c r="F185" i="60"/>
  <c r="F348" i="60"/>
  <c r="F324" i="60"/>
  <c r="F289" i="55"/>
  <c r="F283" i="67"/>
  <c r="F341" i="66"/>
  <c r="F266" i="64"/>
  <c r="C96" i="76"/>
  <c r="F15" i="22"/>
  <c r="F384" i="55"/>
  <c r="F369" i="50"/>
  <c r="C99" i="71"/>
  <c r="F173" i="55"/>
  <c r="C209" i="60"/>
  <c r="F160" i="64"/>
  <c r="F22" i="60"/>
  <c r="F296" i="55"/>
  <c r="F185" i="67"/>
  <c r="F210" i="56"/>
  <c r="F368" i="58"/>
  <c r="F177" i="75"/>
  <c r="C198" i="54"/>
  <c r="C324" i="68"/>
  <c r="C153" i="59"/>
  <c r="F174" i="68"/>
  <c r="C174" i="59"/>
  <c r="C192" i="59"/>
  <c r="C396" i="65"/>
  <c r="C87" i="66"/>
  <c r="C86" i="50"/>
  <c r="C92" i="60"/>
  <c r="F273" i="68"/>
  <c r="C90" i="56"/>
  <c r="F35" i="68"/>
  <c r="C282" i="56"/>
  <c r="C164" i="56"/>
  <c r="F390" i="68"/>
  <c r="C149" i="76"/>
  <c r="C92" i="75"/>
  <c r="C256" i="61"/>
  <c r="F11" i="69"/>
  <c r="C121" i="56"/>
  <c r="F118" i="22"/>
  <c r="F395" i="61"/>
  <c r="F382" i="67"/>
  <c r="C245" i="76"/>
  <c r="F303" i="22"/>
  <c r="C86" i="57"/>
  <c r="F12" i="69"/>
  <c r="F240" i="66"/>
  <c r="F260" i="51"/>
  <c r="F361" i="71"/>
  <c r="F375" i="76"/>
  <c r="F194" i="76"/>
  <c r="F257" i="69"/>
  <c r="C170" i="61"/>
  <c r="F242" i="60"/>
  <c r="C89" i="54"/>
  <c r="F277" i="53"/>
  <c r="C89" i="64"/>
  <c r="F128" i="57"/>
  <c r="F303" i="54"/>
  <c r="F43" i="67"/>
  <c r="C69" i="22"/>
  <c r="F230" i="69"/>
  <c r="F31" i="76"/>
  <c r="F153" i="22"/>
  <c r="C162" i="76"/>
  <c r="C388" i="59"/>
  <c r="C372" i="69"/>
  <c r="F314" i="64"/>
  <c r="F394" i="70"/>
  <c r="F207" i="76"/>
  <c r="F15" i="66"/>
  <c r="F270" i="65"/>
  <c r="F207" i="69"/>
  <c r="F56" i="22"/>
  <c r="F286" i="65"/>
  <c r="C59" i="75"/>
  <c r="F334" i="64"/>
  <c r="F337" i="67"/>
  <c r="F298" i="22"/>
  <c r="C297" i="58"/>
  <c r="F110" i="65"/>
  <c r="F329" i="66"/>
  <c r="F118" i="70"/>
  <c r="F204" i="61"/>
  <c r="F271" i="70"/>
  <c r="C271" i="70"/>
  <c r="F172" i="71"/>
  <c r="F31" i="66"/>
  <c r="C259" i="68"/>
  <c r="F48" i="22"/>
  <c r="F283" i="68"/>
  <c r="F34" i="54"/>
  <c r="F355" i="58"/>
  <c r="F320" i="61"/>
  <c r="C307" i="76"/>
  <c r="C372" i="51"/>
  <c r="F23" i="22"/>
  <c r="C384" i="66"/>
  <c r="C362" i="67"/>
  <c r="F139" i="70"/>
  <c r="C237" i="54"/>
  <c r="F65" i="65"/>
  <c r="C133" i="65"/>
  <c r="C13" i="64"/>
  <c r="C337" i="69"/>
  <c r="F104" i="22"/>
  <c r="F198" i="22"/>
  <c r="C245" i="50"/>
  <c r="C41" i="51"/>
  <c r="F170" i="64"/>
  <c r="F208" i="66"/>
  <c r="F25" i="70"/>
  <c r="F383" i="68"/>
  <c r="F11" i="64"/>
  <c r="F173" i="67"/>
  <c r="C93" i="51"/>
  <c r="F241" i="58"/>
  <c r="F302" i="61"/>
  <c r="C190" i="76"/>
  <c r="C298" i="51"/>
  <c r="F319" i="67"/>
  <c r="C341" i="65"/>
  <c r="F287" i="68"/>
  <c r="F77" i="67"/>
  <c r="F158" i="76"/>
  <c r="C213" i="53"/>
  <c r="F220" i="54"/>
  <c r="C91" i="59"/>
  <c r="F376" i="76"/>
  <c r="F397" i="53"/>
  <c r="F229" i="53"/>
  <c r="F235" i="51"/>
  <c r="F86" i="69"/>
  <c r="F172" i="70"/>
  <c r="C84" i="65"/>
  <c r="C22" i="59"/>
  <c r="C207" i="22"/>
  <c r="F329" i="61"/>
  <c r="F401" i="70"/>
  <c r="C124" i="59"/>
  <c r="C7" i="76"/>
  <c r="F104" i="70"/>
  <c r="C231" i="67"/>
  <c r="F248" i="54"/>
  <c r="F166" i="56"/>
  <c r="F387" i="69"/>
  <c r="F21" i="64"/>
  <c r="F181" i="70"/>
  <c r="F395" i="65"/>
  <c r="C283" i="66"/>
  <c r="C177" i="69"/>
  <c r="F38" i="65"/>
  <c r="C92" i="70"/>
  <c r="F221" i="76"/>
  <c r="F334" i="22"/>
  <c r="F22" i="22"/>
  <c r="F353" i="76"/>
  <c r="C89" i="55"/>
  <c r="C92" i="69"/>
  <c r="C162" i="64"/>
  <c r="F370" i="67"/>
  <c r="F205" i="76"/>
  <c r="F131" i="68"/>
  <c r="F126" i="56"/>
  <c r="F129" i="22"/>
  <c r="F138" i="65"/>
  <c r="F326" i="50"/>
  <c r="F137" i="57"/>
  <c r="F265" i="64"/>
  <c r="C177" i="61"/>
  <c r="F59" i="22"/>
  <c r="C162" i="22"/>
  <c r="C363" i="76"/>
  <c r="C328" i="76"/>
  <c r="C25" i="67"/>
  <c r="C241" i="76"/>
  <c r="C182" i="76"/>
  <c r="C145" i="53"/>
  <c r="C362" i="55"/>
  <c r="F241" i="22"/>
  <c r="C97" i="65"/>
  <c r="C44" i="76"/>
  <c r="F174" i="67"/>
  <c r="C272" i="64"/>
  <c r="F271" i="69"/>
  <c r="F378" i="68"/>
  <c r="F39" i="76"/>
  <c r="C256" i="60"/>
  <c r="F398" i="66"/>
  <c r="F382" i="22"/>
  <c r="F176" i="68"/>
  <c r="C243" i="56"/>
  <c r="C339" i="71"/>
  <c r="F188" i="67"/>
  <c r="F244" i="60"/>
  <c r="C257" i="58"/>
  <c r="C17" i="57"/>
  <c r="C8" i="51"/>
  <c r="G325" i="59"/>
  <c r="C352" i="22"/>
  <c r="C205" i="50"/>
  <c r="C378" i="55"/>
  <c r="C390" i="57"/>
  <c r="C259" i="50"/>
  <c r="C130" i="55"/>
  <c r="C26" i="59"/>
  <c r="C224" i="59"/>
  <c r="C316" i="58"/>
  <c r="C286" i="50"/>
  <c r="C342" i="22"/>
  <c r="C168" i="68"/>
  <c r="C241" i="57"/>
  <c r="C358" i="58"/>
  <c r="F133" i="69"/>
  <c r="G213" i="68"/>
  <c r="C41" i="65"/>
  <c r="C297" i="53"/>
  <c r="C41" i="56"/>
  <c r="C65" i="60"/>
  <c r="C316" i="70"/>
  <c r="C27" i="70"/>
  <c r="C387" i="22"/>
  <c r="C169" i="55"/>
  <c r="C38" i="64"/>
  <c r="C388" i="57"/>
  <c r="C112" i="66"/>
  <c r="C189" i="60"/>
  <c r="C238" i="51"/>
  <c r="C371" i="53"/>
  <c r="C232" i="58"/>
  <c r="C109" i="61"/>
  <c r="C363" i="50"/>
  <c r="F245" i="59"/>
  <c r="F103" i="56"/>
  <c r="C118" i="65"/>
  <c r="C347" i="69"/>
  <c r="C388" i="51"/>
  <c r="C76" i="22"/>
  <c r="C201" i="50"/>
  <c r="C74" i="71"/>
  <c r="C234" i="65"/>
  <c r="C194" i="67"/>
  <c r="C194" i="56"/>
  <c r="C373" i="53"/>
  <c r="C163" i="66"/>
  <c r="E397" i="75"/>
  <c r="C377" i="51"/>
  <c r="C49" i="54"/>
  <c r="C379" i="51"/>
  <c r="C239" i="64"/>
  <c r="C305" i="55"/>
  <c r="C326" i="50"/>
  <c r="C230" i="64"/>
  <c r="C128" i="64"/>
  <c r="C159" i="61"/>
  <c r="C192" i="57"/>
  <c r="C370" i="56"/>
  <c r="C302" i="70"/>
  <c r="C223" i="66"/>
  <c r="C298" i="68"/>
  <c r="C43" i="69"/>
  <c r="C128" i="66"/>
  <c r="C64" i="53"/>
  <c r="C66" i="75"/>
  <c r="C364" i="71"/>
  <c r="C389" i="64"/>
  <c r="C249" i="50"/>
  <c r="C316" i="59"/>
  <c r="C383" i="75"/>
  <c r="C161" i="61"/>
  <c r="C382" i="64"/>
  <c r="C147" i="61"/>
  <c r="C248" i="59"/>
  <c r="C7" i="59"/>
  <c r="C274" i="60"/>
  <c r="C72" i="64"/>
  <c r="C155" i="58"/>
  <c r="C178" i="53"/>
  <c r="C195" i="68"/>
  <c r="C70" i="66"/>
  <c r="C237" i="58"/>
  <c r="C32" i="60"/>
  <c r="C173" i="55"/>
  <c r="C256" i="55"/>
  <c r="C367" i="22"/>
  <c r="C387" i="70"/>
  <c r="C319" i="69"/>
  <c r="C39" i="56"/>
  <c r="C383" i="71"/>
  <c r="C193" i="75"/>
  <c r="C216" i="22"/>
  <c r="C376" i="68"/>
  <c r="C265" i="22"/>
  <c r="C377" i="64"/>
  <c r="C129" i="22"/>
  <c r="C64" i="55"/>
  <c r="C205" i="55"/>
  <c r="C66" i="22"/>
  <c r="C159" i="22"/>
  <c r="C66" i="66"/>
  <c r="C246" i="64"/>
  <c r="C144" i="61"/>
  <c r="C333" i="71"/>
  <c r="C363" i="51"/>
  <c r="C335" i="55"/>
  <c r="C131" i="50"/>
  <c r="C325" i="58"/>
  <c r="C313" i="51"/>
  <c r="C42" i="66"/>
  <c r="C235" i="60"/>
  <c r="C174" i="58"/>
  <c r="C11" i="60"/>
  <c r="C297" i="70"/>
  <c r="C198" i="70"/>
  <c r="C207" i="65"/>
  <c r="C227" i="50"/>
  <c r="C394" i="57"/>
  <c r="C397" i="56"/>
  <c r="C334" i="57"/>
  <c r="C232" i="57"/>
  <c r="C353" i="61"/>
  <c r="C40" i="75"/>
  <c r="C343" i="61"/>
  <c r="C107" i="56"/>
  <c r="C9" i="60"/>
  <c r="C289" i="71"/>
  <c r="C38" i="55"/>
  <c r="C223" i="57"/>
  <c r="C204" i="54"/>
  <c r="C334" i="71"/>
  <c r="C161" i="50"/>
  <c r="C72" i="59"/>
  <c r="C393" i="54"/>
  <c r="C26" i="60"/>
  <c r="F261" i="56"/>
  <c r="C140" i="58"/>
  <c r="C377" i="53"/>
  <c r="C146" i="58"/>
  <c r="C187" i="68"/>
  <c r="C373" i="70"/>
  <c r="C64" i="64"/>
  <c r="C74" i="56"/>
  <c r="C246" i="75"/>
  <c r="H100" i="70"/>
  <c r="C390" i="54"/>
  <c r="C5" i="50"/>
  <c r="C163" i="53"/>
  <c r="C269" i="50"/>
  <c r="C13" i="65"/>
  <c r="C322" i="54"/>
  <c r="C136" i="70"/>
  <c r="C81" i="22"/>
  <c r="C83" i="75"/>
  <c r="C266" i="60"/>
  <c r="C123" i="54"/>
  <c r="C67" i="70"/>
  <c r="C316" i="54"/>
  <c r="C31" i="66"/>
  <c r="C67" i="58"/>
  <c r="C371" i="50"/>
  <c r="C186" i="67"/>
  <c r="C195" i="50"/>
  <c r="C171" i="64"/>
  <c r="C74" i="51"/>
  <c r="C307" i="53"/>
  <c r="C394" i="64"/>
  <c r="C11" i="71"/>
  <c r="C211" i="68"/>
  <c r="C270" i="59"/>
  <c r="C350" i="53"/>
  <c r="C101" i="53"/>
  <c r="C336" i="55"/>
  <c r="C134" i="56"/>
  <c r="C152" i="53"/>
  <c r="C157" i="53"/>
  <c r="C120" i="50"/>
  <c r="C181" i="68"/>
  <c r="G100" i="65"/>
  <c r="C45" i="50"/>
  <c r="C147" i="51"/>
  <c r="C239" i="69"/>
  <c r="C346" i="68"/>
  <c r="C270" i="75"/>
  <c r="C52" i="53"/>
  <c r="C387" i="69"/>
  <c r="C263" i="53"/>
  <c r="C275" i="50"/>
  <c r="C153" i="51"/>
  <c r="H280" i="51"/>
  <c r="C332" i="69"/>
  <c r="C138" i="58"/>
  <c r="C223" i="59"/>
  <c r="C336" i="58"/>
  <c r="C114" i="64"/>
  <c r="C309" i="75"/>
  <c r="C339" i="22"/>
  <c r="C353" i="59"/>
  <c r="C265" i="59"/>
  <c r="C36" i="67"/>
  <c r="C178" i="60"/>
  <c r="C207" i="75"/>
  <c r="C19" i="54"/>
  <c r="C76" i="55"/>
  <c r="C187" i="22"/>
  <c r="C282" i="68"/>
  <c r="C125" i="67"/>
  <c r="C205" i="67"/>
  <c r="C382" i="54"/>
  <c r="C276" i="56"/>
  <c r="C116" i="75"/>
  <c r="C390" i="56"/>
  <c r="C144" i="65"/>
  <c r="C78" i="56"/>
  <c r="C124" i="50"/>
  <c r="C258" i="56"/>
  <c r="C30" i="58"/>
  <c r="C187" i="59"/>
  <c r="E217" i="66"/>
  <c r="C173" i="75"/>
  <c r="C203" i="56"/>
  <c r="C390" i="66"/>
  <c r="C83" i="70"/>
  <c r="C365" i="59"/>
  <c r="C321" i="70"/>
  <c r="C397" i="54"/>
  <c r="C200" i="56"/>
  <c r="C158" i="75"/>
  <c r="C35" i="59"/>
  <c r="C373" i="50"/>
  <c r="C333" i="53"/>
  <c r="C74" i="64"/>
  <c r="C59" i="68"/>
  <c r="C387" i="67"/>
  <c r="C385" i="22"/>
  <c r="C361" i="54"/>
  <c r="C82" i="50"/>
  <c r="C15" i="51"/>
  <c r="C127" i="53"/>
  <c r="C138" i="51"/>
  <c r="C115" i="50"/>
  <c r="C256" i="56"/>
  <c r="C367" i="61"/>
  <c r="C397" i="69"/>
  <c r="C259" i="67"/>
  <c r="C330" i="61"/>
  <c r="C236" i="69"/>
  <c r="C177" i="51"/>
  <c r="C225" i="68"/>
  <c r="C169" i="22"/>
  <c r="C173" i="67"/>
  <c r="C107" i="69"/>
  <c r="I277" i="22"/>
  <c r="C39" i="65"/>
  <c r="C14" i="55"/>
  <c r="C28" i="75"/>
  <c r="C335" i="75"/>
  <c r="C351" i="75"/>
  <c r="C268" i="61"/>
  <c r="C328" i="65"/>
  <c r="C386" i="51"/>
  <c r="C187" i="60"/>
  <c r="I55" i="69"/>
  <c r="C53" i="64"/>
  <c r="C353" i="51"/>
  <c r="F23" i="64"/>
  <c r="C166" i="53"/>
  <c r="C403" i="56"/>
  <c r="C51" i="59"/>
  <c r="C219" i="64"/>
  <c r="C83" i="58"/>
  <c r="C227" i="70"/>
  <c r="C33" i="67"/>
  <c r="C245" i="58"/>
  <c r="C332" i="54"/>
  <c r="C59" i="66"/>
  <c r="C208" i="71"/>
  <c r="C78" i="69"/>
  <c r="C310" i="59"/>
  <c r="C374" i="64"/>
  <c r="C178" i="22"/>
  <c r="C67" i="22"/>
  <c r="C144" i="51"/>
  <c r="C175" i="69"/>
  <c r="C173" i="50"/>
  <c r="C400" i="71"/>
  <c r="C175" i="53"/>
  <c r="C305" i="65"/>
  <c r="C261" i="66"/>
  <c r="C19" i="50"/>
  <c r="C274" i="69"/>
  <c r="C81" i="53"/>
  <c r="C70" i="53"/>
  <c r="C169" i="60"/>
  <c r="C179" i="59"/>
  <c r="C161" i="68"/>
  <c r="C366" i="71"/>
  <c r="C351" i="64"/>
  <c r="C396" i="22"/>
  <c r="C340" i="50"/>
  <c r="C372" i="50"/>
  <c r="C242" i="60"/>
  <c r="C235" i="50"/>
  <c r="C125" i="64"/>
  <c r="C319" i="53"/>
  <c r="C71" i="53"/>
  <c r="C77" i="71"/>
  <c r="C62" i="65"/>
  <c r="C380" i="69"/>
  <c r="C152" i="67"/>
  <c r="C280" i="55"/>
  <c r="C146" i="57"/>
  <c r="C397" i="65"/>
  <c r="C211" i="71"/>
  <c r="C341" i="50"/>
  <c r="C198" i="61"/>
  <c r="C333" i="65"/>
  <c r="C34" i="67"/>
  <c r="C227" i="69"/>
  <c r="C218" i="70"/>
  <c r="C11" i="55"/>
  <c r="C105" i="71"/>
  <c r="C275" i="58"/>
  <c r="C205" i="75"/>
  <c r="C387" i="59"/>
  <c r="C208" i="57"/>
  <c r="C297" i="68"/>
  <c r="C373" i="69"/>
  <c r="C200" i="51"/>
  <c r="C304" i="75"/>
  <c r="C379" i="68"/>
  <c r="C59" i="22"/>
  <c r="C57" i="67"/>
  <c r="C122" i="22"/>
  <c r="C146" i="71"/>
  <c r="C194" i="71"/>
  <c r="C41" i="75"/>
  <c r="C175" i="71"/>
  <c r="I157" i="22"/>
  <c r="I46" i="67"/>
  <c r="F169" i="22"/>
  <c r="F38" i="22"/>
  <c r="I159" i="70"/>
  <c r="C173" i="57"/>
  <c r="C84" i="53"/>
  <c r="F51" i="70"/>
  <c r="C334" i="68"/>
  <c r="C359" i="75"/>
  <c r="C21" i="76"/>
  <c r="C98" i="53"/>
  <c r="F124" i="59"/>
  <c r="C248" i="69"/>
  <c r="F82" i="67"/>
  <c r="F51" i="76"/>
  <c r="F71" i="76"/>
  <c r="C94" i="53"/>
  <c r="C91" i="69"/>
  <c r="F164" i="65"/>
  <c r="F364" i="76"/>
  <c r="F324" i="70"/>
  <c r="F146" i="64"/>
  <c r="C86" i="58"/>
  <c r="C233" i="54"/>
  <c r="C358" i="61"/>
  <c r="C336" i="53"/>
  <c r="C367" i="76"/>
  <c r="C346" i="57"/>
  <c r="F318" i="68"/>
  <c r="C319" i="60"/>
  <c r="F399" i="70"/>
  <c r="C96" i="67"/>
  <c r="F218" i="65"/>
  <c r="C227" i="60"/>
  <c r="C106" i="67"/>
  <c r="F65" i="69"/>
  <c r="C242" i="67"/>
  <c r="C215" i="55"/>
  <c r="F201" i="64"/>
  <c r="C51" i="55"/>
  <c r="C236" i="76"/>
  <c r="F310" i="50"/>
  <c r="F210" i="61"/>
  <c r="F121" i="66"/>
  <c r="C36" i="66"/>
  <c r="C345" i="75"/>
  <c r="C72" i="69"/>
  <c r="C297" i="64"/>
  <c r="C230" i="22"/>
  <c r="C134" i="64"/>
  <c r="F175" i="68"/>
  <c r="C300" i="76"/>
  <c r="F299" i="56"/>
  <c r="F312" i="68"/>
  <c r="C57" i="57"/>
  <c r="F302" i="67"/>
  <c r="F152" i="69"/>
  <c r="F125" i="65"/>
  <c r="F173" i="59"/>
  <c r="F112" i="70"/>
  <c r="C225" i="76"/>
  <c r="C169" i="53"/>
  <c r="F376" i="68"/>
  <c r="F379" i="69"/>
  <c r="F339" i="64"/>
  <c r="F402" i="68"/>
  <c r="C171" i="55"/>
  <c r="F313" i="67"/>
  <c r="C12" i="22"/>
  <c r="F91" i="69"/>
  <c r="F91" i="57"/>
  <c r="F379" i="76"/>
  <c r="F240" i="69"/>
  <c r="F189" i="67"/>
  <c r="F204" i="68"/>
  <c r="C220" i="64"/>
  <c r="F17" i="67"/>
  <c r="F152" i="70"/>
  <c r="F374" i="55"/>
  <c r="F360" i="69"/>
  <c r="F32" i="59"/>
  <c r="F222" i="70"/>
  <c r="F32" i="69"/>
  <c r="F16" i="59"/>
  <c r="C332" i="61"/>
  <c r="F395" i="66"/>
  <c r="C99" i="58"/>
  <c r="C283" i="56"/>
  <c r="C137" i="67"/>
  <c r="F137" i="50"/>
  <c r="C84" i="50"/>
  <c r="F351" i="65"/>
  <c r="F314" i="59"/>
  <c r="F34" i="67"/>
  <c r="C321" i="76"/>
  <c r="F353" i="68"/>
  <c r="C94" i="66"/>
  <c r="F375" i="69"/>
  <c r="C40" i="67"/>
  <c r="F321" i="69"/>
  <c r="F29" i="76"/>
  <c r="F336" i="22"/>
  <c r="F290" i="60"/>
  <c r="F311" i="51"/>
  <c r="F383" i="76"/>
  <c r="F193" i="65"/>
  <c r="F93" i="69"/>
  <c r="F73" i="70"/>
  <c r="F64" i="69"/>
  <c r="F310" i="69"/>
  <c r="C87" i="68"/>
  <c r="C22" i="60"/>
  <c r="F277" i="50"/>
  <c r="F69" i="76"/>
  <c r="E189" i="56"/>
  <c r="F372" i="66"/>
  <c r="C138" i="75"/>
  <c r="F316" i="75"/>
  <c r="F194" i="50"/>
  <c r="F23" i="57"/>
  <c r="F321" i="22"/>
  <c r="C262" i="75"/>
  <c r="C97" i="51"/>
  <c r="F83" i="64"/>
  <c r="C259" i="54"/>
  <c r="C350" i="76"/>
  <c r="F48" i="69"/>
  <c r="F287" i="76"/>
  <c r="C229" i="68"/>
  <c r="F222" i="65"/>
  <c r="C202" i="66"/>
  <c r="F24" i="22"/>
  <c r="F96" i="69"/>
  <c r="F20" i="50"/>
  <c r="F297" i="64"/>
  <c r="F299" i="76"/>
  <c r="F242" i="65"/>
  <c r="C98" i="51"/>
  <c r="C188" i="64"/>
  <c r="F372" i="51"/>
  <c r="F207" i="64"/>
  <c r="F336" i="76"/>
  <c r="F98" i="67"/>
  <c r="F162" i="22"/>
  <c r="F68" i="55"/>
  <c r="F341" i="60"/>
  <c r="F301" i="69"/>
  <c r="F174" i="53"/>
  <c r="C91" i="67"/>
  <c r="F122" i="68"/>
  <c r="F334" i="50"/>
  <c r="F369" i="57"/>
  <c r="F27" i="53"/>
  <c r="F115" i="55"/>
  <c r="F403" i="50"/>
  <c r="F376" i="56"/>
  <c r="F49" i="22"/>
  <c r="C329" i="64"/>
  <c r="F96" i="70"/>
  <c r="F143" i="64"/>
  <c r="F53" i="64"/>
  <c r="C156" i="76"/>
  <c r="C40" i="76"/>
  <c r="F174" i="61"/>
  <c r="C264" i="51"/>
  <c r="F26" i="70"/>
  <c r="F201" i="67"/>
  <c r="F305" i="22"/>
  <c r="F350" i="68"/>
  <c r="C140" i="64"/>
  <c r="C174" i="69"/>
  <c r="F111" i="64"/>
  <c r="F362" i="55"/>
  <c r="F91" i="70"/>
  <c r="C229" i="57"/>
  <c r="F210" i="64"/>
  <c r="C215" i="76"/>
  <c r="C146" i="61"/>
  <c r="F62" i="64"/>
  <c r="C26" i="65"/>
  <c r="C112" i="68"/>
  <c r="C98" i="69"/>
  <c r="C331" i="76"/>
  <c r="C268" i="65"/>
  <c r="F302" i="69"/>
  <c r="C379" i="64"/>
  <c r="C163" i="76"/>
  <c r="F205" i="22"/>
  <c r="F161" i="64"/>
  <c r="C361" i="76"/>
  <c r="F288" i="68"/>
  <c r="F44" i="76"/>
  <c r="F305" i="75"/>
  <c r="C183" i="53"/>
  <c r="F358" i="68"/>
  <c r="F115" i="68"/>
  <c r="F321" i="50"/>
  <c r="F263" i="68"/>
  <c r="C86" i="66"/>
  <c r="F270" i="70"/>
  <c r="C148" i="51"/>
  <c r="F11" i="66"/>
  <c r="C261" i="55"/>
  <c r="C284" i="51"/>
  <c r="F123" i="57"/>
  <c r="F188" i="70"/>
  <c r="F264" i="76"/>
  <c r="C260" i="76"/>
  <c r="F255" i="64"/>
  <c r="C49" i="53"/>
  <c r="C114" i="70"/>
  <c r="F143" i="70"/>
  <c r="F64" i="70"/>
  <c r="C134" i="76"/>
  <c r="F351" i="76"/>
  <c r="C94" i="59"/>
  <c r="F398" i="64"/>
  <c r="C287" i="57"/>
  <c r="F300" i="70"/>
  <c r="F68" i="61"/>
  <c r="F219" i="58"/>
  <c r="C271" i="75"/>
  <c r="C204" i="68"/>
  <c r="F183" i="68"/>
  <c r="F318" i="69"/>
  <c r="C309" i="71"/>
  <c r="F385" i="67"/>
  <c r="C250" i="59"/>
  <c r="F39" i="61"/>
  <c r="C201" i="56"/>
  <c r="C238" i="76"/>
  <c r="C100" i="58"/>
  <c r="C5" i="64"/>
  <c r="F381" i="56"/>
  <c r="F194" i="69"/>
  <c r="F175" i="61"/>
  <c r="F232" i="64"/>
  <c r="F26" i="67"/>
  <c r="F32" i="70"/>
  <c r="C167" i="68"/>
  <c r="F390" i="67"/>
  <c r="F176" i="76"/>
  <c r="C196" i="76"/>
  <c r="F186" i="22"/>
  <c r="C156" i="51"/>
  <c r="C399" i="76"/>
  <c r="F282" i="67"/>
  <c r="C365" i="76"/>
  <c r="C91" i="54"/>
  <c r="F388" i="69"/>
  <c r="C363" i="54"/>
  <c r="C383" i="70"/>
  <c r="C76" i="65"/>
  <c r="C221" i="68"/>
  <c r="C173" i="59"/>
  <c r="F45" i="70"/>
  <c r="F185" i="69"/>
  <c r="C157" i="76"/>
  <c r="F43" i="76"/>
  <c r="F97" i="22"/>
  <c r="C75" i="64"/>
  <c r="F194" i="67"/>
  <c r="C223" i="53"/>
  <c r="F385" i="68"/>
  <c r="C88" i="55"/>
  <c r="F243" i="68"/>
  <c r="F161" i="68"/>
  <c r="F375" i="64"/>
  <c r="C82" i="66"/>
  <c r="C331" i="65"/>
  <c r="C202" i="50"/>
  <c r="C358" i="64"/>
  <c r="F290" i="59"/>
  <c r="F157" i="69"/>
  <c r="C244" i="75"/>
  <c r="C301" i="70"/>
  <c r="C336" i="70"/>
  <c r="C308" i="53"/>
  <c r="F326" i="55"/>
  <c r="C329" i="55"/>
  <c r="C361" i="64"/>
  <c r="F287" i="66"/>
  <c r="F339" i="65"/>
  <c r="F65" i="70"/>
  <c r="C367" i="56"/>
  <c r="F90" i="22"/>
  <c r="C237" i="57"/>
  <c r="F363" i="70"/>
  <c r="F320" i="22"/>
  <c r="F303" i="64"/>
  <c r="F78" i="76"/>
  <c r="F6" i="22"/>
  <c r="H4" i="70"/>
  <c r="C237" i="53"/>
  <c r="F271" i="67"/>
  <c r="F187" i="59"/>
  <c r="F35" i="64"/>
  <c r="C77" i="75"/>
  <c r="F32" i="76"/>
  <c r="F288" i="70"/>
  <c r="C122" i="67"/>
  <c r="F364" i="65"/>
  <c r="C377" i="66"/>
  <c r="C272" i="22"/>
  <c r="C88" i="69"/>
  <c r="C66" i="58"/>
  <c r="F61" i="70"/>
  <c r="C291" i="61"/>
  <c r="F144" i="76"/>
  <c r="C358" i="53"/>
  <c r="F5" i="60"/>
  <c r="F218" i="56"/>
  <c r="C92" i="57"/>
  <c r="C252" i="69"/>
  <c r="C94" i="70"/>
  <c r="F307" i="70"/>
  <c r="F197" i="76"/>
  <c r="C120" i="61"/>
  <c r="C185" i="51"/>
  <c r="C179" i="57"/>
  <c r="C158" i="76"/>
  <c r="F349" i="65"/>
  <c r="C250" i="57"/>
  <c r="C270" i="22"/>
  <c r="C73" i="65"/>
  <c r="F173" i="61"/>
  <c r="C118" i="51"/>
  <c r="C75" i="54"/>
  <c r="F75" i="51"/>
  <c r="F93" i="66"/>
  <c r="C139" i="76"/>
  <c r="C48" i="59"/>
  <c r="C250" i="61"/>
  <c r="C400" i="70"/>
  <c r="C384" i="65"/>
  <c r="C324" i="54"/>
  <c r="C321" i="53"/>
  <c r="C82" i="65"/>
  <c r="C353" i="68"/>
  <c r="C16" i="55"/>
  <c r="C375" i="57"/>
  <c r="C360" i="51"/>
  <c r="C371" i="66"/>
  <c r="C256" i="68"/>
  <c r="C208" i="22"/>
  <c r="C22" i="57"/>
  <c r="C275" i="56"/>
  <c r="C352" i="64"/>
  <c r="C138" i="60"/>
  <c r="E68" i="54"/>
  <c r="H260" i="68"/>
  <c r="G261" i="64"/>
  <c r="C44" i="54"/>
  <c r="C146" i="60"/>
  <c r="C282" i="65"/>
  <c r="C363" i="22"/>
  <c r="C179" i="54"/>
  <c r="C177" i="53"/>
  <c r="C14" i="57"/>
  <c r="C146" i="51"/>
  <c r="C255" i="68"/>
  <c r="C198" i="64"/>
  <c r="C289" i="64"/>
  <c r="C386" i="54"/>
  <c r="C186" i="61"/>
  <c r="C76" i="61"/>
  <c r="C10" i="64"/>
  <c r="C224" i="60"/>
  <c r="G334" i="76"/>
  <c r="F278" i="58"/>
  <c r="G101" i="67"/>
  <c r="C43" i="61"/>
  <c r="C41" i="76"/>
  <c r="C112" i="53"/>
  <c r="C168" i="67"/>
  <c r="C47" i="71"/>
  <c r="C307" i="50"/>
  <c r="C363" i="59"/>
  <c r="C38" i="65"/>
  <c r="C105" i="54"/>
  <c r="C394" i="70"/>
  <c r="C224" i="68"/>
  <c r="F313" i="59"/>
  <c r="C353" i="57"/>
  <c r="C290" i="71"/>
  <c r="C141" i="66"/>
  <c r="C336" i="65"/>
  <c r="C136" i="75"/>
  <c r="C253" i="67"/>
  <c r="C124" i="58"/>
  <c r="C41" i="53"/>
  <c r="C45" i="60"/>
  <c r="C135" i="60"/>
  <c r="C294" i="53"/>
  <c r="C305" i="75"/>
  <c r="C118" i="55"/>
  <c r="C388" i="75"/>
  <c r="C15" i="53"/>
  <c r="C191" i="61"/>
  <c r="C368" i="56"/>
  <c r="C338" i="56"/>
  <c r="C338" i="66"/>
  <c r="C323" i="22"/>
  <c r="C182" i="59"/>
  <c r="C301" i="53"/>
  <c r="C153" i="50"/>
  <c r="C328" i="54"/>
  <c r="C326" i="69"/>
  <c r="C236" i="61"/>
  <c r="C56" i="50"/>
  <c r="C270" i="64"/>
  <c r="C258" i="71"/>
  <c r="C107" i="64"/>
  <c r="C179" i="60"/>
  <c r="C82" i="57"/>
  <c r="C255" i="71"/>
  <c r="C366" i="70"/>
  <c r="C109" i="60"/>
  <c r="C243" i="53"/>
  <c r="C210" i="75"/>
  <c r="C342" i="54"/>
  <c r="C379" i="61"/>
  <c r="C170" i="70"/>
  <c r="C43" i="60"/>
  <c r="C226" i="64"/>
  <c r="C51" i="71"/>
  <c r="C338" i="71"/>
  <c r="C266" i="51"/>
  <c r="C107" i="70"/>
  <c r="C56" i="65"/>
  <c r="C140" i="60"/>
  <c r="C375" i="55"/>
  <c r="C71" i="22"/>
  <c r="C158" i="65"/>
  <c r="C13" i="53"/>
  <c r="C65" i="56"/>
  <c r="C306" i="70"/>
  <c r="C147" i="71"/>
  <c r="C185" i="54"/>
  <c r="C24" i="56"/>
  <c r="C109" i="59"/>
  <c r="C193" i="51"/>
  <c r="C210" i="71"/>
  <c r="C377" i="60"/>
  <c r="C287" i="67"/>
  <c r="C334" i="55"/>
  <c r="C18" i="68"/>
  <c r="C241" i="56"/>
  <c r="C42" i="55"/>
  <c r="C191" i="54"/>
  <c r="C83" i="67"/>
  <c r="C114" i="65"/>
  <c r="C110" i="58"/>
  <c r="C123" i="57"/>
  <c r="C373" i="54"/>
  <c r="C64" i="70"/>
  <c r="C288" i="75"/>
  <c r="C175" i="68"/>
  <c r="C381" i="68"/>
  <c r="C272" i="53"/>
  <c r="C139" i="54"/>
  <c r="C58" i="22"/>
  <c r="C375" i="56"/>
  <c r="C372" i="59"/>
  <c r="C400" i="51"/>
  <c r="C354" i="22"/>
  <c r="C27" i="59"/>
  <c r="C248" i="66"/>
  <c r="C244" i="53"/>
  <c r="C135" i="50"/>
  <c r="C140" i="51"/>
  <c r="C393" i="67"/>
  <c r="C352" i="51"/>
  <c r="C210" i="64"/>
  <c r="C354" i="58"/>
  <c r="C225" i="55"/>
  <c r="C143" i="50"/>
  <c r="C248" i="65"/>
  <c r="C388" i="67"/>
  <c r="C383" i="68"/>
  <c r="C212" i="75"/>
  <c r="C291" i="75"/>
  <c r="C58" i="68"/>
  <c r="C171" i="22"/>
  <c r="C363" i="57"/>
  <c r="C385" i="57"/>
  <c r="C319" i="58"/>
  <c r="C61" i="65"/>
  <c r="C256" i="67"/>
  <c r="C376" i="53"/>
  <c r="C323" i="68"/>
  <c r="C117" i="59"/>
  <c r="C288" i="69"/>
  <c r="C160" i="69"/>
  <c r="C203" i="55"/>
  <c r="C254" i="67"/>
  <c r="C54" i="65"/>
  <c r="C329" i="67"/>
  <c r="C129" i="65"/>
  <c r="C243" i="65"/>
  <c r="H4" i="22"/>
  <c r="C60" i="64"/>
  <c r="C28" i="53"/>
  <c r="C115" i="75"/>
  <c r="C169" i="50"/>
  <c r="C233" i="53"/>
  <c r="C137" i="75"/>
  <c r="C225" i="59"/>
  <c r="C389" i="53"/>
  <c r="C251" i="56"/>
  <c r="C122" i="56"/>
  <c r="C8" i="58"/>
  <c r="C385" i="67"/>
  <c r="C298" i="22"/>
  <c r="C290" i="50"/>
  <c r="C142" i="70"/>
  <c r="C83" i="55"/>
  <c r="C35" i="55"/>
  <c r="C239" i="54"/>
  <c r="C263" i="50"/>
  <c r="C202" i="53"/>
  <c r="C265" i="54"/>
  <c r="C21" i="22"/>
  <c r="C53" i="51"/>
  <c r="C330" i="64"/>
  <c r="C57" i="71"/>
  <c r="I43" i="76"/>
  <c r="C270" i="68"/>
  <c r="C167" i="75"/>
  <c r="C106" i="70"/>
  <c r="C26" i="71"/>
  <c r="C14" i="22"/>
  <c r="C356" i="58"/>
  <c r="C129" i="51"/>
  <c r="C143" i="53"/>
  <c r="C102" i="50"/>
  <c r="C374" i="57"/>
  <c r="C210" i="53"/>
  <c r="C378" i="54"/>
  <c r="C328" i="67"/>
  <c r="C367" i="50"/>
  <c r="C341" i="58"/>
  <c r="C374" i="60"/>
  <c r="C234" i="59"/>
  <c r="C146" i="75"/>
  <c r="C146" i="59"/>
  <c r="C73" i="51"/>
  <c r="C239" i="53"/>
  <c r="C207" i="69"/>
  <c r="C173" i="64"/>
  <c r="C139" i="53"/>
  <c r="C342" i="69"/>
  <c r="C305" i="58"/>
  <c r="C158" i="50"/>
  <c r="C62" i="55"/>
  <c r="C353" i="56"/>
  <c r="C113" i="70"/>
  <c r="H276" i="76"/>
  <c r="C226" i="58"/>
  <c r="C51" i="61"/>
  <c r="C29" i="61"/>
  <c r="C138" i="67"/>
  <c r="C242" i="58"/>
  <c r="C211" i="59"/>
  <c r="C137" i="60"/>
  <c r="C112" i="50"/>
  <c r="C358" i="69"/>
  <c r="C129" i="54"/>
  <c r="C318" i="56"/>
  <c r="C145" i="56"/>
  <c r="C206" i="59"/>
  <c r="C339" i="64"/>
  <c r="C281" i="64"/>
  <c r="C266" i="53"/>
  <c r="C28" i="69"/>
  <c r="C306" i="61"/>
  <c r="C379" i="69"/>
  <c r="C203" i="57"/>
  <c r="C127" i="69"/>
  <c r="C402" i="57"/>
  <c r="C104" i="51"/>
  <c r="C403" i="76"/>
  <c r="C179" i="64"/>
  <c r="C269" i="65"/>
  <c r="C14" i="66"/>
  <c r="C375" i="64"/>
  <c r="C184" i="66"/>
  <c r="C184" i="61"/>
  <c r="C401" i="64"/>
  <c r="C7" i="53"/>
  <c r="F295" i="59"/>
  <c r="C330" i="67"/>
  <c r="C389" i="54"/>
  <c r="C247" i="58"/>
  <c r="C334" i="54"/>
  <c r="C29" i="58"/>
  <c r="C259" i="53"/>
  <c r="C51" i="54"/>
  <c r="C159" i="69"/>
  <c r="C315" i="51"/>
  <c r="C295" i="22"/>
  <c r="I66" i="68"/>
  <c r="C373" i="56"/>
  <c r="C190" i="58"/>
  <c r="C266" i="71"/>
  <c r="C313" i="71"/>
  <c r="C374" i="70"/>
  <c r="C356" i="54"/>
  <c r="C111" i="67"/>
  <c r="C294" i="51"/>
  <c r="C315" i="55"/>
  <c r="C280" i="51"/>
  <c r="C59" i="70"/>
  <c r="C342" i="57"/>
  <c r="C185" i="53"/>
  <c r="C242" i="65"/>
  <c r="C374" i="50"/>
  <c r="C345" i="54"/>
  <c r="C193" i="59"/>
  <c r="C15" i="64"/>
  <c r="C176" i="54"/>
  <c r="C24" i="71"/>
  <c r="C37" i="70"/>
  <c r="C9" i="75"/>
  <c r="C27" i="71"/>
  <c r="C161" i="70"/>
  <c r="C376" i="71"/>
  <c r="C158" i="56"/>
  <c r="C249" i="76"/>
  <c r="C49" i="59"/>
  <c r="C403" i="75"/>
  <c r="C350" i="51"/>
  <c r="C127" i="66"/>
  <c r="C34" i="57"/>
  <c r="C55" i="66"/>
  <c r="C28" i="64"/>
  <c r="C219" i="67"/>
  <c r="C238" i="53"/>
  <c r="C203" i="53"/>
  <c r="C347" i="51"/>
  <c r="C239" i="59"/>
  <c r="C65" i="65"/>
  <c r="C234" i="61"/>
  <c r="C13" i="66"/>
  <c r="C42" i="53"/>
  <c r="C400" i="68"/>
  <c r="C286" i="60"/>
  <c r="C12" i="69"/>
  <c r="H166" i="54"/>
  <c r="C258" i="22"/>
  <c r="C251" i="69"/>
  <c r="C256" i="50"/>
  <c r="C110" i="68"/>
  <c r="C221" i="60"/>
  <c r="C39" i="53"/>
  <c r="C323" i="53"/>
  <c r="C189" i="67"/>
  <c r="C83" i="57"/>
  <c r="C196" i="59"/>
  <c r="C250" i="70"/>
  <c r="C201" i="66"/>
  <c r="C400" i="58"/>
  <c r="C386" i="58"/>
  <c r="C102" i="71"/>
  <c r="C267" i="22"/>
  <c r="C291" i="66"/>
  <c r="C281" i="75"/>
  <c r="C237" i="68"/>
  <c r="C152" i="75"/>
  <c r="C166" i="57"/>
  <c r="C318" i="55"/>
  <c r="C386" i="60"/>
  <c r="C359" i="51"/>
  <c r="C401" i="67"/>
  <c r="C287" i="61"/>
  <c r="C385" i="51"/>
  <c r="C50" i="71"/>
  <c r="I227" i="66"/>
  <c r="I54" i="76"/>
  <c r="F348" i="50"/>
  <c r="F136" i="65"/>
  <c r="C89" i="22"/>
  <c r="C328" i="57"/>
  <c r="C135" i="65"/>
  <c r="C25" i="55"/>
  <c r="F290" i="22"/>
  <c r="F83" i="50"/>
  <c r="F63" i="66"/>
  <c r="F315" i="70"/>
  <c r="C103" i="67"/>
  <c r="F38" i="67"/>
  <c r="F17" i="66"/>
  <c r="C362" i="68"/>
  <c r="F88" i="67"/>
  <c r="C213" i="58"/>
  <c r="C142" i="76"/>
  <c r="C47" i="56"/>
  <c r="C37" i="54"/>
  <c r="C241" i="64"/>
  <c r="F224" i="55"/>
  <c r="C290" i="76"/>
  <c r="C21" i="70"/>
  <c r="F362" i="64"/>
  <c r="C388" i="76"/>
  <c r="F300" i="66"/>
  <c r="C315" i="57"/>
  <c r="C321" i="58"/>
  <c r="F39" i="68"/>
  <c r="E25" i="54"/>
  <c r="C84" i="75"/>
  <c r="C375" i="71"/>
  <c r="C216" i="69"/>
  <c r="F224" i="22"/>
  <c r="F314" i="69"/>
  <c r="C291" i="67"/>
  <c r="C351" i="53"/>
  <c r="C394" i="59"/>
  <c r="F235" i="68"/>
  <c r="C7" i="50"/>
  <c r="F379" i="70"/>
  <c r="C352" i="59"/>
  <c r="C253" i="59"/>
  <c r="F12" i="64"/>
  <c r="C290" i="59"/>
  <c r="F397" i="64"/>
  <c r="C210" i="68"/>
  <c r="F257" i="59"/>
  <c r="F394" i="76"/>
  <c r="F112" i="67"/>
  <c r="F222" i="53"/>
  <c r="F360" i="66"/>
  <c r="F393" i="66"/>
  <c r="F9" i="76"/>
  <c r="F79" i="66"/>
  <c r="C166" i="59"/>
  <c r="F272" i="65"/>
  <c r="F163" i="64"/>
  <c r="C331" i="56"/>
  <c r="F51" i="56"/>
  <c r="C329" i="76"/>
  <c r="C130" i="76"/>
  <c r="F266" i="68"/>
  <c r="F304" i="22"/>
  <c r="F289" i="67"/>
  <c r="C208" i="64"/>
  <c r="C231" i="70"/>
  <c r="F303" i="65"/>
  <c r="C86" i="64"/>
  <c r="F42" i="69"/>
  <c r="C168" i="57"/>
  <c r="F346" i="67"/>
  <c r="F254" i="68"/>
  <c r="F258" i="67"/>
  <c r="F300" i="65"/>
  <c r="F226" i="61"/>
  <c r="F167" i="64"/>
  <c r="F105" i="67"/>
  <c r="F103" i="22"/>
  <c r="G6" i="68"/>
  <c r="F108" i="54"/>
  <c r="F143" i="65"/>
  <c r="F120" i="69"/>
  <c r="F64" i="67"/>
  <c r="F177" i="68"/>
  <c r="C71" i="69"/>
  <c r="F47" i="67"/>
  <c r="F67" i="65"/>
  <c r="F364" i="50"/>
  <c r="C34" i="54"/>
  <c r="F305" i="59"/>
  <c r="F119" i="66"/>
  <c r="F83" i="68"/>
  <c r="F57" i="58"/>
  <c r="F269" i="66"/>
  <c r="F303" i="66"/>
  <c r="E39" i="65"/>
  <c r="F87" i="60"/>
  <c r="C254" i="69"/>
  <c r="C359" i="64"/>
  <c r="C168" i="69"/>
  <c r="F181" i="66"/>
  <c r="F300" i="69"/>
  <c r="C68" i="55"/>
  <c r="C166" i="50"/>
  <c r="F244" i="51"/>
  <c r="F158" i="58"/>
  <c r="F311" i="65"/>
  <c r="F80" i="55"/>
  <c r="C195" i="76"/>
  <c r="C209" i="55"/>
  <c r="F391" i="65"/>
  <c r="C334" i="22"/>
  <c r="C230" i="51"/>
  <c r="C293" i="70"/>
  <c r="F238" i="51"/>
  <c r="F136" i="68"/>
  <c r="C238" i="65"/>
  <c r="F121" i="65"/>
  <c r="F172" i="66"/>
  <c r="F28" i="56"/>
  <c r="F40" i="50"/>
  <c r="C97" i="71"/>
  <c r="F195" i="54"/>
  <c r="C158" i="67"/>
  <c r="F231" i="56"/>
  <c r="C221" i="64"/>
  <c r="I4" i="50"/>
  <c r="C371" i="22"/>
  <c r="C120" i="53"/>
  <c r="F399" i="65"/>
  <c r="F74" i="70"/>
  <c r="F265" i="68"/>
  <c r="F78" i="57"/>
  <c r="F261" i="55"/>
  <c r="F268" i="65"/>
  <c r="F285" i="75"/>
  <c r="F294" i="50"/>
  <c r="F246" i="59"/>
  <c r="F255" i="75"/>
  <c r="C120" i="56"/>
  <c r="F389" i="70"/>
  <c r="F260" i="66"/>
  <c r="F394" i="57"/>
  <c r="F192" i="61"/>
  <c r="F122" i="71"/>
  <c r="F16" i="57"/>
  <c r="C178" i="61"/>
  <c r="C211" i="58"/>
  <c r="F298" i="59"/>
  <c r="F48" i="64"/>
  <c r="F267" i="68"/>
  <c r="F356" i="54"/>
  <c r="F267" i="69"/>
  <c r="E330" i="67"/>
  <c r="F397" i="61"/>
  <c r="F336" i="64"/>
  <c r="F317" i="55"/>
  <c r="F23" i="66"/>
  <c r="F285" i="59"/>
  <c r="F306" i="67"/>
  <c r="C137" i="66"/>
  <c r="F141" i="64"/>
  <c r="C96" i="22"/>
  <c r="C294" i="59"/>
  <c r="C62" i="22"/>
  <c r="F165" i="76"/>
  <c r="F124" i="67"/>
  <c r="F88" i="68"/>
  <c r="F241" i="68"/>
  <c r="F17" i="60"/>
  <c r="C314" i="64"/>
  <c r="F10" i="56"/>
  <c r="F86" i="76"/>
  <c r="F401" i="61"/>
  <c r="C273" i="61"/>
  <c r="F29" i="22"/>
  <c r="C375" i="58"/>
  <c r="F39" i="65"/>
  <c r="F138" i="68"/>
  <c r="C50" i="68"/>
  <c r="F244" i="69"/>
  <c r="F365" i="68"/>
  <c r="C282" i="60"/>
  <c r="F96" i="67"/>
  <c r="C217" i="70"/>
  <c r="F334" i="65"/>
  <c r="F13" i="71"/>
  <c r="F186" i="64"/>
  <c r="F78" i="22"/>
  <c r="F121" i="70"/>
  <c r="F136" i="58"/>
  <c r="F218" i="67"/>
  <c r="C47" i="58"/>
  <c r="F193" i="76"/>
  <c r="F395" i="64"/>
  <c r="F385" i="60"/>
  <c r="F81" i="68"/>
  <c r="F358" i="71"/>
  <c r="F53" i="61"/>
  <c r="F143" i="68"/>
  <c r="F88" i="69"/>
  <c r="C322" i="69"/>
  <c r="C293" i="68"/>
  <c r="F91" i="67"/>
  <c r="C347" i="64"/>
  <c r="F373" i="76"/>
  <c r="F240" i="75"/>
  <c r="C236" i="68"/>
  <c r="F397" i="66"/>
  <c r="F167" i="65"/>
  <c r="C177" i="56"/>
  <c r="F124" i="65"/>
  <c r="F128" i="22"/>
  <c r="C177" i="76"/>
  <c r="F23" i="65"/>
  <c r="F221" i="22"/>
  <c r="F112" i="66"/>
  <c r="F111" i="68"/>
  <c r="F112" i="56"/>
  <c r="F258" i="69"/>
  <c r="F224" i="66"/>
  <c r="F246" i="65"/>
  <c r="C42" i="59"/>
  <c r="C92" i="68"/>
  <c r="C82" i="64"/>
  <c r="F237" i="50"/>
  <c r="F207" i="22"/>
  <c r="F310" i="64"/>
  <c r="C86" i="55"/>
  <c r="F13" i="50"/>
  <c r="C37" i="67"/>
  <c r="F327" i="57"/>
  <c r="F330" i="50"/>
  <c r="F282" i="56"/>
  <c r="F329" i="67"/>
  <c r="G4" i="50"/>
  <c r="F361" i="67"/>
  <c r="F104" i="69"/>
  <c r="F289" i="22"/>
  <c r="C96" i="54"/>
  <c r="F249" i="66"/>
  <c r="F247" i="55"/>
  <c r="F51" i="65"/>
  <c r="F323" i="68"/>
  <c r="F351" i="69"/>
  <c r="F330" i="70"/>
  <c r="C403" i="55"/>
  <c r="F113" i="76"/>
  <c r="C84" i="76"/>
  <c r="F99" i="69"/>
  <c r="F270" i="22"/>
  <c r="F250" i="76"/>
  <c r="F54" i="76"/>
  <c r="F398" i="67"/>
  <c r="F346" i="64"/>
  <c r="C325" i="53"/>
  <c r="C89" i="70"/>
  <c r="F98" i="68"/>
  <c r="F125" i="68"/>
  <c r="F111" i="76"/>
  <c r="C241" i="61"/>
  <c r="C326" i="54"/>
  <c r="F22" i="68"/>
  <c r="C305" i="68"/>
  <c r="C325" i="76"/>
  <c r="F50" i="70"/>
  <c r="C38" i="56"/>
  <c r="F330" i="64"/>
  <c r="F67" i="51"/>
  <c r="F141" i="60"/>
  <c r="F99" i="67"/>
  <c r="F247" i="53"/>
  <c r="F216" i="56"/>
  <c r="F399" i="22"/>
  <c r="C8" i="65"/>
  <c r="C314" i="22"/>
  <c r="C165" i="66"/>
  <c r="C185" i="56"/>
  <c r="C324" i="76"/>
  <c r="C211" i="56"/>
  <c r="C255" i="70"/>
  <c r="C243" i="67"/>
  <c r="F154" i="65"/>
  <c r="F7" i="64"/>
  <c r="F386" i="61"/>
  <c r="C8" i="57"/>
  <c r="C323" i="76"/>
  <c r="F144" i="65"/>
  <c r="F259" i="65"/>
  <c r="C348" i="51"/>
  <c r="F100" i="22"/>
  <c r="F241" i="61"/>
  <c r="C99" i="66"/>
  <c r="C402" i="76"/>
  <c r="F333" i="66"/>
  <c r="F384" i="65"/>
  <c r="F319" i="69"/>
  <c r="F49" i="54"/>
  <c r="C155" i="68"/>
  <c r="C87" i="57"/>
  <c r="C203" i="76"/>
  <c r="F334" i="70"/>
  <c r="F275" i="66"/>
  <c r="C327" i="76"/>
  <c r="F73" i="75"/>
  <c r="C94" i="51"/>
  <c r="C32" i="22"/>
  <c r="C282" i="71"/>
  <c r="F352" i="69"/>
  <c r="C129" i="53"/>
  <c r="C94" i="61"/>
  <c r="C230" i="56"/>
  <c r="F151" i="65"/>
  <c r="F77" i="22"/>
  <c r="C41" i="61"/>
  <c r="C329" i="71"/>
  <c r="C200" i="76"/>
  <c r="F254" i="66"/>
  <c r="F89" i="67"/>
  <c r="F49" i="66"/>
  <c r="C235" i="55"/>
  <c r="F392" i="69"/>
  <c r="C388" i="71"/>
  <c r="C361" i="66"/>
  <c r="C12" i="71"/>
  <c r="F167" i="22"/>
  <c r="F347" i="65"/>
  <c r="C239" i="76"/>
  <c r="F354" i="69"/>
  <c r="F86" i="66"/>
  <c r="C83" i="76"/>
  <c r="C95" i="50"/>
  <c r="C357" i="76"/>
  <c r="C82" i="60"/>
  <c r="C239" i="70"/>
  <c r="C255" i="76"/>
  <c r="F117" i="61"/>
  <c r="F308" i="22"/>
  <c r="F166" i="67"/>
  <c r="C208" i="69"/>
  <c r="C210" i="66"/>
  <c r="C41" i="68"/>
  <c r="C271" i="71"/>
  <c r="C172" i="67"/>
  <c r="C26" i="53"/>
  <c r="C30" i="55"/>
  <c r="C40" i="70"/>
  <c r="C361" i="70"/>
  <c r="C6" i="22"/>
  <c r="C185" i="71"/>
  <c r="C146" i="22"/>
  <c r="F44" i="71"/>
  <c r="F315" i="68"/>
  <c r="H153" i="66"/>
  <c r="C21" i="75"/>
  <c r="F97" i="66"/>
  <c r="C163" i="57"/>
  <c r="C232" i="59"/>
  <c r="C179" i="75"/>
  <c r="C45" i="65"/>
  <c r="C363" i="67"/>
  <c r="C272" i="56"/>
  <c r="C145" i="69"/>
  <c r="C129" i="75"/>
  <c r="C17" i="67"/>
  <c r="C26" i="22"/>
  <c r="C228" i="58"/>
  <c r="C61" i="58"/>
  <c r="C314" i="75"/>
  <c r="C179" i="22"/>
  <c r="C6" i="50"/>
  <c r="E50" i="76"/>
  <c r="C296" i="57"/>
  <c r="G327" i="75"/>
  <c r="C221" i="66"/>
  <c r="C386" i="57"/>
  <c r="C238" i="67"/>
  <c r="C67" i="50"/>
  <c r="C240" i="64"/>
  <c r="C82" i="59"/>
  <c r="C313" i="70"/>
  <c r="C355" i="51"/>
  <c r="C304" i="53"/>
  <c r="C33" i="65"/>
  <c r="C175" i="70"/>
  <c r="C133" i="60"/>
  <c r="C56" i="55"/>
  <c r="C127" i="50"/>
  <c r="C60" i="54"/>
  <c r="C170" i="58"/>
  <c r="C237" i="76"/>
  <c r="C41" i="67"/>
  <c r="C43" i="66"/>
  <c r="C255" i="56"/>
  <c r="C234" i="54"/>
  <c r="C109" i="50"/>
  <c r="C359" i="67"/>
  <c r="C331" i="70"/>
  <c r="C180" i="66"/>
  <c r="C191" i="53"/>
  <c r="C76" i="58"/>
  <c r="C126" i="53"/>
  <c r="C310" i="51"/>
  <c r="C151" i="51"/>
  <c r="C202" i="75"/>
  <c r="C201" i="58"/>
  <c r="C176" i="60"/>
  <c r="C383" i="58"/>
  <c r="C12" i="59"/>
  <c r="C138" i="71"/>
  <c r="C296" i="51"/>
  <c r="C62" i="68"/>
  <c r="C340" i="64"/>
  <c r="C326" i="53"/>
  <c r="C392" i="56"/>
  <c r="C13" i="70"/>
  <c r="C156" i="55"/>
  <c r="C166" i="68"/>
  <c r="C17" i="51"/>
  <c r="C8" i="70"/>
  <c r="C77" i="60"/>
  <c r="C383" i="57"/>
  <c r="C303" i="57"/>
  <c r="C72" i="66"/>
  <c r="C305" i="54"/>
  <c r="C8" i="64"/>
  <c r="C383" i="51"/>
  <c r="C66" i="57"/>
  <c r="C366" i="51"/>
  <c r="C227" i="59"/>
  <c r="C354" i="65"/>
  <c r="C186" i="51"/>
  <c r="C338" i="50"/>
  <c r="C156" i="58"/>
  <c r="C395" i="51"/>
  <c r="C228" i="64"/>
  <c r="C157" i="65"/>
  <c r="C195" i="69"/>
  <c r="C176" i="51"/>
  <c r="C220" i="70"/>
  <c r="C119" i="65"/>
  <c r="C14" i="56"/>
  <c r="C391" i="59"/>
  <c r="C129" i="67"/>
  <c r="C315" i="64"/>
  <c r="C355" i="67"/>
  <c r="C72" i="55"/>
  <c r="C9" i="51"/>
  <c r="C80" i="68"/>
  <c r="C41" i="64"/>
  <c r="C322" i="57"/>
  <c r="C354" i="60"/>
  <c r="C383" i="66"/>
  <c r="C125" i="66"/>
  <c r="C121" i="68"/>
  <c r="C74" i="69"/>
  <c r="C336" i="50"/>
  <c r="C348" i="22"/>
  <c r="C123" i="75"/>
  <c r="C109" i="68"/>
  <c r="C33" i="59"/>
  <c r="C376" i="59"/>
  <c r="C382" i="67"/>
  <c r="C190" i="54"/>
  <c r="C134" i="58"/>
  <c r="C49" i="51"/>
  <c r="C264" i="71"/>
  <c r="C243" i="71"/>
  <c r="C364" i="51"/>
  <c r="C290" i="67"/>
  <c r="C343" i="54"/>
  <c r="C115" i="70"/>
  <c r="C55" i="51"/>
  <c r="C127" i="59"/>
  <c r="C255" i="65"/>
  <c r="C154" i="70"/>
  <c r="C231" i="50"/>
  <c r="C333" i="66"/>
  <c r="C299" i="64"/>
  <c r="C278" i="75"/>
  <c r="C350" i="70"/>
  <c r="C62" i="64"/>
  <c r="C308" i="51"/>
  <c r="C204" i="65"/>
  <c r="C78" i="67"/>
  <c r="C399" i="61"/>
  <c r="C296" i="60"/>
  <c r="C220" i="61"/>
  <c r="C338" i="64"/>
  <c r="C169" i="71"/>
  <c r="C7" i="65"/>
  <c r="C297" i="66"/>
  <c r="C42" i="57"/>
  <c r="C107" i="22"/>
  <c r="C399" i="67"/>
  <c r="C395" i="75"/>
  <c r="C302" i="67"/>
  <c r="C235" i="56"/>
  <c r="C398" i="54"/>
  <c r="C286" i="64"/>
  <c r="C17" i="55"/>
  <c r="C163" i="70"/>
  <c r="C330" i="57"/>
  <c r="C31" i="22"/>
  <c r="C313" i="75"/>
  <c r="C158" i="22"/>
  <c r="C147" i="53"/>
  <c r="C351" i="60"/>
  <c r="C360" i="76"/>
  <c r="C147" i="70"/>
  <c r="C357" i="60"/>
  <c r="C81" i="66"/>
  <c r="C189" i="57"/>
  <c r="C42" i="69"/>
  <c r="C45" i="71"/>
  <c r="C137" i="70"/>
  <c r="C322" i="68"/>
  <c r="C214" i="75"/>
  <c r="C339" i="53"/>
  <c r="C260" i="71"/>
  <c r="C231" i="64"/>
  <c r="C186" i="22"/>
  <c r="C152" i="65"/>
  <c r="C22" i="53"/>
  <c r="C348" i="59"/>
  <c r="C107" i="55"/>
  <c r="C203" i="51"/>
  <c r="H54" i="50"/>
  <c r="H361" i="71"/>
  <c r="C307" i="58"/>
  <c r="C280" i="64"/>
  <c r="C115" i="54"/>
  <c r="C397" i="50"/>
  <c r="C259" i="55"/>
  <c r="C398" i="60"/>
  <c r="C109" i="54"/>
  <c r="C62" i="71"/>
  <c r="C71" i="60"/>
  <c r="C238" i="71"/>
  <c r="C137" i="71"/>
  <c r="C387" i="55"/>
  <c r="C391" i="55"/>
  <c r="C377" i="70"/>
  <c r="C217" i="59"/>
  <c r="C178" i="66"/>
  <c r="C49" i="55"/>
  <c r="C248" i="71"/>
  <c r="C175" i="54"/>
  <c r="C32" i="55"/>
  <c r="C348" i="69"/>
  <c r="C274" i="68"/>
  <c r="C61" i="51"/>
  <c r="C157" i="50"/>
  <c r="C223" i="58"/>
  <c r="C320" i="54"/>
  <c r="C222" i="75"/>
  <c r="C78" i="54"/>
  <c r="C10" i="60"/>
  <c r="C398" i="67"/>
  <c r="C352" i="70"/>
  <c r="C138" i="70"/>
  <c r="C327" i="50"/>
  <c r="C179" i="70"/>
  <c r="C288" i="61"/>
  <c r="C274" i="56"/>
  <c r="C78" i="75"/>
  <c r="C346" i="67"/>
  <c r="C231" i="57"/>
  <c r="C100" i="75"/>
  <c r="C393" i="58"/>
  <c r="C369" i="57"/>
  <c r="C344" i="51"/>
  <c r="C82" i="67"/>
  <c r="C365" i="54"/>
  <c r="C158" i="54"/>
  <c r="C16" i="60"/>
  <c r="C114" i="75"/>
  <c r="C209" i="61"/>
  <c r="C351" i="51"/>
  <c r="C273" i="22"/>
  <c r="C105" i="55"/>
  <c r="C268" i="64"/>
  <c r="C31" i="64"/>
  <c r="C144" i="70"/>
  <c r="C343" i="65"/>
  <c r="C184" i="71"/>
  <c r="C253" i="71"/>
  <c r="C193" i="22"/>
  <c r="C211" i="66"/>
  <c r="C191" i="57"/>
  <c r="C267" i="55"/>
  <c r="E292" i="66"/>
  <c r="C209" i="71"/>
  <c r="C224" i="22"/>
  <c r="C287" i="60"/>
  <c r="C195" i="64"/>
  <c r="C123" i="50"/>
  <c r="C344" i="56"/>
  <c r="C29" i="71"/>
  <c r="C376" i="54"/>
  <c r="C401" i="71"/>
  <c r="C280" i="71"/>
  <c r="C17" i="64"/>
  <c r="C173" i="61"/>
  <c r="C154" i="53"/>
  <c r="C298" i="58"/>
  <c r="C211" i="50"/>
  <c r="C220" i="68"/>
  <c r="C75" i="55"/>
  <c r="C196" i="75"/>
  <c r="C207" i="71"/>
  <c r="C49" i="67"/>
  <c r="C205" i="57"/>
  <c r="C60" i="56"/>
  <c r="C50" i="55"/>
  <c r="C363" i="61"/>
  <c r="C391" i="75"/>
  <c r="C383" i="60"/>
  <c r="C165" i="70"/>
  <c r="C205" i="22"/>
  <c r="C186" i="60"/>
  <c r="C380" i="61"/>
  <c r="C193" i="58"/>
  <c r="C326" i="56"/>
  <c r="C194" i="58"/>
  <c r="C132" i="56"/>
  <c r="C321" i="57"/>
  <c r="C61" i="53"/>
  <c r="C299" i="51"/>
  <c r="C333" i="75"/>
  <c r="C192" i="66"/>
  <c r="C385" i="71"/>
  <c r="C259" i="22"/>
  <c r="C110" i="22"/>
  <c r="C28" i="57"/>
  <c r="C317" i="67"/>
  <c r="F4" i="70"/>
  <c r="C172" i="75"/>
  <c r="C13" i="75"/>
  <c r="C343" i="67"/>
  <c r="C45" i="75"/>
  <c r="C39" i="70"/>
  <c r="C331" i="75"/>
  <c r="C390" i="22"/>
  <c r="C225" i="67"/>
  <c r="C160" i="61"/>
  <c r="C275" i="67"/>
  <c r="C198" i="51"/>
  <c r="C312" i="50"/>
  <c r="C307" i="22"/>
  <c r="C377" i="56"/>
  <c r="C218" i="67"/>
  <c r="C80" i="71"/>
  <c r="C306" i="75"/>
  <c r="C166" i="70"/>
  <c r="C329" i="75"/>
  <c r="C275" i="59"/>
  <c r="C138" i="57"/>
  <c r="C44" i="59"/>
  <c r="C378" i="69"/>
  <c r="C41" i="22"/>
  <c r="C173" i="60"/>
  <c r="C341" i="66"/>
  <c r="C123" i="60"/>
  <c r="C374" i="54"/>
  <c r="C384" i="60"/>
  <c r="C9" i="68"/>
  <c r="C335" i="64"/>
  <c r="C359" i="54"/>
  <c r="C171" i="61"/>
  <c r="C250" i="71"/>
  <c r="C345" i="22"/>
  <c r="C265" i="55"/>
  <c r="C376" i="69"/>
  <c r="C10" i="76"/>
  <c r="C52" i="51"/>
  <c r="C272" i="71"/>
  <c r="H403" i="75"/>
  <c r="I220" i="61"/>
  <c r="F360" i="56"/>
  <c r="I364" i="69"/>
  <c r="F126" i="69"/>
  <c r="F349" i="61"/>
  <c r="F171" i="22"/>
  <c r="F97" i="61"/>
  <c r="C242" i="76"/>
  <c r="F275" i="55"/>
  <c r="F65" i="22"/>
  <c r="F243" i="70"/>
  <c r="C13" i="57"/>
  <c r="F366" i="60"/>
  <c r="C57" i="53"/>
  <c r="F396" i="65"/>
  <c r="F69" i="67"/>
  <c r="F319" i="22"/>
  <c r="C331" i="69"/>
  <c r="F324" i="64"/>
  <c r="F351" i="70"/>
  <c r="C33" i="57"/>
  <c r="C378" i="76"/>
  <c r="F218" i="64"/>
  <c r="F237" i="64"/>
  <c r="F176" i="57"/>
  <c r="F99" i="68"/>
  <c r="F162" i="64"/>
  <c r="F343" i="76"/>
  <c r="C199" i="76"/>
  <c r="C283" i="55"/>
  <c r="F78" i="68"/>
  <c r="C96" i="53"/>
  <c r="F44" i="65"/>
  <c r="F396" i="66"/>
  <c r="C297" i="54"/>
  <c r="C262" i="53"/>
  <c r="F86" i="64"/>
  <c r="C208" i="76"/>
  <c r="F158" i="61"/>
  <c r="F238" i="65"/>
  <c r="C95" i="71"/>
  <c r="C397" i="61"/>
  <c r="C103" i="76"/>
  <c r="F160" i="67"/>
  <c r="C106" i="53"/>
  <c r="F254" i="76"/>
  <c r="F222" i="61"/>
  <c r="F55" i="76"/>
  <c r="F386" i="69"/>
  <c r="F49" i="67"/>
  <c r="C281" i="76"/>
  <c r="C351" i="55"/>
  <c r="F36" i="66"/>
  <c r="F303" i="69"/>
  <c r="C156" i="70"/>
  <c r="C134" i="59"/>
  <c r="F141" i="65"/>
  <c r="C194" i="59"/>
  <c r="C162" i="61"/>
  <c r="C88" i="53"/>
  <c r="F14" i="76"/>
  <c r="F193" i="56"/>
  <c r="F378" i="70"/>
  <c r="C258" i="53"/>
  <c r="F76" i="69"/>
  <c r="C89" i="69"/>
  <c r="C257" i="71"/>
  <c r="F14" i="67"/>
  <c r="C186" i="59"/>
  <c r="F126" i="64"/>
  <c r="F226" i="64"/>
  <c r="F290" i="69"/>
  <c r="F222" i="66"/>
  <c r="F266" i="70"/>
  <c r="F176" i="66"/>
  <c r="F55" i="69"/>
  <c r="F205" i="61"/>
  <c r="F373" i="65"/>
  <c r="C388" i="54"/>
  <c r="F235" i="71"/>
  <c r="C86" i="75"/>
  <c r="F398" i="54"/>
  <c r="F87" i="53"/>
  <c r="C336" i="76"/>
  <c r="C198" i="59"/>
  <c r="F98" i="70"/>
  <c r="F126" i="66"/>
  <c r="C93" i="56"/>
  <c r="F109" i="76"/>
  <c r="F360" i="55"/>
  <c r="C146" i="67"/>
  <c r="F345" i="76"/>
  <c r="C30" i="60"/>
  <c r="F128" i="68"/>
  <c r="C254" i="65"/>
  <c r="F195" i="68"/>
  <c r="C228" i="75"/>
  <c r="F372" i="53"/>
  <c r="F141" i="69"/>
  <c r="F106" i="54"/>
  <c r="F96" i="56"/>
  <c r="F221" i="58"/>
  <c r="F326" i="22"/>
  <c r="C23" i="59"/>
  <c r="C298" i="56"/>
  <c r="C287" i="76"/>
  <c r="F189" i="69"/>
  <c r="C24" i="22"/>
  <c r="F203" i="60"/>
  <c r="F20" i="69"/>
  <c r="F117" i="53"/>
  <c r="C180" i="64"/>
  <c r="F230" i="76"/>
  <c r="C389" i="55"/>
  <c r="C285" i="51"/>
  <c r="C176" i="76"/>
  <c r="F396" i="69"/>
  <c r="F123" i="76"/>
  <c r="F42" i="76"/>
  <c r="F159" i="67"/>
  <c r="F246" i="55"/>
  <c r="F58" i="68"/>
  <c r="F16" i="66"/>
  <c r="F360" i="76"/>
  <c r="F84" i="67"/>
  <c r="F146" i="66"/>
  <c r="F369" i="61"/>
  <c r="F396" i="61"/>
  <c r="C337" i="58"/>
  <c r="F89" i="61"/>
  <c r="C97" i="55"/>
  <c r="F41" i="57"/>
  <c r="C341" i="70"/>
  <c r="F257" i="67"/>
  <c r="F353" i="65"/>
  <c r="F155" i="56"/>
  <c r="F224" i="75"/>
  <c r="C65" i="71"/>
  <c r="F281" i="71"/>
  <c r="F202" i="59"/>
  <c r="C31" i="59"/>
  <c r="C291" i="76"/>
  <c r="F21" i="66"/>
  <c r="F33" i="22"/>
  <c r="E131" i="22"/>
  <c r="F85" i="68"/>
  <c r="F261" i="54"/>
  <c r="F253" i="56"/>
  <c r="F16" i="54"/>
  <c r="F210" i="68"/>
  <c r="F232" i="61"/>
  <c r="F111" i="65"/>
  <c r="F135" i="56"/>
  <c r="F70" i="53"/>
  <c r="F248" i="55"/>
  <c r="F304" i="70"/>
  <c r="C278" i="66"/>
  <c r="F240" i="70"/>
  <c r="C141" i="68"/>
  <c r="F344" i="64"/>
  <c r="F254" i="22"/>
  <c r="F161" i="67"/>
  <c r="C170" i="55"/>
  <c r="F191" i="61"/>
  <c r="F264" i="66"/>
  <c r="F252" i="54"/>
  <c r="F279" i="68"/>
  <c r="F398" i="22"/>
  <c r="F13" i="22"/>
  <c r="F388" i="64"/>
  <c r="C210" i="67"/>
  <c r="C204" i="51"/>
  <c r="F320" i="66"/>
  <c r="C19" i="76"/>
  <c r="C317" i="70"/>
  <c r="F96" i="76"/>
  <c r="F111" i="22"/>
  <c r="F368" i="70"/>
  <c r="F201" i="22"/>
  <c r="F99" i="70"/>
  <c r="F102" i="54"/>
  <c r="F337" i="54"/>
  <c r="F183" i="70"/>
  <c r="F307" i="64"/>
  <c r="F401" i="67"/>
  <c r="C312" i="67"/>
  <c r="F349" i="70"/>
  <c r="F361" i="64"/>
  <c r="F62" i="76"/>
  <c r="F249" i="22"/>
  <c r="F123" i="56"/>
  <c r="F118" i="50"/>
  <c r="F114" i="61"/>
  <c r="F131" i="65"/>
  <c r="F126" i="65"/>
  <c r="C150" i="51"/>
  <c r="F148" i="51"/>
  <c r="F333" i="67"/>
  <c r="F77" i="76"/>
  <c r="C345" i="76"/>
  <c r="C50" i="56"/>
  <c r="F256" i="69"/>
  <c r="C235" i="76"/>
  <c r="F326" i="65"/>
  <c r="C236" i="59"/>
  <c r="E4" i="53"/>
  <c r="F192" i="69"/>
  <c r="F137" i="67"/>
  <c r="F102" i="68"/>
  <c r="C150" i="53"/>
  <c r="F210" i="22"/>
  <c r="F102" i="67"/>
  <c r="C323" i="67"/>
  <c r="C344" i="60"/>
  <c r="F30" i="66"/>
  <c r="F356" i="61"/>
  <c r="C202" i="76"/>
  <c r="F93" i="70"/>
  <c r="F161" i="22"/>
  <c r="F21" i="22"/>
  <c r="F349" i="66"/>
  <c r="G4" i="64"/>
  <c r="F39" i="22"/>
  <c r="C97" i="68"/>
  <c r="C97" i="76"/>
  <c r="F228" i="22"/>
  <c r="C71" i="75"/>
  <c r="C89" i="65"/>
  <c r="I4" i="64"/>
  <c r="C90" i="54"/>
  <c r="C314" i="51"/>
  <c r="F167" i="58"/>
  <c r="F8" i="70"/>
  <c r="F216" i="65"/>
  <c r="F126" i="68"/>
  <c r="F318" i="57"/>
  <c r="F69" i="65"/>
  <c r="C329" i="60"/>
  <c r="C234" i="51"/>
  <c r="C73" i="67"/>
  <c r="C147" i="67"/>
  <c r="C137" i="51"/>
  <c r="C270" i="56"/>
  <c r="F387" i="65"/>
  <c r="F158" i="64"/>
  <c r="F351" i="67"/>
  <c r="C368" i="65"/>
  <c r="F340" i="55"/>
  <c r="F262" i="64"/>
  <c r="C276" i="64"/>
  <c r="C397" i="51"/>
  <c r="C155" i="71"/>
  <c r="F86" i="68"/>
  <c r="F46" i="64"/>
  <c r="F28" i="70"/>
  <c r="F211" i="68"/>
  <c r="F10" i="64"/>
  <c r="F127" i="70"/>
  <c r="C263" i="67"/>
  <c r="C90" i="60"/>
  <c r="F336" i="66"/>
  <c r="F74" i="64"/>
  <c r="F315" i="54"/>
  <c r="F240" i="76"/>
  <c r="F253" i="66"/>
  <c r="C86" i="65"/>
  <c r="C205" i="68"/>
  <c r="F305" i="67"/>
  <c r="F371" i="70"/>
  <c r="C402" i="53"/>
  <c r="F390" i="51"/>
  <c r="F386" i="68"/>
  <c r="F331" i="64"/>
  <c r="F227" i="59"/>
  <c r="F167" i="70"/>
  <c r="C95" i="75"/>
  <c r="C253" i="56"/>
  <c r="F47" i="55"/>
  <c r="C364" i="61"/>
  <c r="C227" i="76"/>
  <c r="C346" i="76"/>
  <c r="F61" i="65"/>
  <c r="C255" i="54"/>
  <c r="C133" i="58"/>
  <c r="C341" i="53"/>
  <c r="F120" i="22"/>
  <c r="F337" i="68"/>
  <c r="C283" i="76"/>
  <c r="F222" i="22"/>
  <c r="C11" i="53"/>
  <c r="F219" i="68"/>
  <c r="F390" i="69"/>
  <c r="C123" i="56"/>
  <c r="F63" i="67"/>
  <c r="F317" i="76"/>
  <c r="C320" i="57"/>
  <c r="C166" i="64"/>
  <c r="C365" i="51"/>
  <c r="F270" i="67"/>
  <c r="C153" i="65"/>
  <c r="C97" i="67"/>
  <c r="F249" i="69"/>
  <c r="F108" i="75"/>
  <c r="F356" i="53"/>
  <c r="F171" i="56"/>
  <c r="C364" i="76"/>
  <c r="F12" i="51"/>
  <c r="F394" i="54"/>
  <c r="C84" i="67"/>
  <c r="F265" i="58"/>
  <c r="C329" i="69"/>
  <c r="F378" i="54"/>
  <c r="F111" i="69"/>
  <c r="F301" i="57"/>
  <c r="C396" i="57"/>
  <c r="C250" i="55"/>
  <c r="F347" i="61"/>
  <c r="C273" i="76"/>
  <c r="F110" i="64"/>
  <c r="F118" i="76"/>
  <c r="C111" i="57"/>
  <c r="C271" i="22"/>
  <c r="C82" i="70"/>
  <c r="C153" i="76"/>
  <c r="F289" i="68"/>
  <c r="F154" i="69"/>
  <c r="C18" i="76"/>
  <c r="C177" i="68"/>
  <c r="C124" i="70"/>
  <c r="C55" i="61"/>
  <c r="F256" i="22"/>
  <c r="F221" i="64"/>
  <c r="F390" i="61"/>
  <c r="F238" i="67"/>
  <c r="C395" i="76"/>
  <c r="C49" i="61"/>
  <c r="C302" i="64"/>
  <c r="C222" i="61"/>
  <c r="F277" i="59"/>
  <c r="H84" i="68"/>
  <c r="C77" i="22"/>
  <c r="C237" i="56"/>
  <c r="C284" i="66"/>
  <c r="C331" i="53"/>
  <c r="C26" i="66"/>
  <c r="C402" i="59"/>
  <c r="C159" i="71"/>
  <c r="C393" i="56"/>
  <c r="C67" i="65"/>
  <c r="C305" i="60"/>
  <c r="C399" i="71"/>
  <c r="C247" i="67"/>
  <c r="C41" i="58"/>
  <c r="F48" i="51"/>
  <c r="G292" i="55"/>
  <c r="I278" i="57"/>
  <c r="C177" i="50"/>
  <c r="C304" i="65"/>
  <c r="C324" i="22"/>
  <c r="C319" i="59"/>
  <c r="C335" i="59"/>
  <c r="C307" i="75"/>
  <c r="C242" i="61"/>
  <c r="C44" i="55"/>
  <c r="C105" i="69"/>
  <c r="C68" i="54"/>
  <c r="C176" i="66"/>
  <c r="C399" i="51"/>
  <c r="C107" i="61"/>
  <c r="C59" i="69"/>
  <c r="C273" i="66"/>
  <c r="C159" i="50"/>
  <c r="E358" i="66"/>
  <c r="I260" i="50"/>
  <c r="G197" i="68"/>
  <c r="C56" i="56"/>
  <c r="C291" i="22"/>
  <c r="C333" i="64"/>
  <c r="C348" i="70"/>
  <c r="C331" i="50"/>
  <c r="C238" i="54"/>
  <c r="C303" i="56"/>
  <c r="C72" i="68"/>
  <c r="C225" i="69"/>
  <c r="C75" i="50"/>
  <c r="C354" i="70"/>
  <c r="C33" i="51"/>
  <c r="C202" i="54"/>
  <c r="C204" i="57"/>
  <c r="C60" i="60"/>
  <c r="C18" i="22"/>
  <c r="C354" i="54"/>
  <c r="C226" i="67"/>
  <c r="C323" i="71"/>
  <c r="C135" i="61"/>
  <c r="C400" i="56"/>
  <c r="C374" i="22"/>
  <c r="C388" i="55"/>
  <c r="C25" i="65"/>
  <c r="G245" i="68"/>
  <c r="C51" i="65"/>
  <c r="C177" i="65"/>
  <c r="C163" i="64"/>
  <c r="C56" i="60"/>
  <c r="C289" i="53"/>
  <c r="C330" i="56"/>
  <c r="C171" i="53"/>
  <c r="C365" i="66"/>
  <c r="C207" i="55"/>
  <c r="C120" i="69"/>
  <c r="C288" i="56"/>
  <c r="C62" i="70"/>
  <c r="C402" i="67"/>
  <c r="C398" i="69"/>
  <c r="C392" i="54"/>
  <c r="C346" i="22"/>
  <c r="C129" i="57"/>
  <c r="C139" i="50"/>
  <c r="C389" i="50"/>
  <c r="C291" i="70"/>
  <c r="C63" i="61"/>
  <c r="C233" i="67"/>
  <c r="C189" i="75"/>
  <c r="C259" i="57"/>
  <c r="C75" i="67"/>
  <c r="C353" i="64"/>
  <c r="C122" i="69"/>
  <c r="C250" i="56"/>
  <c r="C383" i="22"/>
  <c r="C222" i="69"/>
  <c r="C269" i="60"/>
  <c r="C168" i="53"/>
  <c r="C377" i="50"/>
  <c r="C55" i="60"/>
  <c r="C367" i="58"/>
  <c r="C276" i="53"/>
  <c r="F215" i="71"/>
  <c r="C298" i="65"/>
  <c r="C50" i="66"/>
  <c r="C46" i="68"/>
  <c r="C346" i="61"/>
  <c r="C172" i="54"/>
  <c r="C338" i="69"/>
  <c r="C220" i="53"/>
  <c r="C304" i="61"/>
  <c r="C26" i="68"/>
  <c r="C216" i="67"/>
  <c r="C134" i="75"/>
  <c r="C359" i="50"/>
  <c r="C110" i="66"/>
  <c r="C263" i="70"/>
  <c r="C10" i="54"/>
  <c r="C360" i="61"/>
  <c r="C206" i="71"/>
  <c r="C391" i="53"/>
  <c r="C286" i="57"/>
  <c r="C30" i="71"/>
  <c r="C388" i="50"/>
  <c r="C55" i="69"/>
  <c r="C354" i="67"/>
  <c r="C291" i="59"/>
  <c r="C83" i="71"/>
  <c r="C303" i="55"/>
  <c r="C162" i="67"/>
  <c r="C188" i="70"/>
  <c r="C200" i="64"/>
  <c r="C256" i="53"/>
  <c r="C234" i="71"/>
  <c r="C123" i="71"/>
  <c r="I4" i="71"/>
  <c r="C115" i="51"/>
  <c r="C290" i="69"/>
  <c r="C272" i="57"/>
  <c r="C239" i="57"/>
  <c r="C301" i="22"/>
  <c r="C305" i="50"/>
  <c r="C323" i="61"/>
  <c r="C370" i="53"/>
  <c r="C163" i="67"/>
  <c r="C11" i="66"/>
  <c r="C48" i="69"/>
  <c r="C206" i="22"/>
  <c r="C221" i="61"/>
  <c r="C15" i="59"/>
  <c r="C153" i="70"/>
  <c r="C15" i="67"/>
  <c r="C24" i="67"/>
  <c r="C340" i="65"/>
  <c r="C218" i="58"/>
  <c r="C264" i="65"/>
  <c r="C17" i="60"/>
  <c r="C130" i="61"/>
  <c r="C359" i="66"/>
  <c r="C330" i="71"/>
  <c r="C71" i="57"/>
  <c r="C147" i="59"/>
  <c r="C249" i="75"/>
  <c r="C378" i="70"/>
  <c r="C383" i="61"/>
  <c r="C366" i="65"/>
  <c r="G100" i="70"/>
  <c r="C319" i="71"/>
  <c r="C218" i="71"/>
  <c r="C56" i="61"/>
  <c r="C144" i="69"/>
  <c r="C337" i="71"/>
  <c r="C162" i="53"/>
  <c r="C254" i="55"/>
  <c r="C220" i="55"/>
  <c r="C353" i="69"/>
  <c r="C246" i="69"/>
  <c r="C185" i="75"/>
  <c r="C183" i="58"/>
  <c r="C240" i="57"/>
  <c r="C387" i="61"/>
  <c r="C298" i="71"/>
  <c r="C385" i="75"/>
  <c r="C191" i="64"/>
  <c r="C321" i="71"/>
  <c r="C179" i="56"/>
  <c r="C153" i="64"/>
  <c r="C337" i="67"/>
  <c r="C303" i="75"/>
  <c r="C282" i="75"/>
  <c r="C69" i="67"/>
  <c r="C373" i="59"/>
  <c r="C54" i="56"/>
  <c r="C219" i="59"/>
  <c r="C217" i="53"/>
  <c r="H248" i="51"/>
  <c r="I368" i="69"/>
  <c r="C46" i="56"/>
  <c r="C386" i="70"/>
  <c r="C382" i="50"/>
  <c r="C307" i="60"/>
  <c r="C252" i="67"/>
  <c r="C374" i="66"/>
  <c r="C240" i="65"/>
  <c r="C353" i="75"/>
  <c r="C382" i="51"/>
  <c r="C76" i="50"/>
  <c r="C319" i="65"/>
  <c r="C396" i="51"/>
  <c r="C318" i="68"/>
  <c r="C206" i="55"/>
  <c r="C186" i="55"/>
  <c r="C187" i="58"/>
  <c r="C303" i="71"/>
  <c r="C10" i="65"/>
  <c r="C402" i="51"/>
  <c r="C161" i="58"/>
  <c r="C400" i="64"/>
  <c r="C170" i="50"/>
  <c r="C18" i="60"/>
  <c r="C300" i="59"/>
  <c r="C157" i="66"/>
  <c r="C57" i="70"/>
  <c r="C356" i="68"/>
  <c r="C167" i="54"/>
  <c r="C392" i="22"/>
  <c r="C257" i="70"/>
  <c r="C60" i="51"/>
  <c r="C77" i="51"/>
  <c r="C215" i="58"/>
  <c r="C273" i="55"/>
  <c r="C336" i="67"/>
  <c r="C219" i="66"/>
  <c r="C35" i="53"/>
  <c r="C16" i="69"/>
  <c r="C75" i="51"/>
  <c r="C108" i="56"/>
  <c r="C264" i="59"/>
  <c r="C332" i="59"/>
  <c r="C318" i="22"/>
  <c r="C59" i="60"/>
  <c r="C184" i="59"/>
  <c r="C248" i="70"/>
  <c r="C131" i="57"/>
  <c r="C35" i="64"/>
  <c r="C291" i="56"/>
  <c r="C61" i="75"/>
  <c r="C364" i="57"/>
  <c r="C403" i="59"/>
  <c r="C369" i="61"/>
  <c r="C15" i="22"/>
  <c r="C83" i="59"/>
  <c r="C313" i="67"/>
  <c r="C222" i="68"/>
  <c r="C299" i="50"/>
  <c r="C215" i="51"/>
  <c r="C370" i="68"/>
  <c r="C188" i="71"/>
  <c r="C73" i="71"/>
  <c r="C131" i="66"/>
  <c r="C137" i="54"/>
  <c r="C61" i="56"/>
  <c r="C108" i="71"/>
  <c r="C156" i="53"/>
  <c r="C216" i="53"/>
  <c r="C70" i="54"/>
  <c r="C392" i="66"/>
  <c r="C22" i="55"/>
  <c r="C185" i="22"/>
  <c r="C157" i="71"/>
  <c r="C63" i="59"/>
  <c r="C246" i="53"/>
  <c r="C105" i="61"/>
  <c r="C346" i="71"/>
  <c r="E247" i="22"/>
  <c r="C393" i="68"/>
  <c r="C112" i="59"/>
  <c r="C110" i="50"/>
  <c r="C10" i="55"/>
  <c r="C136" i="71"/>
  <c r="C375" i="54"/>
  <c r="C329" i="58"/>
  <c r="C10" i="69"/>
  <c r="C330" i="54"/>
  <c r="C370" i="55"/>
  <c r="C199" i="71"/>
  <c r="C379" i="75"/>
  <c r="C170" i="60"/>
  <c r="C11" i="56"/>
  <c r="C306" i="69"/>
  <c r="I180" i="65"/>
  <c r="C349" i="50"/>
  <c r="C234" i="50"/>
  <c r="C53" i="65"/>
  <c r="C202" i="58"/>
  <c r="C219" i="68"/>
  <c r="C272" i="70"/>
  <c r="C350" i="58"/>
  <c r="C334" i="53"/>
  <c r="C389" i="59"/>
  <c r="C126" i="59"/>
  <c r="C384" i="51"/>
  <c r="C249" i="71"/>
  <c r="C112" i="22"/>
  <c r="C115" i="55"/>
  <c r="C191" i="68"/>
  <c r="C246" i="65"/>
  <c r="C145" i="67"/>
  <c r="C280" i="67"/>
  <c r="C9" i="22"/>
  <c r="C195" i="55"/>
  <c r="C242" i="70"/>
  <c r="C287" i="65"/>
  <c r="C270" i="61"/>
  <c r="C152" i="58"/>
  <c r="C222" i="65"/>
  <c r="C367" i="57"/>
  <c r="C292" i="59"/>
  <c r="C305" i="59"/>
  <c r="C378" i="59"/>
  <c r="C131" i="67"/>
  <c r="C387" i="51"/>
  <c r="C178" i="54"/>
  <c r="C393" i="70"/>
  <c r="C363" i="64"/>
  <c r="C163" i="58"/>
  <c r="C121" i="54"/>
  <c r="C323" i="64"/>
  <c r="C354" i="71"/>
  <c r="C232" i="55"/>
  <c r="C395" i="70"/>
  <c r="C135" i="51"/>
  <c r="C378" i="57"/>
  <c r="C368" i="57"/>
  <c r="C58" i="50"/>
  <c r="C364" i="68"/>
  <c r="C402" i="54"/>
  <c r="C286" i="69"/>
  <c r="C240" i="67"/>
  <c r="C341" i="54"/>
  <c r="C395" i="53"/>
  <c r="C47" i="61"/>
  <c r="C106" i="22"/>
  <c r="C191" i="71"/>
  <c r="I124" i="69"/>
  <c r="C315" i="54"/>
  <c r="C107" i="57"/>
  <c r="F22" i="70"/>
  <c r="C240" i="53"/>
  <c r="C368" i="76"/>
  <c r="F285" i="76"/>
  <c r="F192" i="66"/>
  <c r="F261" i="66"/>
  <c r="F75" i="66"/>
  <c r="C240" i="54"/>
  <c r="C326" i="59"/>
  <c r="C13" i="60"/>
  <c r="F303" i="58"/>
  <c r="F336" i="68"/>
  <c r="F296" i="76"/>
  <c r="F288" i="75"/>
  <c r="C307" i="64"/>
  <c r="C397" i="53"/>
  <c r="C351" i="76"/>
  <c r="F145" i="66"/>
  <c r="F30" i="67"/>
  <c r="F299" i="67"/>
  <c r="C23" i="76"/>
  <c r="C5" i="65"/>
  <c r="F172" i="64"/>
  <c r="C273" i="54"/>
  <c r="F182" i="76"/>
  <c r="F189" i="66"/>
  <c r="C29" i="76"/>
  <c r="F383" i="64"/>
  <c r="F310" i="54"/>
  <c r="F46" i="57"/>
  <c r="C99" i="22"/>
  <c r="F326" i="70"/>
  <c r="F362" i="61"/>
  <c r="F113" i="69"/>
  <c r="F226" i="67"/>
  <c r="F175" i="76"/>
  <c r="C247" i="69"/>
  <c r="F125" i="64"/>
  <c r="F231" i="22"/>
  <c r="F207" i="66"/>
  <c r="F248" i="68"/>
  <c r="C102" i="76"/>
  <c r="F208" i="65"/>
  <c r="F16" i="69"/>
  <c r="F333" i="76"/>
  <c r="C150" i="76"/>
  <c r="F183" i="22"/>
  <c r="C356" i="61"/>
  <c r="F394" i="67"/>
  <c r="C38" i="57"/>
  <c r="F242" i="58"/>
  <c r="F401" i="76"/>
  <c r="F97" i="71"/>
  <c r="F127" i="69"/>
  <c r="F275" i="64"/>
  <c r="C51" i="57"/>
  <c r="F62" i="67"/>
  <c r="F64" i="64"/>
  <c r="F250" i="65"/>
  <c r="F257" i="66"/>
  <c r="F121" i="61"/>
  <c r="F365" i="64"/>
  <c r="C357" i="61"/>
  <c r="C141" i="69"/>
  <c r="F76" i="65"/>
  <c r="C96" i="65"/>
  <c r="F111" i="66"/>
  <c r="C295" i="54"/>
  <c r="F198" i="64"/>
  <c r="F160" i="22"/>
  <c r="F207" i="67"/>
  <c r="C7" i="60"/>
  <c r="F376" i="65"/>
  <c r="F366" i="69"/>
  <c r="F259" i="68"/>
  <c r="C303" i="53"/>
  <c r="C294" i="67"/>
  <c r="C96" i="59"/>
  <c r="F31" i="55"/>
  <c r="F18" i="64"/>
  <c r="F231" i="67"/>
  <c r="F257" i="65"/>
  <c r="C258" i="51"/>
  <c r="F161" i="69"/>
  <c r="F183" i="66"/>
  <c r="F334" i="69"/>
  <c r="C86" i="53"/>
  <c r="C16" i="76"/>
  <c r="F355" i="68"/>
  <c r="C337" i="61"/>
  <c r="F16" i="60"/>
  <c r="F28" i="22"/>
  <c r="F8" i="66"/>
  <c r="C9" i="76"/>
  <c r="F154" i="64"/>
  <c r="F370" i="58"/>
  <c r="F114" i="56"/>
  <c r="F71" i="56"/>
  <c r="F42" i="65"/>
  <c r="F10" i="70"/>
  <c r="F145" i="61"/>
  <c r="F140" i="60"/>
  <c r="C109" i="53"/>
  <c r="F82" i="60"/>
  <c r="F195" i="69"/>
  <c r="F71" i="22"/>
  <c r="F329" i="69"/>
  <c r="C172" i="76"/>
  <c r="F311" i="76"/>
  <c r="F265" i="66"/>
  <c r="F261" i="76"/>
  <c r="F396" i="68"/>
  <c r="F138" i="70"/>
  <c r="F247" i="67"/>
  <c r="F363" i="54"/>
  <c r="F9" i="68"/>
  <c r="C98" i="59"/>
  <c r="F38" i="54"/>
  <c r="F327" i="53"/>
  <c r="F10" i="68"/>
  <c r="F89" i="65"/>
  <c r="F272" i="68"/>
  <c r="F175" i="70"/>
  <c r="F390" i="76"/>
  <c r="F233" i="69"/>
  <c r="F112" i="68"/>
  <c r="C316" i="53"/>
  <c r="F311" i="69"/>
  <c r="F220" i="71"/>
  <c r="C214" i="56"/>
  <c r="C99" i="59"/>
  <c r="C67" i="76"/>
  <c r="F13" i="67"/>
  <c r="F397" i="60"/>
  <c r="F350" i="54"/>
  <c r="F143" i="50"/>
  <c r="F156" i="64"/>
  <c r="C268" i="76"/>
  <c r="F295" i="66"/>
  <c r="F20" i="65"/>
  <c r="C360" i="65"/>
  <c r="C102" i="68"/>
  <c r="F115" i="69"/>
  <c r="F133" i="64"/>
  <c r="F363" i="65"/>
  <c r="F146" i="57"/>
  <c r="F401" i="66"/>
  <c r="C114" i="68"/>
  <c r="F320" i="70"/>
  <c r="F293" i="53"/>
  <c r="F80" i="65"/>
  <c r="F256" i="66"/>
  <c r="F373" i="67"/>
  <c r="F95" i="53"/>
  <c r="F68" i="69"/>
  <c r="C232" i="56"/>
  <c r="F241" i="57"/>
  <c r="C90" i="57"/>
  <c r="C56" i="76"/>
  <c r="F239" i="60"/>
  <c r="C51" i="60"/>
  <c r="F40" i="66"/>
  <c r="C178" i="64"/>
  <c r="C232" i="65"/>
  <c r="F220" i="70"/>
  <c r="F113" i="66"/>
  <c r="F105" i="70"/>
  <c r="C94" i="69"/>
  <c r="C389" i="76"/>
  <c r="F6" i="69"/>
  <c r="F202" i="68"/>
  <c r="F190" i="64"/>
  <c r="C68" i="68"/>
  <c r="C242" i="55"/>
  <c r="F122" i="69"/>
  <c r="C383" i="59"/>
  <c r="F373" i="64"/>
  <c r="F21" i="76"/>
  <c r="C350" i="66"/>
  <c r="F171" i="68"/>
  <c r="F369" i="67"/>
  <c r="C267" i="76"/>
  <c r="F191" i="64"/>
  <c r="F31" i="57"/>
  <c r="C214" i="50"/>
  <c r="F349" i="67"/>
  <c r="F375" i="67"/>
  <c r="F316" i="51"/>
  <c r="C337" i="50"/>
  <c r="F164" i="22"/>
  <c r="F173" i="66"/>
  <c r="F380" i="56"/>
  <c r="F241" i="76"/>
  <c r="F30" i="50"/>
  <c r="F75" i="61"/>
  <c r="C345" i="66"/>
  <c r="C105" i="76"/>
  <c r="C283" i="51"/>
  <c r="C278" i="64"/>
  <c r="F290" i="61"/>
  <c r="F40" i="67"/>
  <c r="C384" i="22"/>
  <c r="F178" i="69"/>
  <c r="C325" i="50"/>
  <c r="F75" i="69"/>
  <c r="F199" i="65"/>
  <c r="C250" i="68"/>
  <c r="F372" i="69"/>
  <c r="C390" i="67"/>
  <c r="F331" i="68"/>
  <c r="C234" i="76"/>
  <c r="F126" i="76"/>
  <c r="F98" i="64"/>
  <c r="F221" i="65"/>
  <c r="F27" i="70"/>
  <c r="F111" i="70"/>
  <c r="F263" i="67"/>
  <c r="C90" i="67"/>
  <c r="F25" i="22"/>
  <c r="F323" i="65"/>
  <c r="F12" i="65"/>
  <c r="C384" i="54"/>
  <c r="F390" i="57"/>
  <c r="C263" i="60"/>
  <c r="C131" i="64"/>
  <c r="C98" i="57"/>
  <c r="C257" i="22"/>
  <c r="F146" i="22"/>
  <c r="F73" i="67"/>
  <c r="F206" i="64"/>
  <c r="F322" i="22"/>
  <c r="F85" i="59"/>
  <c r="F344" i="70"/>
  <c r="F145" i="58"/>
  <c r="C85" i="64"/>
  <c r="F328" i="68"/>
  <c r="C141" i="61"/>
  <c r="C239" i="67"/>
  <c r="C46" i="70"/>
  <c r="F280" i="59"/>
  <c r="F19" i="70"/>
  <c r="C379" i="76"/>
  <c r="F214" i="22"/>
  <c r="F377" i="65"/>
  <c r="C339" i="61"/>
  <c r="C355" i="59"/>
  <c r="F7" i="76"/>
  <c r="F123" i="64"/>
  <c r="C202" i="56"/>
  <c r="C118" i="57"/>
  <c r="C97" i="60"/>
  <c r="C235" i="64"/>
  <c r="C89" i="60"/>
  <c r="C273" i="51"/>
  <c r="F235" i="22"/>
  <c r="C85" i="76"/>
  <c r="F350" i="22"/>
  <c r="C91" i="66"/>
  <c r="F172" i="65"/>
  <c r="F250" i="68"/>
  <c r="F352" i="68"/>
  <c r="F182" i="58"/>
  <c r="F380" i="69"/>
  <c r="F380" i="66"/>
  <c r="F101" i="54"/>
  <c r="C120" i="65"/>
  <c r="F286" i="53"/>
  <c r="F169" i="68"/>
  <c r="F269" i="54"/>
  <c r="C140" i="76"/>
  <c r="F345" i="61"/>
  <c r="F210" i="53"/>
  <c r="E250" i="55"/>
  <c r="C251" i="65"/>
  <c r="F60" i="64"/>
  <c r="F76" i="66"/>
  <c r="C326" i="64"/>
  <c r="F200" i="70"/>
  <c r="C299" i="53"/>
  <c r="C354" i="76"/>
  <c r="F358" i="61"/>
  <c r="C280" i="58"/>
  <c r="C227" i="67"/>
  <c r="F56" i="76"/>
  <c r="F275" i="68"/>
  <c r="C151" i="58"/>
  <c r="F115" i="50"/>
  <c r="F93" i="22"/>
  <c r="C140" i="53"/>
  <c r="C166" i="67"/>
  <c r="F224" i="69"/>
  <c r="F262" i="66"/>
  <c r="F223" i="70"/>
  <c r="C91" i="75"/>
  <c r="F359" i="70"/>
  <c r="F386" i="22"/>
  <c r="F137" i="22"/>
  <c r="C334" i="51"/>
  <c r="F251" i="69"/>
  <c r="C47" i="50"/>
  <c r="F54" i="60"/>
  <c r="C34" i="60"/>
  <c r="F371" i="50"/>
  <c r="F97" i="55"/>
  <c r="C247" i="76"/>
  <c r="F135" i="64"/>
  <c r="C206" i="76"/>
  <c r="F327" i="70"/>
  <c r="F147" i="66"/>
  <c r="C99" i="60"/>
  <c r="F65" i="68"/>
  <c r="C7" i="64"/>
  <c r="C306" i="56"/>
  <c r="C93" i="67"/>
  <c r="F127" i="76"/>
  <c r="F144" i="58"/>
  <c r="C204" i="67"/>
  <c r="C43" i="59"/>
  <c r="F14" i="68"/>
  <c r="C337" i="65"/>
  <c r="F179" i="22"/>
  <c r="C15" i="76"/>
  <c r="C85" i="57"/>
  <c r="F37" i="76"/>
  <c r="C223" i="69"/>
  <c r="F102" i="58"/>
  <c r="F146" i="68"/>
  <c r="F77" i="61"/>
  <c r="C282" i="70"/>
  <c r="F21" i="70"/>
  <c r="F282" i="60"/>
  <c r="F108" i="65"/>
  <c r="C53" i="75"/>
  <c r="C111" i="59"/>
  <c r="F234" i="68"/>
  <c r="F345" i="67"/>
  <c r="F223" i="67"/>
  <c r="F287" i="69"/>
  <c r="F214" i="64"/>
  <c r="F384" i="22"/>
  <c r="F9" i="70"/>
  <c r="F208" i="55"/>
  <c r="F313" i="56"/>
  <c r="F289" i="54"/>
  <c r="C204" i="59"/>
  <c r="F271" i="65"/>
  <c r="C324" i="60"/>
  <c r="C297" i="76"/>
  <c r="F162" i="61"/>
  <c r="C48" i="67"/>
  <c r="C250" i="64"/>
  <c r="C369" i="69"/>
  <c r="C80" i="59"/>
  <c r="C169" i="58"/>
  <c r="C101" i="54"/>
  <c r="F186" i="53"/>
  <c r="C16" i="54"/>
  <c r="F326" i="68"/>
  <c r="F182" i="22"/>
  <c r="C332" i="68"/>
  <c r="C253" i="75"/>
  <c r="F383" i="66"/>
  <c r="C247" i="61"/>
  <c r="F299" i="22"/>
  <c r="F349" i="54"/>
  <c r="F66" i="65"/>
  <c r="F348" i="22"/>
  <c r="C233" i="76"/>
  <c r="C228" i="76"/>
  <c r="F372" i="70"/>
  <c r="F333" i="70"/>
  <c r="C289" i="76"/>
  <c r="C230" i="67"/>
  <c r="F32" i="22"/>
  <c r="F170" i="54"/>
  <c r="C264" i="55"/>
  <c r="F92" i="68"/>
  <c r="F55" i="67"/>
  <c r="F252" i="59"/>
  <c r="H6" i="69"/>
  <c r="F392" i="76"/>
  <c r="C191" i="56"/>
  <c r="C98" i="65"/>
  <c r="C282" i="59"/>
  <c r="F130" i="68"/>
  <c r="F153" i="67"/>
  <c r="C134" i="70"/>
  <c r="F44" i="69"/>
  <c r="C110" i="76"/>
  <c r="C212" i="71"/>
  <c r="F29" i="68"/>
  <c r="F61" i="64"/>
  <c r="C39" i="57"/>
  <c r="F377" i="68"/>
  <c r="F237" i="76"/>
  <c r="F107" i="68"/>
  <c r="F321" i="76"/>
  <c r="F71" i="69"/>
  <c r="C306" i="55"/>
  <c r="F66" i="70"/>
  <c r="F139" i="64"/>
  <c r="F298" i="67"/>
  <c r="F15" i="70"/>
  <c r="F385" i="69"/>
  <c r="F317" i="70"/>
  <c r="F250" i="69"/>
  <c r="C79" i="70"/>
  <c r="C79" i="71"/>
  <c r="F239" i="65"/>
  <c r="C75" i="76"/>
  <c r="F24" i="53"/>
  <c r="F346" i="61"/>
  <c r="F171" i="58"/>
  <c r="F83" i="70"/>
  <c r="F295" i="68"/>
  <c r="C67" i="54"/>
  <c r="F108" i="22"/>
  <c r="F287" i="54"/>
  <c r="F383" i="69"/>
  <c r="I195" i="60"/>
  <c r="I244" i="71"/>
  <c r="I256" i="65"/>
  <c r="I173" i="66"/>
  <c r="H344" i="51"/>
  <c r="I386" i="50"/>
  <c r="I374" i="50"/>
  <c r="I329" i="76"/>
  <c r="I339" i="64"/>
  <c r="I161" i="56"/>
  <c r="I263" i="53"/>
  <c r="I373" i="55"/>
  <c r="I182" i="71"/>
  <c r="I330" i="71"/>
  <c r="E224" i="76"/>
  <c r="I34" i="70"/>
  <c r="I226" i="59"/>
  <c r="H214" i="51"/>
  <c r="I385" i="76"/>
  <c r="I338" i="57"/>
  <c r="I271" i="59"/>
  <c r="I148" i="53"/>
  <c r="I85" i="75"/>
  <c r="I96" i="53"/>
  <c r="I293" i="75"/>
  <c r="I276" i="64"/>
  <c r="H51" i="71"/>
  <c r="H51" i="55"/>
  <c r="I61" i="55"/>
  <c r="I268" i="64"/>
  <c r="H310" i="71"/>
  <c r="I143" i="61"/>
  <c r="I268" i="51"/>
  <c r="I238" i="53"/>
  <c r="I225" i="51"/>
  <c r="I235" i="58"/>
  <c r="I194" i="57"/>
  <c r="E74" i="64"/>
  <c r="I81" i="55"/>
  <c r="I233" i="56"/>
  <c r="I79" i="71"/>
  <c r="I125" i="22"/>
  <c r="I17" i="51"/>
  <c r="E373" i="68"/>
  <c r="I199" i="75"/>
  <c r="E271" i="61"/>
  <c r="I171" i="75"/>
  <c r="I296" i="51"/>
  <c r="E209" i="70"/>
  <c r="I137" i="60"/>
  <c r="E387" i="76"/>
  <c r="E221" i="76"/>
  <c r="I236" i="71"/>
  <c r="E194" i="76"/>
  <c r="I303" i="22"/>
  <c r="I14" i="55"/>
  <c r="E111" i="76"/>
  <c r="E257" i="76"/>
  <c r="I115" i="64"/>
  <c r="I169" i="75"/>
  <c r="I301" i="57"/>
  <c r="I139" i="56"/>
  <c r="I67" i="56"/>
  <c r="I191" i="64"/>
  <c r="I363" i="55"/>
  <c r="I208" i="59"/>
  <c r="E251" i="66"/>
  <c r="I270" i="54"/>
  <c r="I145" i="57"/>
  <c r="I374" i="61"/>
  <c r="I32" i="71"/>
  <c r="I43" i="60"/>
  <c r="I237" i="56"/>
  <c r="E18" i="55"/>
  <c r="I341" i="59"/>
  <c r="E353" i="69"/>
  <c r="I339" i="56"/>
  <c r="I147" i="64"/>
  <c r="I321" i="60"/>
  <c r="I300" i="57"/>
  <c r="I111" i="64"/>
  <c r="I336" i="75"/>
  <c r="I224" i="57"/>
  <c r="I365" i="59"/>
  <c r="E104" i="22"/>
  <c r="E290" i="59"/>
  <c r="I372" i="54"/>
  <c r="E116" i="70"/>
  <c r="E78" i="65"/>
  <c r="I368" i="60"/>
  <c r="E362" i="64"/>
  <c r="I205" i="54"/>
  <c r="E337" i="70"/>
  <c r="I26" i="51"/>
  <c r="E57" i="69"/>
  <c r="I71" i="60"/>
  <c r="I357" i="50"/>
  <c r="I289" i="57"/>
  <c r="I206" i="59"/>
  <c r="I314" i="59"/>
  <c r="I379" i="59"/>
  <c r="E341" i="69"/>
  <c r="E337" i="76"/>
  <c r="E24" i="22"/>
  <c r="E310" i="53"/>
  <c r="E211" i="64"/>
  <c r="I49" i="71"/>
  <c r="E253" i="76"/>
  <c r="E114" i="22"/>
  <c r="I349" i="75"/>
  <c r="I295" i="54"/>
  <c r="E66" i="70"/>
  <c r="E293" i="68"/>
  <c r="I47" i="56"/>
  <c r="E18" i="76"/>
  <c r="E330" i="76"/>
  <c r="E148" i="70"/>
  <c r="E135" i="69"/>
  <c r="E195" i="66"/>
  <c r="I42" i="53"/>
  <c r="I107" i="50"/>
  <c r="I237" i="59"/>
  <c r="E297" i="22"/>
  <c r="E122" i="68"/>
  <c r="E25" i="76"/>
  <c r="I334" i="54"/>
  <c r="I159" i="71"/>
  <c r="I249" i="54"/>
  <c r="I15" i="71"/>
  <c r="E326" i="76"/>
  <c r="I195" i="56"/>
  <c r="E331" i="64"/>
  <c r="I96" i="56"/>
  <c r="E270" i="65"/>
  <c r="E287" i="67"/>
  <c r="I219" i="75"/>
  <c r="I170" i="60"/>
  <c r="E217" i="70"/>
  <c r="I154" i="54"/>
  <c r="E369" i="68"/>
  <c r="I310" i="50"/>
  <c r="E234" i="68"/>
  <c r="E318" i="69"/>
  <c r="E164" i="22"/>
  <c r="E398" i="61"/>
  <c r="E192" i="66"/>
  <c r="H224" i="71"/>
  <c r="I9" i="53"/>
  <c r="I221" i="55"/>
  <c r="G274" i="22"/>
  <c r="E102" i="67"/>
  <c r="E238" i="65"/>
  <c r="E345" i="22"/>
  <c r="E90" i="22"/>
  <c r="E338" i="66"/>
  <c r="E272" i="70"/>
  <c r="E103" i="67"/>
  <c r="I160" i="59"/>
  <c r="E81" i="22"/>
  <c r="E359" i="67"/>
  <c r="E38" i="76"/>
  <c r="E246" i="65"/>
  <c r="E83" i="22"/>
  <c r="E302" i="70"/>
  <c r="E49" i="69"/>
  <c r="E172" i="22"/>
  <c r="E280" i="76"/>
  <c r="E367" i="76"/>
  <c r="E170" i="22"/>
  <c r="E332" i="69"/>
  <c r="E191" i="65"/>
  <c r="I383" i="71"/>
  <c r="E133" i="22"/>
  <c r="E191" i="69"/>
  <c r="E341" i="70"/>
  <c r="C39" i="66"/>
  <c r="E156" i="22"/>
  <c r="E103" i="61"/>
  <c r="I104" i="71"/>
  <c r="E353" i="68"/>
  <c r="I24" i="71"/>
  <c r="I247" i="53"/>
  <c r="E373" i="22"/>
  <c r="E340" i="69"/>
  <c r="E357" i="65"/>
  <c r="E230" i="54"/>
  <c r="E359" i="68"/>
  <c r="E38" i="70"/>
  <c r="E39" i="76"/>
  <c r="E115" i="69"/>
  <c r="E331" i="66"/>
  <c r="I142" i="56"/>
  <c r="E363" i="22"/>
  <c r="I316" i="61"/>
  <c r="E25" i="70"/>
  <c r="E312" i="69"/>
  <c r="E16" i="70"/>
  <c r="E59" i="66"/>
  <c r="E5" i="70"/>
  <c r="E264" i="68"/>
  <c r="F297" i="57"/>
  <c r="E387" i="68"/>
  <c r="E179" i="68"/>
  <c r="E184" i="22"/>
  <c r="E139" i="76"/>
  <c r="E403" i="68"/>
  <c r="E329" i="70"/>
  <c r="I233" i="71"/>
  <c r="E162" i="66"/>
  <c r="E316" i="76"/>
  <c r="E101" i="61"/>
  <c r="I41" i="71"/>
  <c r="E153" i="68"/>
  <c r="E151" i="69"/>
  <c r="E190" i="67"/>
  <c r="E178" i="22"/>
  <c r="I210" i="75"/>
  <c r="I311" i="53"/>
  <c r="I193" i="60"/>
  <c r="E250" i="70"/>
  <c r="E263" i="76"/>
  <c r="E215" i="65"/>
  <c r="E54" i="54"/>
  <c r="I221" i="71"/>
  <c r="E322" i="64"/>
  <c r="C165" i="65"/>
  <c r="F109" i="70"/>
  <c r="F155" i="64"/>
  <c r="C164" i="76"/>
  <c r="F56" i="66"/>
  <c r="C16" i="22"/>
  <c r="C9" i="61"/>
  <c r="F68" i="70"/>
  <c r="F209" i="58"/>
  <c r="F242" i="59"/>
  <c r="C162" i="68"/>
  <c r="F335" i="56"/>
  <c r="F143" i="61"/>
  <c r="F258" i="59"/>
  <c r="C152" i="56"/>
  <c r="F287" i="65"/>
  <c r="F336" i="70"/>
  <c r="F191" i="76"/>
  <c r="F28" i="64"/>
  <c r="C99" i="55"/>
  <c r="C123" i="76"/>
  <c r="F358" i="76"/>
  <c r="C342" i="60"/>
  <c r="C84" i="58"/>
  <c r="C71" i="68"/>
  <c r="C278" i="67"/>
  <c r="C193" i="76"/>
  <c r="F48" i="67"/>
  <c r="F75" i="64"/>
  <c r="F8" i="65"/>
  <c r="F375" i="68"/>
  <c r="C4" i="71"/>
  <c r="C206" i="56"/>
  <c r="F15" i="68"/>
  <c r="F176" i="22"/>
  <c r="F371" i="64"/>
  <c r="C69" i="68"/>
  <c r="F175" i="53"/>
  <c r="F249" i="76"/>
  <c r="C296" i="76"/>
  <c r="C87" i="75"/>
  <c r="F334" i="66"/>
  <c r="F158" i="66"/>
  <c r="F360" i="68"/>
  <c r="F77" i="68"/>
  <c r="C333" i="76"/>
  <c r="F366" i="65"/>
  <c r="C342" i="53"/>
  <c r="E329" i="60"/>
  <c r="C92" i="50"/>
  <c r="F215" i="58"/>
  <c r="F354" i="22"/>
  <c r="F29" i="56"/>
  <c r="F79" i="75"/>
  <c r="C209" i="70"/>
  <c r="F243" i="69"/>
  <c r="F203" i="64"/>
  <c r="C86" i="54"/>
  <c r="C294" i="64"/>
  <c r="C340" i="76"/>
  <c r="C181" i="58"/>
  <c r="F377" i="69"/>
  <c r="F63" i="56"/>
  <c r="C18" i="71"/>
  <c r="C46" i="61"/>
  <c r="F363" i="59"/>
  <c r="F89" i="54"/>
  <c r="F272" i="66"/>
  <c r="C87" i="51"/>
  <c r="C221" i="50"/>
  <c r="F252" i="65"/>
  <c r="F272" i="70"/>
  <c r="F320" i="76"/>
  <c r="C91" i="60"/>
  <c r="C86" i="22"/>
  <c r="F375" i="66"/>
  <c r="F342" i="64"/>
  <c r="F89" i="66"/>
  <c r="C273" i="68"/>
  <c r="F25" i="66"/>
  <c r="F342" i="70"/>
  <c r="C92" i="76"/>
  <c r="C279" i="68"/>
  <c r="C248" i="76"/>
  <c r="F258" i="61"/>
  <c r="F402" i="67"/>
  <c r="F363" i="60"/>
  <c r="F158" i="65"/>
  <c r="C243" i="60"/>
  <c r="I194" i="55"/>
  <c r="I88" i="64"/>
  <c r="I83" i="53"/>
  <c r="H278" i="51"/>
  <c r="I110" i="76"/>
  <c r="I281" i="55"/>
  <c r="I171" i="65"/>
  <c r="I194" i="60"/>
  <c r="I328" i="54"/>
  <c r="I383" i="60"/>
  <c r="I135" i="53"/>
  <c r="I160" i="71"/>
  <c r="I130" i="50"/>
  <c r="I177" i="71"/>
  <c r="E43" i="22"/>
  <c r="I240" i="75"/>
  <c r="I142" i="65"/>
  <c r="I58" i="68"/>
  <c r="H14" i="75"/>
  <c r="H369" i="53"/>
  <c r="I326" i="50"/>
  <c r="I151" i="55"/>
  <c r="I37" i="71"/>
  <c r="I26" i="56"/>
  <c r="I140" i="51"/>
  <c r="I23" i="51"/>
  <c r="I306" i="58"/>
  <c r="I282" i="50"/>
  <c r="I324" i="68"/>
  <c r="I282" i="57"/>
  <c r="I123" i="71"/>
  <c r="I13" i="50"/>
  <c r="H402" i="50"/>
  <c r="I204" i="51"/>
  <c r="I236" i="56"/>
  <c r="I279" i="55"/>
  <c r="I56" i="71"/>
  <c r="I215" i="50"/>
  <c r="E119" i="67"/>
  <c r="E110" i="67"/>
  <c r="I326" i="60"/>
  <c r="I43" i="66"/>
  <c r="I383" i="50"/>
  <c r="I235" i="75"/>
  <c r="I114" i="53"/>
  <c r="I280" i="71"/>
  <c r="E233" i="70"/>
  <c r="I42" i="58"/>
  <c r="I58" i="55"/>
  <c r="I178" i="51"/>
  <c r="E116" i="60"/>
  <c r="I17" i="55"/>
  <c r="I99" i="51"/>
  <c r="I112" i="65"/>
  <c r="I292" i="51"/>
  <c r="I347" i="53"/>
  <c r="I192" i="50"/>
  <c r="I364" i="75"/>
  <c r="I310" i="59"/>
  <c r="I210" i="57"/>
  <c r="E32" i="76"/>
  <c r="E155" i="68"/>
  <c r="I286" i="64"/>
  <c r="I262" i="75"/>
  <c r="I246" i="58"/>
  <c r="I319" i="51"/>
  <c r="I228" i="64"/>
  <c r="I360" i="51"/>
  <c r="I370" i="59"/>
  <c r="I172" i="58"/>
  <c r="E12" i="22"/>
  <c r="E382" i="76"/>
  <c r="E95" i="67"/>
  <c r="I109" i="76"/>
  <c r="I330" i="75"/>
  <c r="I378" i="59"/>
  <c r="I231" i="71"/>
  <c r="I316" i="60"/>
  <c r="I65" i="54"/>
  <c r="I250" i="59"/>
  <c r="I209" i="54"/>
  <c r="I72" i="57"/>
  <c r="I345" i="56"/>
  <c r="E117" i="76"/>
  <c r="E374" i="61"/>
  <c r="E153" i="22"/>
  <c r="E240" i="69"/>
  <c r="I110" i="65"/>
  <c r="H243" i="54"/>
  <c r="E386" i="70"/>
  <c r="I187" i="55"/>
  <c r="I240" i="57"/>
  <c r="I244" i="55"/>
  <c r="I18" i="71"/>
  <c r="E353" i="64"/>
  <c r="E342" i="70"/>
  <c r="I179" i="65"/>
  <c r="I76" i="51"/>
  <c r="I137" i="53"/>
  <c r="E365" i="68"/>
  <c r="E146" i="55"/>
  <c r="E91" i="76"/>
  <c r="I162" i="58"/>
  <c r="E126" i="76"/>
  <c r="I105" i="60"/>
  <c r="E218" i="22"/>
  <c r="E220" i="22"/>
  <c r="E345" i="70"/>
  <c r="I32" i="55"/>
  <c r="I353" i="57"/>
  <c r="E68" i="67"/>
  <c r="E398" i="67"/>
  <c r="E145" i="76"/>
  <c r="I170" i="64"/>
  <c r="E284" i="65"/>
  <c r="I288" i="55"/>
  <c r="E52" i="76"/>
  <c r="I193" i="61"/>
  <c r="E230" i="65"/>
  <c r="E60" i="69"/>
  <c r="E258" i="64"/>
  <c r="E157" i="76"/>
  <c r="E187" i="76"/>
  <c r="I174" i="61"/>
  <c r="E19" i="69"/>
  <c r="E349" i="69"/>
  <c r="E193" i="76"/>
  <c r="I68" i="55"/>
  <c r="I344" i="71"/>
  <c r="E378" i="69"/>
  <c r="E228" i="76"/>
  <c r="E170" i="68"/>
  <c r="E255" i="69"/>
  <c r="I10" i="50"/>
  <c r="I368" i="50"/>
  <c r="I57" i="58"/>
  <c r="E109" i="22"/>
  <c r="E106" i="22"/>
  <c r="I157" i="71"/>
  <c r="E9" i="22"/>
  <c r="E96" i="22"/>
  <c r="E247" i="65"/>
  <c r="E242" i="69"/>
  <c r="I245" i="50"/>
  <c r="I183" i="58"/>
  <c r="E202" i="76"/>
  <c r="E275" i="76"/>
  <c r="E26" i="22"/>
  <c r="E240" i="76"/>
  <c r="I118" i="50"/>
  <c r="E19" i="68"/>
  <c r="E155" i="22"/>
  <c r="E231" i="22"/>
  <c r="I285" i="56"/>
  <c r="I243" i="53"/>
  <c r="I129" i="57"/>
  <c r="I395" i="55"/>
  <c r="E31" i="76"/>
  <c r="I246" i="54"/>
  <c r="I59" i="54"/>
  <c r="I303" i="50"/>
  <c r="E20" i="70"/>
  <c r="E270" i="60"/>
  <c r="I374" i="54"/>
  <c r="I98" i="55"/>
  <c r="I298" i="59"/>
  <c r="E82" i="68"/>
  <c r="E248" i="69"/>
  <c r="E275" i="68"/>
  <c r="E7" i="61"/>
  <c r="E54" i="22"/>
  <c r="E383" i="22"/>
  <c r="E115" i="68"/>
  <c r="E402" i="68"/>
  <c r="I212" i="70"/>
  <c r="E191" i="61"/>
  <c r="E203" i="66"/>
  <c r="I247" i="57"/>
  <c r="E235" i="70"/>
  <c r="E174" i="67"/>
  <c r="E358" i="65"/>
  <c r="E139" i="70"/>
  <c r="E177" i="68"/>
  <c r="E359" i="61"/>
  <c r="E48" i="69"/>
  <c r="E351" i="76"/>
  <c r="I144" i="71"/>
  <c r="E274" i="66"/>
  <c r="E7" i="51"/>
  <c r="E105" i="68"/>
  <c r="E226" i="69"/>
  <c r="E375" i="22"/>
  <c r="E178" i="66"/>
  <c r="I8" i="51"/>
  <c r="E27" i="69"/>
  <c r="E28" i="69"/>
  <c r="E78" i="50"/>
  <c r="E303" i="67"/>
  <c r="E14" i="76"/>
  <c r="E113" i="64"/>
  <c r="E247" i="54"/>
  <c r="I352" i="56"/>
  <c r="H264" i="61"/>
  <c r="E193" i="22"/>
  <c r="E389" i="70"/>
  <c r="H309" i="57"/>
  <c r="I52" i="57"/>
  <c r="I334" i="56"/>
  <c r="E299" i="69"/>
  <c r="I148" i="57"/>
  <c r="E135" i="76"/>
  <c r="I81" i="61"/>
  <c r="E326" i="69"/>
  <c r="E299" i="66"/>
  <c r="E141" i="69"/>
  <c r="E182" i="67"/>
  <c r="E308" i="56"/>
  <c r="E62" i="76"/>
  <c r="E68" i="76"/>
  <c r="H132" i="54"/>
  <c r="E329" i="66"/>
  <c r="I155" i="53"/>
  <c r="E101" i="58"/>
  <c r="E170" i="59"/>
  <c r="E99" i="22"/>
  <c r="E5" i="68"/>
  <c r="E254" i="22"/>
  <c r="E17" i="70"/>
  <c r="E134" i="50"/>
  <c r="E225" i="64"/>
  <c r="F391" i="70"/>
  <c r="F347" i="64"/>
  <c r="C96" i="70"/>
  <c r="C98" i="75"/>
  <c r="C152" i="76"/>
  <c r="F62" i="59"/>
  <c r="C330" i="76"/>
  <c r="C79" i="67"/>
  <c r="F284" i="68"/>
  <c r="F269" i="61"/>
  <c r="C146" i="65"/>
  <c r="C162" i="51"/>
  <c r="F166" i="75"/>
  <c r="F104" i="59"/>
  <c r="F76" i="57"/>
  <c r="F400" i="66"/>
  <c r="F338" i="69"/>
  <c r="C369" i="70"/>
  <c r="F70" i="76"/>
  <c r="F348" i="69"/>
  <c r="F56" i="65"/>
  <c r="F137" i="75"/>
  <c r="C246" i="76"/>
  <c r="F130" i="70"/>
  <c r="C10" i="68"/>
  <c r="C27" i="53"/>
  <c r="C356" i="55"/>
  <c r="F58" i="70"/>
  <c r="C271" i="61"/>
  <c r="C319" i="68"/>
  <c r="F322" i="69"/>
  <c r="F272" i="76"/>
  <c r="C115" i="76"/>
  <c r="F28" i="66"/>
  <c r="F397" i="70"/>
  <c r="F396" i="64"/>
  <c r="F400" i="68"/>
  <c r="F88" i="76"/>
  <c r="F312" i="65"/>
  <c r="C19" i="61"/>
  <c r="C13" i="76"/>
  <c r="F186" i="76"/>
  <c r="F323" i="64"/>
  <c r="F124" i="70"/>
  <c r="C95" i="70"/>
  <c r="C60" i="50"/>
  <c r="C181" i="66"/>
  <c r="F354" i="64"/>
  <c r="F263" i="70"/>
  <c r="E6" i="69"/>
  <c r="F256" i="59"/>
  <c r="F265" i="22"/>
  <c r="C266" i="54"/>
  <c r="C315" i="56"/>
  <c r="C206" i="68"/>
  <c r="F14" i="66"/>
  <c r="F122" i="22"/>
  <c r="F338" i="58"/>
  <c r="C92" i="56"/>
  <c r="C349" i="65"/>
  <c r="C162" i="65"/>
  <c r="C198" i="68"/>
  <c r="C210" i="60"/>
  <c r="C21" i="65"/>
  <c r="F287" i="67"/>
  <c r="C137" i="64"/>
  <c r="F221" i="66"/>
  <c r="F184" i="66"/>
  <c r="F401" i="69"/>
  <c r="F93" i="76"/>
  <c r="F361" i="69"/>
  <c r="F122" i="76"/>
  <c r="F333" i="64"/>
  <c r="C381" i="75"/>
  <c r="C261" i="76"/>
  <c r="F97" i="76"/>
  <c r="F139" i="66"/>
  <c r="F238" i="70"/>
  <c r="F73" i="68"/>
  <c r="C368" i="59"/>
  <c r="F254" i="65"/>
  <c r="F236" i="66"/>
  <c r="C14" i="76"/>
  <c r="C98" i="76"/>
  <c r="F60" i="70"/>
  <c r="F87" i="69"/>
  <c r="F293" i="68"/>
  <c r="E401" i="22"/>
  <c r="F325" i="67"/>
  <c r="I403" i="55"/>
  <c r="I355" i="56"/>
  <c r="H31" i="56"/>
  <c r="I223" i="53"/>
  <c r="I287" i="64"/>
  <c r="I220" i="71"/>
  <c r="I90" i="53"/>
  <c r="I232" i="57"/>
  <c r="I160" i="66"/>
  <c r="I162" i="55"/>
  <c r="E364" i="22"/>
  <c r="I262" i="53"/>
  <c r="I176" i="59"/>
  <c r="I331" i="53"/>
  <c r="E159" i="76"/>
  <c r="I199" i="56"/>
  <c r="I129" i="75"/>
  <c r="I277" i="50"/>
  <c r="I157" i="69"/>
  <c r="I9" i="50"/>
  <c r="I376" i="56"/>
  <c r="I385" i="71"/>
  <c r="I29" i="75"/>
  <c r="I99" i="56"/>
  <c r="I86" i="57"/>
  <c r="I196" i="51"/>
  <c r="I379" i="51"/>
  <c r="I66" i="66"/>
  <c r="I343" i="60"/>
  <c r="I173" i="76"/>
  <c r="I262" i="56"/>
  <c r="I56" i="55"/>
  <c r="I13" i="75"/>
  <c r="I128" i="68"/>
  <c r="H41" i="53"/>
  <c r="I9" i="60"/>
  <c r="I263" i="64"/>
  <c r="I389" i="53"/>
  <c r="I384" i="50"/>
  <c r="I393" i="51"/>
  <c r="I269" i="59"/>
  <c r="I273" i="55"/>
  <c r="I229" i="54"/>
  <c r="I66" i="75"/>
  <c r="I73" i="54"/>
  <c r="I347" i="58"/>
  <c r="E27" i="64"/>
  <c r="E179" i="66"/>
  <c r="E21" i="70"/>
  <c r="E36" i="70"/>
  <c r="E67" i="70"/>
  <c r="E159" i="69"/>
  <c r="H88" i="53"/>
  <c r="I313" i="58"/>
  <c r="H144" i="54"/>
  <c r="I10" i="54"/>
  <c r="I342" i="53"/>
  <c r="E67" i="76"/>
  <c r="E28" i="22"/>
  <c r="I272" i="58"/>
  <c r="I18" i="57"/>
  <c r="E387" i="69"/>
  <c r="E383" i="69"/>
  <c r="I89" i="68"/>
  <c r="I167" i="54"/>
  <c r="I358" i="71"/>
  <c r="I186" i="56"/>
  <c r="I184" i="59"/>
  <c r="E168" i="68"/>
  <c r="I375" i="60"/>
  <c r="E81" i="76"/>
  <c r="E370" i="68"/>
  <c r="I137" i="51"/>
  <c r="I187" i="54"/>
  <c r="I356" i="67"/>
  <c r="E335" i="65"/>
  <c r="I137" i="59"/>
  <c r="I182" i="53"/>
  <c r="I253" i="51"/>
  <c r="I215" i="75"/>
  <c r="I28" i="66"/>
  <c r="E158" i="70"/>
  <c r="I318" i="59"/>
  <c r="I333" i="53"/>
  <c r="I77" i="57"/>
  <c r="I254" i="58"/>
  <c r="I225" i="75"/>
  <c r="I254" i="71"/>
  <c r="E339" i="76"/>
  <c r="I179" i="61"/>
  <c r="I32" i="53"/>
  <c r="E45" i="22"/>
  <c r="I307" i="57"/>
  <c r="E263" i="67"/>
  <c r="I20" i="71"/>
  <c r="I162" i="59"/>
  <c r="I107" i="71"/>
  <c r="E308" i="55"/>
  <c r="E232" i="76"/>
  <c r="I13" i="53"/>
  <c r="E284" i="70"/>
  <c r="E398" i="65"/>
  <c r="E247" i="69"/>
  <c r="I76" i="53"/>
  <c r="E377" i="22"/>
  <c r="E291" i="64"/>
  <c r="I368" i="53"/>
  <c r="E255" i="65"/>
  <c r="I193" i="53"/>
  <c r="E122" i="51"/>
  <c r="I114" i="56"/>
  <c r="E339" i="69"/>
  <c r="E354" i="66"/>
  <c r="E358" i="67"/>
  <c r="E38" i="65"/>
  <c r="E395" i="76"/>
  <c r="E302" i="67"/>
  <c r="E297" i="69"/>
  <c r="I220" i="60"/>
  <c r="E349" i="70"/>
  <c r="I16" i="57"/>
  <c r="I222" i="65"/>
  <c r="I308" i="54"/>
  <c r="I311" i="59"/>
  <c r="E157" i="69"/>
  <c r="E293" i="70"/>
  <c r="I271" i="64"/>
  <c r="E188" i="22"/>
  <c r="I248" i="50"/>
  <c r="E92" i="76"/>
  <c r="I373" i="59"/>
  <c r="E81" i="69"/>
  <c r="I354" i="54"/>
  <c r="E317" i="76"/>
  <c r="E142" i="76"/>
  <c r="E5" i="65"/>
  <c r="I216" i="71"/>
  <c r="I317" i="54"/>
  <c r="E4" i="67"/>
  <c r="E222" i="61"/>
  <c r="E36" i="22"/>
  <c r="I154" i="55"/>
  <c r="I88" i="55"/>
  <c r="E77" i="76"/>
  <c r="E358" i="68"/>
  <c r="E202" i="70"/>
  <c r="I376" i="57"/>
  <c r="I29" i="50"/>
  <c r="E183" i="70"/>
  <c r="E218" i="66"/>
  <c r="E164" i="70"/>
  <c r="E384" i="22"/>
  <c r="E8" i="69"/>
  <c r="E124" i="70"/>
  <c r="E288" i="22"/>
  <c r="I367" i="56"/>
  <c r="E183" i="76"/>
  <c r="I352" i="71"/>
  <c r="I347" i="54"/>
  <c r="I127" i="64"/>
  <c r="E148" i="67"/>
  <c r="I20" i="57"/>
  <c r="E227" i="69"/>
  <c r="I146" i="59"/>
  <c r="E315" i="66"/>
  <c r="I251" i="51"/>
  <c r="E357" i="70"/>
  <c r="I183" i="51"/>
  <c r="I12" i="50"/>
  <c r="I299" i="75"/>
  <c r="E123" i="66"/>
  <c r="I339" i="58"/>
  <c r="E351" i="22"/>
  <c r="E100" i="76"/>
  <c r="E365" i="61"/>
  <c r="E346" i="76"/>
  <c r="E286" i="22"/>
  <c r="I292" i="64"/>
  <c r="I80" i="54"/>
  <c r="E207" i="65"/>
  <c r="E336" i="76"/>
  <c r="E21" i="22"/>
  <c r="E6" i="65"/>
  <c r="E277" i="56"/>
  <c r="I347" i="75"/>
  <c r="I27" i="53"/>
  <c r="E210" i="68"/>
  <c r="E139" i="66"/>
  <c r="E251" i="70"/>
  <c r="E239" i="67"/>
  <c r="I190" i="71"/>
  <c r="E314" i="70"/>
  <c r="E201" i="76"/>
  <c r="E287" i="61"/>
  <c r="E158" i="69"/>
  <c r="E70" i="67"/>
  <c r="I128" i="75"/>
  <c r="E315" i="68"/>
  <c r="E66" i="22"/>
  <c r="E362" i="75"/>
  <c r="E158" i="54"/>
  <c r="I116" i="65"/>
  <c r="E398" i="70"/>
  <c r="E235" i="76"/>
  <c r="E166" i="70"/>
  <c r="E398" i="76"/>
  <c r="E199" i="65"/>
  <c r="E7" i="59"/>
  <c r="E212" i="67"/>
  <c r="E180" i="76"/>
  <c r="C308" i="54"/>
  <c r="F365" i="70"/>
  <c r="F244" i="70"/>
  <c r="C158" i="70"/>
  <c r="C94" i="65"/>
  <c r="E270" i="66"/>
  <c r="C139" i="60"/>
  <c r="F304" i="57"/>
  <c r="F320" i="65"/>
  <c r="F176" i="70"/>
  <c r="F380" i="57"/>
  <c r="F382" i="54"/>
  <c r="F36" i="75"/>
  <c r="F199" i="56"/>
  <c r="C117" i="64"/>
  <c r="C270" i="53"/>
  <c r="F338" i="61"/>
  <c r="C206" i="69"/>
  <c r="F313" i="76"/>
  <c r="C199" i="56"/>
  <c r="C313" i="76"/>
  <c r="F264" i="68"/>
  <c r="F103" i="76"/>
  <c r="F14" i="69"/>
  <c r="C143" i="56"/>
  <c r="C178" i="59"/>
  <c r="F269" i="76"/>
  <c r="F12" i="70"/>
  <c r="F87" i="68"/>
  <c r="F40" i="70"/>
  <c r="C126" i="76"/>
  <c r="F98" i="22"/>
  <c r="C89" i="51"/>
  <c r="F375" i="70"/>
  <c r="F287" i="70"/>
  <c r="C390" i="76"/>
  <c r="C84" i="69"/>
  <c r="F40" i="69"/>
  <c r="F193" i="61"/>
  <c r="F150" i="65"/>
  <c r="F368" i="67"/>
  <c r="F314" i="76"/>
  <c r="F159" i="69"/>
  <c r="F247" i="66"/>
  <c r="F165" i="66"/>
  <c r="F187" i="76"/>
  <c r="F154" i="67"/>
  <c r="F337" i="76"/>
  <c r="F321" i="68"/>
  <c r="F323" i="75"/>
  <c r="F26" i="50"/>
  <c r="C230" i="55"/>
  <c r="C173" i="54"/>
  <c r="C233" i="51"/>
  <c r="F330" i="67"/>
  <c r="C292" i="53"/>
  <c r="C95" i="58"/>
  <c r="F284" i="65"/>
  <c r="F66" i="68"/>
  <c r="F255" i="22"/>
  <c r="F321" i="66"/>
  <c r="C223" i="68"/>
  <c r="C353" i="70"/>
  <c r="F221" i="61"/>
  <c r="F288" i="22"/>
  <c r="F38" i="68"/>
  <c r="F130" i="76"/>
  <c r="F389" i="65"/>
  <c r="F276" i="70"/>
  <c r="C229" i="67"/>
  <c r="F242" i="64"/>
  <c r="F316" i="65"/>
  <c r="F114" i="70"/>
  <c r="F375" i="65"/>
  <c r="F104" i="65"/>
  <c r="F313" i="69"/>
  <c r="F370" i="54"/>
  <c r="F307" i="65"/>
  <c r="F231" i="66"/>
  <c r="F52" i="65"/>
  <c r="C250" i="76"/>
  <c r="F202" i="65"/>
  <c r="F296" i="67"/>
  <c r="F366" i="58"/>
  <c r="F136" i="55"/>
  <c r="F108" i="64"/>
  <c r="F86" i="60"/>
  <c r="F326" i="60"/>
  <c r="F47" i="60"/>
  <c r="I192" i="61"/>
  <c r="H218" i="53"/>
  <c r="I403" i="59"/>
  <c r="H212" i="50"/>
  <c r="I209" i="57"/>
  <c r="I111" i="53"/>
  <c r="I302" i="70"/>
  <c r="I321" i="76"/>
  <c r="I77" i="69"/>
  <c r="I373" i="75"/>
  <c r="I237" i="50"/>
  <c r="E107" i="68"/>
  <c r="I309" i="71"/>
  <c r="E297" i="68"/>
  <c r="E306" i="22"/>
  <c r="I82" i="55"/>
  <c r="H128" i="75"/>
  <c r="I390" i="57"/>
  <c r="I286" i="59"/>
  <c r="I390" i="56"/>
  <c r="I380" i="56"/>
  <c r="I331" i="51"/>
  <c r="I394" i="56"/>
  <c r="I32" i="50"/>
  <c r="I63" i="70"/>
  <c r="I34" i="22"/>
  <c r="I146" i="53"/>
  <c r="I210" i="61"/>
  <c r="H385" i="50"/>
  <c r="I30" i="70"/>
  <c r="I328" i="51"/>
  <c r="I97" i="51"/>
  <c r="I129" i="58"/>
  <c r="I191" i="60"/>
  <c r="I349" i="56"/>
  <c r="I278" i="53"/>
  <c r="I22" i="75"/>
  <c r="I70" i="50"/>
  <c r="I97" i="56"/>
  <c r="I155" i="71"/>
  <c r="I274" i="53"/>
  <c r="I351" i="55"/>
  <c r="I98" i="50"/>
  <c r="I113" i="71"/>
  <c r="E394" i="76"/>
  <c r="I200" i="75"/>
  <c r="E350" i="22"/>
  <c r="I107" i="57"/>
  <c r="I196" i="50"/>
  <c r="I105" i="71"/>
  <c r="I341" i="50"/>
  <c r="I201" i="60"/>
  <c r="I17" i="56"/>
  <c r="I307" i="64"/>
  <c r="I395" i="57"/>
  <c r="I87" i="59"/>
  <c r="I164" i="56"/>
  <c r="I273" i="51"/>
  <c r="I280" i="51"/>
  <c r="I355" i="51"/>
  <c r="I252" i="59"/>
  <c r="E5" i="22"/>
  <c r="E372" i="69"/>
  <c r="I344" i="61"/>
  <c r="E43" i="70"/>
  <c r="E154" i="64"/>
  <c r="I153" i="71"/>
  <c r="I307" i="50"/>
  <c r="I63" i="58"/>
  <c r="I247" i="59"/>
  <c r="I66" i="50"/>
  <c r="I163" i="75"/>
  <c r="E315" i="70"/>
  <c r="I78" i="59"/>
  <c r="I321" i="50"/>
  <c r="I95" i="50"/>
  <c r="I206" i="75"/>
  <c r="I364" i="55"/>
  <c r="E266" i="70"/>
  <c r="I226" i="64"/>
  <c r="I243" i="71"/>
  <c r="I273" i="54"/>
  <c r="I364" i="50"/>
  <c r="I152" i="54"/>
  <c r="I205" i="60"/>
  <c r="I88" i="61"/>
  <c r="E400" i="76"/>
  <c r="I110" i="58"/>
  <c r="E89" i="69"/>
  <c r="I77" i="50"/>
  <c r="I295" i="60"/>
  <c r="I198" i="50"/>
  <c r="I314" i="55"/>
  <c r="I56" i="59"/>
  <c r="I271" i="55"/>
  <c r="I345" i="57"/>
  <c r="E86" i="69"/>
  <c r="E227" i="22"/>
  <c r="E29" i="70"/>
  <c r="I102" i="58"/>
  <c r="E397" i="67"/>
  <c r="E83" i="69"/>
  <c r="E241" i="69"/>
  <c r="I136" i="22"/>
  <c r="E195" i="64"/>
  <c r="E122" i="66"/>
  <c r="E142" i="60"/>
  <c r="I291" i="57"/>
  <c r="I56" i="50"/>
  <c r="E226" i="22"/>
  <c r="I319" i="57"/>
  <c r="I399" i="54"/>
  <c r="E397" i="70"/>
  <c r="E287" i="76"/>
  <c r="I64" i="75"/>
  <c r="E194" i="69"/>
  <c r="E171" i="70"/>
  <c r="I377" i="50"/>
  <c r="E330" i="68"/>
  <c r="I15" i="50"/>
  <c r="I46" i="71"/>
  <c r="I91" i="50"/>
  <c r="I357" i="60"/>
  <c r="E382" i="69"/>
  <c r="E225" i="69"/>
  <c r="E116" i="76"/>
  <c r="I363" i="56"/>
  <c r="I36" i="58"/>
  <c r="I319" i="64"/>
  <c r="E164" i="76"/>
  <c r="E7" i="53"/>
  <c r="E43" i="76"/>
  <c r="E220" i="76"/>
  <c r="E333" i="76"/>
  <c r="E22" i="67"/>
  <c r="E272" i="76"/>
  <c r="E264" i="70"/>
  <c r="I81" i="56"/>
  <c r="E351" i="67"/>
  <c r="E312" i="70"/>
  <c r="E89" i="70"/>
  <c r="E22" i="61"/>
  <c r="E205" i="70"/>
  <c r="E270" i="70"/>
  <c r="I34" i="60"/>
  <c r="I190" i="50"/>
  <c r="E48" i="70"/>
  <c r="I319" i="60"/>
  <c r="I28" i="60"/>
  <c r="E141" i="76"/>
  <c r="E116" i="69"/>
  <c r="I344" i="55"/>
  <c r="I347" i="71"/>
  <c r="E112" i="69"/>
  <c r="E298" i="59"/>
  <c r="E90" i="69"/>
  <c r="E242" i="70"/>
  <c r="E81" i="70"/>
  <c r="E329" i="76"/>
  <c r="I217" i="51"/>
  <c r="E7" i="50"/>
  <c r="E118" i="65"/>
  <c r="E104" i="69"/>
  <c r="E228" i="22"/>
  <c r="E326" i="67"/>
  <c r="E129" i="76"/>
  <c r="I373" i="53"/>
  <c r="E79" i="22"/>
  <c r="I82" i="57"/>
  <c r="E121" i="76"/>
  <c r="I157" i="50"/>
  <c r="I106" i="53"/>
  <c r="E398" i="68"/>
  <c r="E254" i="67"/>
  <c r="E102" i="54"/>
  <c r="F308" i="65"/>
  <c r="E244" i="57"/>
  <c r="E238" i="70"/>
  <c r="E78" i="22"/>
  <c r="E211" i="76"/>
  <c r="E171" i="22"/>
  <c r="I31" i="51"/>
  <c r="I35" i="51"/>
  <c r="E267" i="64"/>
  <c r="E245" i="61"/>
  <c r="E306" i="57"/>
  <c r="E334" i="67"/>
  <c r="E400" i="22"/>
  <c r="E22" i="70"/>
  <c r="E391" i="68"/>
  <c r="E67" i="69"/>
  <c r="I71" i="55"/>
  <c r="E253" i="22"/>
  <c r="E327" i="70"/>
  <c r="I323" i="56"/>
  <c r="E23" i="69"/>
  <c r="E322" i="76"/>
  <c r="E101" i="69"/>
  <c r="E357" i="68"/>
  <c r="I250" i="67"/>
  <c r="E294" i="61"/>
  <c r="E127" i="76"/>
  <c r="H309" i="22"/>
  <c r="I127" i="71"/>
  <c r="E173" i="61"/>
  <c r="I16" i="71"/>
  <c r="E41" i="69"/>
  <c r="E348" i="65"/>
  <c r="E319" i="22"/>
  <c r="E94" i="69"/>
  <c r="E334" i="70"/>
  <c r="E287" i="69"/>
  <c r="E73" i="66"/>
  <c r="E194" i="66"/>
  <c r="E197" i="69"/>
  <c r="E399" i="69"/>
  <c r="E246" i="76"/>
  <c r="E95" i="65"/>
  <c r="E376" i="69"/>
  <c r="E88" i="22"/>
  <c r="G282" i="70"/>
  <c r="E281" i="69"/>
  <c r="E190" i="76"/>
  <c r="F205" i="66"/>
  <c r="F105" i="64"/>
  <c r="C346" i="55"/>
  <c r="F192" i="22"/>
  <c r="F200" i="66"/>
  <c r="F24" i="69"/>
  <c r="C89" i="71"/>
  <c r="F116" i="69"/>
  <c r="F30" i="69"/>
  <c r="F62" i="51"/>
  <c r="F135" i="76"/>
  <c r="C298" i="75"/>
  <c r="F152" i="66"/>
  <c r="C355" i="68"/>
  <c r="F300" i="64"/>
  <c r="C302" i="53"/>
  <c r="C282" i="76"/>
  <c r="C166" i="55"/>
  <c r="F73" i="76"/>
  <c r="C168" i="75"/>
  <c r="C210" i="22"/>
  <c r="C113" i="76"/>
  <c r="F49" i="69"/>
  <c r="C257" i="68"/>
  <c r="C361" i="53"/>
  <c r="C286" i="54"/>
  <c r="C356" i="76"/>
  <c r="F274" i="64"/>
  <c r="F28" i="76"/>
  <c r="F175" i="64"/>
  <c r="C83" i="65"/>
  <c r="F40" i="22"/>
  <c r="F164" i="76"/>
  <c r="F324" i="69"/>
  <c r="F61" i="67"/>
  <c r="F190" i="76"/>
  <c r="C89" i="50"/>
  <c r="F225" i="67"/>
  <c r="F239" i="22"/>
  <c r="F28" i="69"/>
  <c r="C78" i="64"/>
  <c r="F399" i="68"/>
  <c r="C32" i="76"/>
  <c r="F365" i="65"/>
  <c r="C96" i="60"/>
  <c r="F206" i="65"/>
  <c r="F323" i="69"/>
  <c r="F27" i="71"/>
  <c r="F388" i="50"/>
  <c r="C189" i="76"/>
  <c r="F248" i="64"/>
  <c r="F79" i="54"/>
  <c r="C391" i="54"/>
  <c r="F210" i="67"/>
  <c r="C229" i="61"/>
  <c r="F376" i="67"/>
  <c r="F312" i="66"/>
  <c r="C98" i="54"/>
  <c r="C247" i="57"/>
  <c r="C169" i="76"/>
  <c r="F162" i="54"/>
  <c r="F377" i="22"/>
  <c r="C169" i="56"/>
  <c r="C243" i="76"/>
  <c r="F348" i="65"/>
  <c r="F49" i="76"/>
  <c r="F60" i="66"/>
  <c r="C281" i="68"/>
  <c r="F36" i="65"/>
  <c r="F288" i="66"/>
  <c r="F146" i="67"/>
  <c r="F336" i="67"/>
  <c r="C93" i="53"/>
  <c r="F398" i="65"/>
  <c r="F72" i="65"/>
  <c r="F217" i="61"/>
  <c r="F31" i="61"/>
  <c r="F226" i="66"/>
  <c r="F198" i="69"/>
  <c r="C200" i="59"/>
  <c r="C86" i="76"/>
  <c r="C278" i="76"/>
  <c r="E223" i="61"/>
  <c r="F204" i="55"/>
  <c r="C65" i="64"/>
  <c r="F168" i="50"/>
  <c r="F102" i="56"/>
  <c r="F369" i="69"/>
  <c r="E152" i="55"/>
  <c r="I221" i="56"/>
  <c r="I150" i="64"/>
  <c r="I39" i="60"/>
  <c r="I184" i="76"/>
  <c r="I189" i="22"/>
  <c r="I320" i="59"/>
  <c r="I369" i="61"/>
  <c r="I162" i="53"/>
  <c r="I28" i="22"/>
  <c r="I215" i="55"/>
  <c r="I124" i="56"/>
  <c r="E13" i="69"/>
  <c r="I322" i="71"/>
  <c r="E377" i="76"/>
  <c r="I326" i="58"/>
  <c r="I356" i="56"/>
  <c r="I194" i="75"/>
  <c r="I184" i="57"/>
  <c r="I345" i="55"/>
  <c r="E332" i="68"/>
  <c r="E123" i="70"/>
  <c r="I162" i="50"/>
  <c r="I367" i="53"/>
  <c r="I68" i="66"/>
  <c r="I210" i="51"/>
  <c r="I47" i="53"/>
  <c r="I125" i="58"/>
  <c r="I271" i="67"/>
  <c r="I396" i="59"/>
  <c r="I219" i="76"/>
  <c r="I371" i="61"/>
  <c r="I328" i="67"/>
  <c r="I366" i="60"/>
  <c r="I129" i="76"/>
  <c r="I89" i="50"/>
  <c r="I261" i="55"/>
  <c r="I394" i="57"/>
  <c r="I298" i="50"/>
  <c r="I375" i="59"/>
  <c r="E339" i="64"/>
  <c r="I13" i="68"/>
  <c r="I23" i="57"/>
  <c r="I92" i="66"/>
  <c r="I317" i="55"/>
  <c r="I314" i="53"/>
  <c r="I363" i="59"/>
  <c r="E17" i="69"/>
  <c r="E351" i="70"/>
  <c r="E379" i="76"/>
  <c r="E154" i="71"/>
  <c r="E332" i="22"/>
  <c r="H31" i="51"/>
  <c r="I121" i="61"/>
  <c r="I72" i="56"/>
  <c r="I160" i="51"/>
  <c r="I174" i="59"/>
  <c r="I239" i="75"/>
  <c r="I195" i="55"/>
  <c r="I279" i="71"/>
  <c r="I92" i="56"/>
  <c r="I356" i="64"/>
  <c r="E341" i="65"/>
  <c r="I251" i="55"/>
  <c r="I145" i="55"/>
  <c r="I11" i="56"/>
  <c r="I111" i="71"/>
  <c r="I273" i="53"/>
  <c r="I298" i="53"/>
  <c r="I97" i="50"/>
  <c r="I296" i="56"/>
  <c r="I107" i="54"/>
  <c r="I22" i="54"/>
  <c r="E339" i="22"/>
  <c r="H159" i="56"/>
  <c r="E306" i="66"/>
  <c r="I38" i="59"/>
  <c r="I168" i="61"/>
  <c r="I391" i="71"/>
  <c r="I402" i="57"/>
  <c r="I219" i="66"/>
  <c r="I242" i="50"/>
  <c r="I330" i="56"/>
  <c r="I265" i="53"/>
  <c r="I362" i="75"/>
  <c r="I353" i="51"/>
  <c r="I129" i="54"/>
  <c r="I58" i="53"/>
  <c r="I131" i="50"/>
  <c r="I17" i="59"/>
  <c r="I56" i="75"/>
  <c r="I143" i="71"/>
  <c r="I332" i="56"/>
  <c r="I122" i="53"/>
  <c r="I355" i="75"/>
  <c r="I102" i="60"/>
  <c r="E318" i="56"/>
  <c r="I15" i="59"/>
  <c r="E403" i="76"/>
  <c r="I195" i="51"/>
  <c r="I90" i="57"/>
  <c r="I230" i="65"/>
  <c r="E179" i="22"/>
  <c r="I174" i="71"/>
  <c r="I362" i="51"/>
  <c r="I212" i="51"/>
  <c r="E56" i="69"/>
  <c r="I174" i="75"/>
  <c r="E15" i="69"/>
  <c r="E321" i="68"/>
  <c r="I233" i="59"/>
  <c r="I55" i="57"/>
  <c r="I153" i="50"/>
  <c r="I213" i="55"/>
  <c r="E144" i="22"/>
  <c r="E138" i="68"/>
  <c r="E211" i="22"/>
  <c r="E382" i="68"/>
  <c r="I160" i="56"/>
  <c r="E326" i="56"/>
  <c r="I386" i="59"/>
  <c r="I304" i="55"/>
  <c r="E39" i="70"/>
  <c r="E392" i="69"/>
  <c r="I81" i="50"/>
  <c r="E398" i="22"/>
  <c r="I147" i="58"/>
  <c r="I291" i="75"/>
  <c r="E31" i="69"/>
  <c r="E54" i="76"/>
  <c r="I203" i="54"/>
  <c r="E52" i="67"/>
  <c r="I271" i="71"/>
  <c r="E300" i="76"/>
  <c r="E302" i="68"/>
  <c r="I272" i="55"/>
  <c r="I286" i="57"/>
  <c r="I236" i="58"/>
  <c r="I190" i="54"/>
  <c r="I324" i="57"/>
  <c r="H152" i="67"/>
  <c r="E302" i="65"/>
  <c r="E189" i="61"/>
  <c r="E301" i="70"/>
  <c r="E395" i="69"/>
  <c r="E89" i="76"/>
  <c r="E33" i="64"/>
  <c r="I359" i="57"/>
  <c r="I24" i="51"/>
  <c r="E285" i="68"/>
  <c r="E399" i="61"/>
  <c r="E227" i="64"/>
  <c r="E319" i="65"/>
  <c r="E130" i="22"/>
  <c r="E14" i="50"/>
  <c r="E232" i="69"/>
  <c r="E122" i="64"/>
  <c r="I280" i="57"/>
  <c r="I385" i="55"/>
  <c r="I381" i="57"/>
  <c r="E343" i="68"/>
  <c r="E137" i="70"/>
  <c r="I54" i="50"/>
  <c r="E93" i="69"/>
  <c r="I158" i="57"/>
  <c r="E19" i="70"/>
  <c r="E207" i="69"/>
  <c r="I221" i="59"/>
  <c r="E126" i="22"/>
  <c r="E34" i="66"/>
  <c r="E278" i="70"/>
  <c r="E31" i="70"/>
  <c r="E158" i="67"/>
  <c r="E378" i="22"/>
  <c r="E80" i="22"/>
  <c r="E247" i="76"/>
  <c r="E227" i="76"/>
  <c r="E292" i="60"/>
  <c r="I354" i="58"/>
  <c r="E171" i="66"/>
  <c r="E338" i="55"/>
  <c r="I227" i="57"/>
  <c r="G266" i="66"/>
  <c r="H55" i="59"/>
  <c r="H213" i="67"/>
  <c r="E386" i="22"/>
  <c r="E370" i="70"/>
  <c r="E54" i="67"/>
  <c r="E318" i="76"/>
  <c r="E364" i="68"/>
  <c r="I184" i="50"/>
  <c r="E234" i="69"/>
  <c r="G135" i="59"/>
  <c r="E199" i="59"/>
  <c r="E154" i="69"/>
  <c r="I362" i="64"/>
  <c r="I320" i="75"/>
  <c r="E329" i="22"/>
  <c r="E36" i="57"/>
  <c r="H277" i="54"/>
  <c r="E203" i="70"/>
  <c r="E378" i="64"/>
  <c r="E180" i="66"/>
  <c r="E45" i="69"/>
  <c r="I287" i="51"/>
  <c r="E288" i="69"/>
  <c r="E82" i="76"/>
  <c r="E346" i="66"/>
  <c r="E152" i="22"/>
  <c r="E11" i="69"/>
  <c r="F156" i="22"/>
  <c r="F307" i="68"/>
  <c r="F384" i="61"/>
  <c r="F243" i="22"/>
  <c r="C31" i="53"/>
  <c r="F147" i="69"/>
  <c r="C94" i="58"/>
  <c r="F317" i="68"/>
  <c r="F320" i="68"/>
  <c r="F205" i="58"/>
  <c r="F79" i="57"/>
  <c r="F68" i="65"/>
  <c r="F378" i="57"/>
  <c r="F364" i="70"/>
  <c r="C303" i="61"/>
  <c r="F263" i="56"/>
  <c r="C204" i="70"/>
  <c r="C310" i="65"/>
  <c r="C260" i="75"/>
  <c r="C314" i="55"/>
  <c r="C171" i="56"/>
  <c r="C224" i="75"/>
  <c r="F38" i="66"/>
  <c r="F128" i="67"/>
  <c r="C30" i="75"/>
  <c r="C11" i="57"/>
  <c r="F365" i="51"/>
  <c r="C304" i="76"/>
  <c r="F147" i="68"/>
  <c r="F89" i="68"/>
  <c r="F383" i="65"/>
  <c r="F220" i="22"/>
  <c r="F266" i="67"/>
  <c r="F248" i="66"/>
  <c r="F94" i="64"/>
  <c r="F285" i="64"/>
  <c r="F109" i="65"/>
  <c r="C124" i="56"/>
  <c r="F74" i="61"/>
  <c r="C164" i="75"/>
  <c r="F218" i="60"/>
  <c r="F179" i="76"/>
  <c r="F157" i="65"/>
  <c r="F298" i="55"/>
  <c r="F173" i="76"/>
  <c r="F106" i="50"/>
  <c r="C373" i="64"/>
  <c r="C197" i="70"/>
  <c r="F99" i="56"/>
  <c r="F198" i="59"/>
  <c r="C19" i="51"/>
  <c r="F200" i="57"/>
  <c r="F106" i="61"/>
  <c r="F388" i="66"/>
  <c r="E176" i="51"/>
  <c r="C187" i="76"/>
  <c r="F102" i="66"/>
  <c r="F373" i="61"/>
  <c r="F107" i="76"/>
  <c r="F222" i="76"/>
  <c r="F188" i="56"/>
  <c r="C257" i="76"/>
  <c r="C124" i="61"/>
  <c r="C342" i="61"/>
  <c r="C92" i="51"/>
  <c r="F142" i="22"/>
  <c r="C84" i="55"/>
  <c r="F136" i="70"/>
  <c r="C217" i="55"/>
  <c r="C89" i="57"/>
  <c r="F324" i="66"/>
  <c r="C98" i="61"/>
  <c r="F155" i="65"/>
  <c r="F374" i="67"/>
  <c r="F329" i="65"/>
  <c r="C144" i="60"/>
  <c r="C258" i="68"/>
  <c r="F196" i="59"/>
  <c r="F11" i="60"/>
  <c r="F130" i="69"/>
  <c r="F343" i="65"/>
  <c r="F364" i="71"/>
  <c r="C103" i="55"/>
  <c r="C132" i="53"/>
  <c r="E256" i="64"/>
  <c r="F394" i="61"/>
  <c r="F275" i="60"/>
  <c r="F50" i="51"/>
  <c r="F398" i="56"/>
  <c r="I363" i="69"/>
  <c r="I168" i="54"/>
  <c r="I300" i="71"/>
  <c r="H203" i="51"/>
  <c r="I337" i="22"/>
  <c r="I338" i="61"/>
  <c r="I376" i="65"/>
  <c r="I18" i="60"/>
  <c r="I263" i="65"/>
  <c r="I321" i="56"/>
  <c r="I264" i="58"/>
  <c r="I153" i="61"/>
  <c r="I179" i="50"/>
  <c r="E71" i="69"/>
  <c r="I42" i="64"/>
  <c r="I191" i="59"/>
  <c r="I248" i="71"/>
  <c r="I7" i="75"/>
  <c r="I61" i="66"/>
  <c r="I169" i="50"/>
  <c r="I48" i="56"/>
  <c r="I175" i="50"/>
  <c r="I379" i="54"/>
  <c r="I48" i="75"/>
  <c r="I44" i="54"/>
  <c r="I321" i="57"/>
  <c r="I73" i="70"/>
  <c r="I235" i="53"/>
  <c r="I310" i="65"/>
  <c r="I330" i="55"/>
  <c r="I78" i="65"/>
  <c r="H107" i="53"/>
  <c r="H335" i="53"/>
  <c r="I157" i="61"/>
  <c r="I124" i="54"/>
  <c r="I327" i="64"/>
  <c r="I383" i="59"/>
  <c r="I368" i="56"/>
  <c r="G50" i="68"/>
  <c r="I59" i="65"/>
  <c r="H147" i="53"/>
  <c r="I123" i="58"/>
  <c r="I228" i="51"/>
  <c r="I362" i="50"/>
  <c r="I47" i="51"/>
  <c r="I73" i="53"/>
  <c r="I290" i="58"/>
  <c r="I98" i="59"/>
  <c r="I225" i="58"/>
  <c r="E289" i="22"/>
  <c r="I355" i="65"/>
  <c r="I186" i="50"/>
  <c r="I218" i="61"/>
  <c r="I287" i="58"/>
  <c r="I389" i="57"/>
  <c r="I365" i="51"/>
  <c r="E78" i="69"/>
  <c r="I251" i="75"/>
  <c r="I251" i="59"/>
  <c r="I403" i="53"/>
  <c r="E354" i="22"/>
  <c r="E338" i="76"/>
  <c r="E195" i="70"/>
  <c r="I353" i="67"/>
  <c r="I89" i="56"/>
  <c r="I193" i="57"/>
  <c r="I30" i="51"/>
  <c r="I359" i="51"/>
  <c r="I312" i="54"/>
  <c r="I61" i="56"/>
  <c r="I195" i="54"/>
  <c r="I30" i="60"/>
  <c r="E323" i="76"/>
  <c r="I359" i="75"/>
  <c r="I181" i="59"/>
  <c r="I139" i="65"/>
  <c r="E268" i="69"/>
  <c r="E396" i="69"/>
  <c r="I115" i="59"/>
  <c r="I202" i="75"/>
  <c r="I44" i="58"/>
  <c r="I15" i="64"/>
  <c r="I290" i="54"/>
  <c r="E315" i="76"/>
  <c r="I274" i="51"/>
  <c r="E191" i="70"/>
  <c r="E231" i="76"/>
  <c r="E210" i="76"/>
  <c r="E216" i="22"/>
  <c r="I26" i="65"/>
  <c r="I46" i="53"/>
  <c r="I187" i="58"/>
  <c r="I286" i="61"/>
  <c r="I92" i="61"/>
  <c r="I81" i="51"/>
  <c r="E55" i="65"/>
  <c r="E283" i="69"/>
  <c r="I290" i="55"/>
  <c r="E270" i="22"/>
  <c r="I391" i="53"/>
  <c r="I172" i="60"/>
  <c r="I155" i="75"/>
  <c r="E283" i="68"/>
  <c r="E190" i="65"/>
  <c r="E270" i="69"/>
  <c r="E34" i="22"/>
  <c r="E259" i="68"/>
  <c r="I351" i="51"/>
  <c r="I143" i="50"/>
  <c r="H127" i="54"/>
  <c r="I234" i="58"/>
  <c r="E376" i="22"/>
  <c r="E205" i="76"/>
  <c r="E146" i="68"/>
  <c r="I363" i="51"/>
  <c r="E35" i="76"/>
  <c r="E376" i="70"/>
  <c r="E372" i="76"/>
  <c r="E70" i="76"/>
  <c r="E59" i="69"/>
  <c r="I350" i="65"/>
  <c r="E335" i="69"/>
  <c r="E202" i="55"/>
  <c r="E124" i="69"/>
  <c r="I48" i="53"/>
  <c r="I203" i="60"/>
  <c r="I316" i="55"/>
  <c r="I121" i="59"/>
  <c r="I73" i="56"/>
  <c r="E168" i="76"/>
  <c r="E393" i="76"/>
  <c r="E66" i="66"/>
  <c r="I302" i="75"/>
  <c r="E334" i="69"/>
  <c r="E290" i="76"/>
  <c r="E387" i="66"/>
  <c r="I227" i="75"/>
  <c r="I53" i="61"/>
  <c r="E259" i="69"/>
  <c r="E274" i="68"/>
  <c r="E77" i="69"/>
  <c r="E58" i="66"/>
  <c r="I32" i="56"/>
  <c r="E298" i="66"/>
  <c r="E403" i="69"/>
  <c r="E363" i="69"/>
  <c r="I181" i="54"/>
  <c r="I297" i="51"/>
  <c r="I319" i="53"/>
  <c r="E76" i="69"/>
  <c r="E228" i="70"/>
  <c r="E316" i="69"/>
  <c r="E193" i="68"/>
  <c r="E303" i="76"/>
  <c r="E62" i="67"/>
  <c r="E323" i="68"/>
  <c r="E7" i="57"/>
  <c r="I391" i="75"/>
  <c r="E30" i="22"/>
  <c r="I371" i="50"/>
  <c r="E328" i="76"/>
  <c r="E286" i="69"/>
  <c r="E190" i="69"/>
  <c r="I349" i="71"/>
  <c r="I75" i="50"/>
  <c r="I88" i="71"/>
  <c r="E337" i="69"/>
  <c r="I80" i="71"/>
  <c r="E42" i="75"/>
  <c r="E90" i="68"/>
  <c r="E118" i="76"/>
  <c r="I48" i="64"/>
  <c r="E247" i="70"/>
  <c r="E385" i="68"/>
  <c r="I312" i="57"/>
  <c r="E207" i="61"/>
  <c r="E23" i="22"/>
  <c r="I153" i="69"/>
  <c r="H276" i="68"/>
  <c r="E70" i="56"/>
  <c r="I335" i="55"/>
  <c r="E134" i="65"/>
  <c r="E51" i="64"/>
  <c r="E365" i="69"/>
  <c r="E380" i="69"/>
  <c r="E72" i="76"/>
  <c r="H199" i="61"/>
  <c r="E20" i="69"/>
  <c r="E60" i="70"/>
  <c r="I12" i="53"/>
  <c r="I73" i="51"/>
  <c r="I336" i="51"/>
  <c r="E250" i="64"/>
  <c r="E389" i="68"/>
  <c r="I192" i="75"/>
  <c r="E383" i="65"/>
  <c r="I47" i="75"/>
  <c r="I23" i="75"/>
  <c r="E162" i="69"/>
  <c r="E295" i="76"/>
  <c r="E50" i="69"/>
  <c r="E55" i="76"/>
  <c r="I103" i="51"/>
  <c r="I400" i="71"/>
  <c r="E213" i="76"/>
  <c r="E266" i="66"/>
  <c r="I22" i="59"/>
  <c r="I388" i="56"/>
  <c r="E77" i="70"/>
  <c r="E212" i="54"/>
  <c r="I278" i="61"/>
  <c r="I292" i="61"/>
  <c r="E268" i="68"/>
  <c r="E134" i="61"/>
  <c r="E360" i="68"/>
  <c r="I309" i="51"/>
  <c r="E7" i="76"/>
  <c r="E65" i="76"/>
  <c r="E234" i="64"/>
  <c r="E359" i="76"/>
  <c r="E34" i="76"/>
  <c r="E375" i="69"/>
  <c r="E78" i="76"/>
  <c r="E94" i="54"/>
  <c r="E10" i="76"/>
  <c r="E366" i="58"/>
  <c r="H149" i="54"/>
  <c r="E257" i="68"/>
  <c r="E19" i="64"/>
  <c r="C62" i="61"/>
  <c r="C89" i="56"/>
  <c r="F357" i="65"/>
  <c r="F123" i="22"/>
  <c r="C93" i="50"/>
  <c r="C172" i="64"/>
  <c r="F316" i="61"/>
  <c r="C352" i="76"/>
  <c r="C93" i="75"/>
  <c r="E191" i="75"/>
  <c r="C273" i="56"/>
  <c r="C68" i="67"/>
  <c r="C94" i="50"/>
  <c r="F329" i="22"/>
  <c r="C374" i="76"/>
  <c r="F237" i="67"/>
  <c r="C206" i="67"/>
  <c r="C318" i="53"/>
  <c r="F37" i="70"/>
  <c r="C390" i="53"/>
  <c r="F328" i="69"/>
  <c r="C192" i="70"/>
  <c r="C230" i="70"/>
  <c r="C276" i="50"/>
  <c r="C79" i="56"/>
  <c r="C298" i="76"/>
  <c r="C37" i="64"/>
  <c r="F253" i="61"/>
  <c r="F269" i="22"/>
  <c r="C280" i="56"/>
  <c r="C92" i="53"/>
  <c r="F4" i="64"/>
  <c r="F141" i="22"/>
  <c r="F185" i="66"/>
  <c r="F251" i="22"/>
  <c r="F226" i="22"/>
  <c r="C130" i="65"/>
  <c r="F190" i="68"/>
  <c r="C198" i="69"/>
  <c r="F229" i="75"/>
  <c r="F245" i="76"/>
  <c r="F141" i="68"/>
  <c r="C266" i="59"/>
  <c r="C125" i="61"/>
  <c r="F400" i="64"/>
  <c r="F243" i="53"/>
  <c r="F348" i="67"/>
  <c r="F305" i="56"/>
  <c r="F222" i="55"/>
  <c r="F294" i="60"/>
  <c r="E184" i="58"/>
  <c r="C269" i="22"/>
  <c r="E4" i="64"/>
  <c r="C39" i="76"/>
  <c r="C43" i="75"/>
  <c r="C379" i="67"/>
  <c r="C96" i="51"/>
  <c r="C106" i="75"/>
  <c r="C315" i="22"/>
  <c r="C35" i="57"/>
  <c r="F230" i="70"/>
  <c r="C345" i="60"/>
  <c r="C327" i="61"/>
  <c r="C113" i="64"/>
  <c r="F186" i="69"/>
  <c r="C49" i="76"/>
  <c r="F65" i="61"/>
  <c r="C187" i="65"/>
  <c r="F384" i="68"/>
  <c r="F112" i="76"/>
  <c r="F97" i="67"/>
  <c r="F110" i="67"/>
  <c r="F379" i="68"/>
  <c r="F297" i="69"/>
  <c r="C96" i="71"/>
  <c r="C212" i="50"/>
  <c r="C396" i="68"/>
  <c r="F57" i="54"/>
  <c r="F306" i="69"/>
  <c r="C178" i="76"/>
  <c r="C180" i="22"/>
  <c r="F345" i="55"/>
  <c r="F65" i="66"/>
  <c r="F147" i="53"/>
  <c r="F305" i="69"/>
  <c r="F159" i="53"/>
  <c r="F383" i="54"/>
  <c r="I136" i="66"/>
  <c r="I166" i="58"/>
  <c r="I203" i="61"/>
  <c r="I183" i="71"/>
  <c r="I400" i="60"/>
  <c r="I192" i="54"/>
  <c r="I83" i="60"/>
  <c r="I178" i="56"/>
  <c r="I22" i="67"/>
  <c r="I13" i="54"/>
  <c r="I290" i="50"/>
  <c r="I159" i="54"/>
  <c r="I241" i="58"/>
  <c r="E43" i="68"/>
  <c r="I272" i="51"/>
  <c r="I231" i="61"/>
  <c r="I126" i="59"/>
  <c r="I331" i="59"/>
  <c r="I185" i="59"/>
  <c r="I298" i="55"/>
  <c r="I142" i="51"/>
  <c r="I10" i="53"/>
  <c r="I21" i="54"/>
  <c r="I115" i="22"/>
  <c r="I124" i="60"/>
  <c r="I45" i="65"/>
  <c r="I292" i="53"/>
  <c r="I14" i="65"/>
  <c r="I386" i="60"/>
  <c r="I250" i="70"/>
  <c r="I223" i="71"/>
  <c r="I270" i="71"/>
  <c r="I299" i="66"/>
  <c r="I31" i="60"/>
  <c r="I340" i="57"/>
  <c r="I235" i="59"/>
  <c r="I62" i="57"/>
  <c r="I372" i="50"/>
  <c r="I179" i="59"/>
  <c r="E301" i="68"/>
  <c r="I198" i="75"/>
  <c r="I74" i="58"/>
  <c r="I382" i="75"/>
  <c r="I117" i="55"/>
  <c r="I353" i="55"/>
  <c r="I44" i="61"/>
  <c r="E161" i="69"/>
  <c r="I240" i="56"/>
  <c r="E62" i="22"/>
  <c r="E146" i="76"/>
  <c r="I43" i="50"/>
  <c r="I400" i="53"/>
  <c r="I313" i="51"/>
  <c r="I362" i="58"/>
  <c r="I188" i="54"/>
  <c r="I186" i="53"/>
  <c r="I82" i="71"/>
  <c r="I164" i="75"/>
  <c r="I122" i="51"/>
  <c r="E232" i="22"/>
  <c r="E157" i="70"/>
  <c r="I320" i="53"/>
  <c r="I250" i="55"/>
  <c r="I86" i="56"/>
  <c r="I246" i="60"/>
  <c r="E114" i="64"/>
  <c r="I303" i="71"/>
  <c r="E74" i="66"/>
  <c r="I111" i="51"/>
  <c r="E74" i="68"/>
  <c r="E127" i="69"/>
  <c r="E178" i="68"/>
  <c r="I105" i="64"/>
  <c r="I43" i="71"/>
  <c r="I267" i="56"/>
  <c r="I219" i="55"/>
  <c r="I284" i="51"/>
  <c r="E59" i="70"/>
  <c r="H202" i="50"/>
  <c r="I279" i="54"/>
  <c r="I288" i="56"/>
  <c r="I242" i="64"/>
  <c r="I127" i="53"/>
  <c r="I130" i="56"/>
  <c r="I253" i="54"/>
  <c r="I95" i="60"/>
  <c r="I45" i="56"/>
  <c r="E385" i="70"/>
  <c r="H80" i="50"/>
  <c r="I26" i="66"/>
  <c r="I346" i="75"/>
  <c r="I131" i="55"/>
  <c r="I391" i="54"/>
  <c r="I57" i="71"/>
  <c r="I383" i="53"/>
  <c r="I43" i="54"/>
  <c r="I179" i="60"/>
  <c r="E79" i="65"/>
  <c r="I85" i="58"/>
  <c r="I112" i="53"/>
  <c r="E357" i="69"/>
  <c r="E363" i="76"/>
  <c r="E374" i="70"/>
  <c r="I9" i="54"/>
  <c r="E198" i="56"/>
  <c r="I140" i="75"/>
  <c r="I338" i="50"/>
  <c r="E263" i="70"/>
  <c r="I394" i="58"/>
  <c r="I311" i="58"/>
  <c r="E109" i="69"/>
  <c r="E48" i="22"/>
  <c r="E368" i="70"/>
  <c r="E47" i="22"/>
  <c r="I297" i="58"/>
  <c r="E258" i="70"/>
  <c r="E71" i="22"/>
  <c r="E163" i="22"/>
  <c r="I163" i="61"/>
  <c r="I105" i="61"/>
  <c r="E131" i="66"/>
  <c r="I226" i="54"/>
  <c r="E269" i="70"/>
  <c r="E43" i="66"/>
  <c r="E11" i="76"/>
  <c r="E317" i="22"/>
  <c r="I396" i="57"/>
  <c r="E154" i="22"/>
  <c r="E256" i="68"/>
  <c r="E61" i="22"/>
  <c r="I349" i="60"/>
  <c r="E86" i="65"/>
  <c r="E328" i="22"/>
  <c r="E30" i="67"/>
  <c r="E275" i="70"/>
  <c r="I370" i="57"/>
  <c r="I171" i="59"/>
  <c r="E92" i="70"/>
  <c r="I21" i="75"/>
  <c r="E121" i="69"/>
  <c r="E5" i="58"/>
  <c r="E318" i="68"/>
  <c r="E214" i="22"/>
  <c r="I167" i="66"/>
  <c r="E166" i="65"/>
  <c r="E64" i="70"/>
  <c r="E190" i="22"/>
  <c r="I360" i="55"/>
  <c r="E292" i="69"/>
  <c r="I170" i="53"/>
  <c r="E201" i="22"/>
  <c r="E242" i="64"/>
  <c r="H103" i="59"/>
  <c r="E289" i="76"/>
  <c r="I367" i="75"/>
  <c r="E398" i="69"/>
  <c r="I321" i="71"/>
  <c r="I170" i="71"/>
  <c r="I367" i="60"/>
  <c r="E266" i="51"/>
  <c r="E213" i="70"/>
  <c r="E14" i="70"/>
  <c r="E130" i="51"/>
  <c r="I351" i="57"/>
  <c r="E34" i="68"/>
  <c r="I300" i="55"/>
  <c r="E108" i="76"/>
  <c r="I206" i="53"/>
  <c r="E204" i="69"/>
  <c r="E128" i="70"/>
  <c r="E194" i="22"/>
  <c r="I234" i="53"/>
  <c r="E9" i="56"/>
  <c r="E309" i="64"/>
  <c r="E386" i="66"/>
  <c r="E262" i="56"/>
  <c r="E309" i="59"/>
  <c r="I227" i="51"/>
  <c r="I17" i="61"/>
  <c r="I211" i="58"/>
  <c r="E162" i="76"/>
  <c r="E246" i="22"/>
  <c r="E123" i="76"/>
  <c r="E147" i="76"/>
  <c r="E265" i="61"/>
  <c r="E23" i="70"/>
  <c r="F52" i="70"/>
  <c r="I129" i="53"/>
  <c r="I79" i="50"/>
  <c r="I78" i="56"/>
  <c r="E233" i="69"/>
  <c r="E135" i="70"/>
  <c r="E366" i="53"/>
  <c r="E267" i="69"/>
  <c r="E303" i="70"/>
  <c r="E296" i="70"/>
  <c r="I201" i="51"/>
  <c r="E235" i="66"/>
  <c r="E176" i="76"/>
  <c r="E299" i="22"/>
  <c r="E393" i="70"/>
  <c r="E391" i="67"/>
  <c r="E94" i="22"/>
  <c r="E162" i="22"/>
  <c r="I336" i="54"/>
  <c r="E272" i="68"/>
  <c r="E178" i="69"/>
  <c r="E51" i="70"/>
  <c r="F402" i="59"/>
  <c r="H135" i="59"/>
  <c r="E361" i="69"/>
  <c r="E234" i="66"/>
  <c r="E82" i="70"/>
  <c r="I374" i="75"/>
  <c r="E304" i="76"/>
  <c r="E350" i="69"/>
  <c r="I207" i="50"/>
  <c r="I68" i="50"/>
  <c r="E325" i="51"/>
  <c r="E104" i="68"/>
  <c r="E311" i="61"/>
  <c r="E194" i="70"/>
  <c r="E54" i="70"/>
  <c r="E370" i="69"/>
  <c r="I37" i="69"/>
  <c r="I101" i="75"/>
  <c r="E237" i="69"/>
  <c r="I182" i="50"/>
  <c r="C117" i="65"/>
  <c r="C395" i="57"/>
  <c r="F249" i="67"/>
  <c r="F318" i="64"/>
  <c r="C319" i="56"/>
  <c r="F216" i="70"/>
  <c r="F279" i="22"/>
  <c r="C54" i="60"/>
  <c r="C284" i="68"/>
  <c r="F18" i="67"/>
  <c r="F23" i="56"/>
  <c r="F17" i="71"/>
  <c r="F159" i="51"/>
  <c r="F348" i="61"/>
  <c r="F336" i="71"/>
  <c r="F46" i="50"/>
  <c r="F43" i="69"/>
  <c r="C110" i="70"/>
  <c r="F400" i="67"/>
  <c r="F206" i="76"/>
  <c r="C333" i="70"/>
  <c r="F187" i="65"/>
  <c r="C108" i="76"/>
  <c r="F77" i="65"/>
  <c r="C24" i="53"/>
  <c r="C17" i="22"/>
  <c r="C97" i="54"/>
  <c r="F278" i="67"/>
  <c r="F216" i="64"/>
  <c r="F356" i="69"/>
  <c r="F158" i="68"/>
  <c r="C256" i="51"/>
  <c r="C69" i="69"/>
  <c r="F262" i="65"/>
  <c r="C91" i="57"/>
  <c r="F187" i="22"/>
  <c r="F159" i="65"/>
  <c r="C99" i="67"/>
  <c r="C91" i="68"/>
  <c r="F107" i="64"/>
  <c r="C169" i="70"/>
  <c r="C63" i="22"/>
  <c r="C35" i="76"/>
  <c r="F110" i="66"/>
  <c r="C14" i="61"/>
  <c r="F255" i="69"/>
  <c r="F193" i="67"/>
  <c r="F98" i="71"/>
  <c r="F157" i="22"/>
  <c r="F314" i="54"/>
  <c r="F234" i="22"/>
  <c r="E146" i="69"/>
  <c r="C89" i="75"/>
  <c r="F335" i="65"/>
  <c r="C403" i="22"/>
  <c r="F142" i="76"/>
  <c r="F166" i="68"/>
  <c r="C275" i="69"/>
  <c r="C98" i="22"/>
  <c r="C383" i="69"/>
  <c r="F211" i="65"/>
  <c r="F114" i="69"/>
  <c r="C307" i="65"/>
  <c r="C102" i="66"/>
  <c r="C403" i="61"/>
  <c r="F71" i="65"/>
  <c r="F285" i="66"/>
  <c r="C366" i="76"/>
  <c r="F356" i="70"/>
  <c r="C123" i="69"/>
  <c r="C37" i="76"/>
  <c r="F179" i="66"/>
  <c r="C115" i="69"/>
  <c r="C96" i="69"/>
  <c r="E6" i="58"/>
  <c r="F72" i="67"/>
  <c r="F322" i="64"/>
  <c r="C315" i="61"/>
  <c r="F58" i="22"/>
  <c r="F389" i="58"/>
  <c r="F118" i="66"/>
  <c r="C95" i="57"/>
  <c r="C90" i="69"/>
  <c r="F46" i="67"/>
  <c r="F136" i="64"/>
  <c r="F123" i="68"/>
  <c r="F147" i="64"/>
  <c r="F248" i="50"/>
  <c r="F318" i="70"/>
  <c r="I29" i="53"/>
  <c r="I365" i="54"/>
  <c r="I287" i="56"/>
  <c r="I187" i="53"/>
  <c r="I318" i="60"/>
  <c r="I204" i="54"/>
  <c r="I35" i="60"/>
  <c r="I355" i="61"/>
  <c r="I379" i="61"/>
  <c r="I80" i="60"/>
  <c r="I331" i="55"/>
  <c r="I146" i="50"/>
  <c r="I348" i="51"/>
  <c r="I284" i="57"/>
  <c r="I61" i="59"/>
  <c r="I11" i="55"/>
  <c r="I237" i="53"/>
  <c r="I130" i="75"/>
  <c r="H254" i="75"/>
  <c r="I42" i="68"/>
  <c r="I248" i="54"/>
  <c r="I142" i="55"/>
  <c r="E234" i="75"/>
  <c r="I391" i="55"/>
  <c r="I321" i="55"/>
  <c r="I63" i="65"/>
  <c r="I74" i="66"/>
  <c r="I228" i="71"/>
  <c r="I34" i="55"/>
  <c r="I130" i="60"/>
  <c r="I314" i="51"/>
  <c r="I267" i="57"/>
  <c r="H220" i="50"/>
  <c r="I130" i="69"/>
  <c r="H57" i="50"/>
  <c r="I340" i="64"/>
  <c r="I328" i="53"/>
  <c r="I282" i="54"/>
  <c r="I193" i="54"/>
  <c r="E130" i="70"/>
  <c r="I345" i="75"/>
  <c r="I24" i="54"/>
  <c r="I24" i="56"/>
  <c r="I109" i="58"/>
  <c r="I113" i="59"/>
  <c r="I10" i="57"/>
  <c r="I348" i="56"/>
  <c r="I59" i="55"/>
  <c r="I123" i="65"/>
  <c r="I267" i="61"/>
  <c r="I298" i="64"/>
  <c r="E104" i="70"/>
  <c r="I130" i="58"/>
  <c r="I386" i="68"/>
  <c r="I365" i="56"/>
  <c r="I226" i="75"/>
  <c r="I61" i="61"/>
  <c r="I314" i="58"/>
  <c r="I380" i="61"/>
  <c r="I200" i="51"/>
  <c r="I30" i="57"/>
  <c r="E187" i="22"/>
  <c r="I363" i="50"/>
  <c r="I301" i="51"/>
  <c r="I210" i="64"/>
  <c r="I19" i="61"/>
  <c r="I357" i="56"/>
  <c r="I114" i="64"/>
  <c r="I315" i="50"/>
  <c r="I234" i="59"/>
  <c r="I240" i="64"/>
  <c r="I354" i="55"/>
  <c r="I398" i="56"/>
  <c r="I81" i="60"/>
  <c r="E146" i="66"/>
  <c r="I344" i="56"/>
  <c r="I129" i="56"/>
  <c r="I312" i="50"/>
  <c r="I361" i="56"/>
  <c r="I89" i="61"/>
  <c r="E206" i="50"/>
  <c r="I135" i="76"/>
  <c r="I232" i="59"/>
  <c r="I113" i="58"/>
  <c r="I369" i="75"/>
  <c r="I327" i="50"/>
  <c r="I71" i="57"/>
  <c r="E274" i="64"/>
  <c r="E120" i="69"/>
  <c r="E198" i="61"/>
  <c r="E174" i="70"/>
  <c r="H175" i="50"/>
  <c r="E207" i="70"/>
  <c r="I303" i="60"/>
  <c r="I226" i="60"/>
  <c r="I109" i="71"/>
  <c r="I11" i="61"/>
  <c r="E94" i="65"/>
  <c r="I370" i="56"/>
  <c r="E352" i="69"/>
  <c r="I313" i="50"/>
  <c r="I353" i="75"/>
  <c r="I32" i="59"/>
  <c r="E107" i="70"/>
  <c r="E46" i="70"/>
  <c r="E90" i="76"/>
  <c r="E113" i="69"/>
  <c r="E78" i="67"/>
  <c r="E350" i="67"/>
  <c r="G402" i="22"/>
  <c r="E140" i="22"/>
  <c r="I211" i="56"/>
  <c r="I271" i="50"/>
  <c r="I45" i="51"/>
  <c r="E31" i="22"/>
  <c r="E198" i="69"/>
  <c r="E242" i="66"/>
  <c r="E131" i="70"/>
  <c r="I64" i="51"/>
  <c r="E309" i="69"/>
  <c r="I13" i="56"/>
  <c r="E300" i="22"/>
  <c r="I374" i="58"/>
  <c r="I319" i="58"/>
  <c r="E274" i="76"/>
  <c r="E375" i="65"/>
  <c r="E400" i="68"/>
  <c r="I340" i="50"/>
  <c r="I198" i="55"/>
  <c r="E202" i="68"/>
  <c r="E345" i="66"/>
  <c r="I308" i="58"/>
  <c r="I299" i="50"/>
  <c r="I173" i="51"/>
  <c r="E51" i="22"/>
  <c r="I102" i="53"/>
  <c r="E260" i="76"/>
  <c r="H182" i="68"/>
  <c r="I363" i="54"/>
  <c r="I236" i="54"/>
  <c r="E156" i="70"/>
  <c r="E279" i="22"/>
  <c r="E322" i="70"/>
  <c r="E381" i="22"/>
  <c r="E230" i="76"/>
  <c r="I366" i="57"/>
  <c r="E264" i="76"/>
  <c r="E259" i="64"/>
  <c r="E211" i="68"/>
  <c r="I144" i="75"/>
  <c r="I368" i="61"/>
  <c r="E147" i="68"/>
  <c r="E347" i="76"/>
  <c r="E12" i="69"/>
  <c r="I275" i="58"/>
  <c r="E298" i="22"/>
  <c r="I257" i="60"/>
  <c r="I18" i="66"/>
  <c r="E238" i="58"/>
  <c r="E248" i="22"/>
  <c r="I276" i="53"/>
  <c r="E261" i="70"/>
  <c r="E150" i="60"/>
  <c r="I238" i="75"/>
  <c r="E270" i="67"/>
  <c r="I234" i="50"/>
  <c r="I390" i="51"/>
  <c r="E282" i="68"/>
  <c r="E114" i="70"/>
  <c r="I84" i="60"/>
  <c r="E380" i="68"/>
  <c r="E252" i="22"/>
  <c r="E373" i="76"/>
  <c r="E99" i="76"/>
  <c r="E300" i="70"/>
  <c r="E126" i="65"/>
  <c r="E350" i="54"/>
  <c r="E100" i="22"/>
  <c r="E374" i="65"/>
  <c r="E181" i="76"/>
  <c r="E63" i="76"/>
  <c r="E267" i="68"/>
  <c r="I9" i="51"/>
  <c r="E127" i="22"/>
  <c r="I132" i="56"/>
  <c r="E295" i="68"/>
  <c r="E231" i="67"/>
  <c r="E308" i="64"/>
  <c r="I148" i="75"/>
  <c r="E163" i="69"/>
  <c r="E382" i="67"/>
  <c r="E182" i="65"/>
  <c r="I118" i="54"/>
  <c r="I331" i="61"/>
  <c r="E98" i="76"/>
  <c r="H292" i="70"/>
  <c r="I138" i="61"/>
  <c r="I171" i="53"/>
  <c r="E103" i="70"/>
  <c r="E91" i="64"/>
  <c r="E401" i="70"/>
  <c r="E212" i="68"/>
  <c r="E295" i="22"/>
  <c r="E83" i="76"/>
  <c r="E214" i="67"/>
  <c r="E244" i="69"/>
  <c r="E399" i="22"/>
  <c r="E244" i="22"/>
  <c r="E300" i="68"/>
  <c r="E371" i="70"/>
  <c r="I234" i="64"/>
  <c r="E356" i="22"/>
  <c r="E265" i="70"/>
  <c r="E96" i="69"/>
  <c r="E386" i="69"/>
  <c r="E10" i="70"/>
  <c r="E154" i="76"/>
  <c r="E261" i="76"/>
  <c r="I385" i="53"/>
  <c r="E319" i="67"/>
  <c r="E150" i="70"/>
  <c r="I209" i="58"/>
  <c r="E101" i="55"/>
  <c r="E318" i="22"/>
  <c r="E366" i="70"/>
  <c r="E324" i="76"/>
  <c r="I158" i="65"/>
  <c r="F310" i="70"/>
  <c r="E184" i="70"/>
  <c r="E183" i="65"/>
  <c r="AS8" i="26"/>
  <c r="AS21" i="26"/>
  <c r="AS22" i="26"/>
  <c r="AS2" i="26"/>
  <c r="AS13" i="26"/>
  <c r="AS11" i="26"/>
  <c r="H32" i="26"/>
  <c r="G32" i="26"/>
  <c r="AS6" i="26"/>
  <c r="AS30" i="26"/>
  <c r="AS18" i="26"/>
  <c r="AS15" i="26"/>
  <c r="AS29" i="26"/>
  <c r="AS23" i="26"/>
  <c r="D32" i="26"/>
  <c r="J32" i="26"/>
  <c r="AS12" i="26"/>
  <c r="AS19" i="26"/>
  <c r="AS28" i="26"/>
  <c r="AS20" i="26"/>
  <c r="AS31" i="26"/>
  <c r="AS4" i="26"/>
  <c r="I32" i="26"/>
  <c r="AS24" i="26"/>
  <c r="AS17" i="26"/>
  <c r="AS7" i="26"/>
  <c r="E32" i="26"/>
  <c r="AS3" i="26"/>
  <c r="AS9" i="26"/>
  <c r="AS5" i="26"/>
  <c r="AS25" i="26"/>
  <c r="B32" i="26"/>
  <c r="K32" i="26"/>
  <c r="AS26" i="26"/>
  <c r="AS14" i="26"/>
  <c r="AS16" i="26"/>
  <c r="M32" i="26"/>
  <c r="AS27" i="26"/>
  <c r="AS10" i="26"/>
  <c r="F32" i="26"/>
  <c r="L32" i="26"/>
  <c r="C32" i="26"/>
  <c r="C31" i="1"/>
  <c r="J32" i="1"/>
  <c r="I33" i="1"/>
  <c r="G404" i="53" l="1"/>
  <c r="U103" i="53" s="1"/>
  <c r="V7" i="1" s="1"/>
  <c r="B95" i="57"/>
  <c r="B96" i="69"/>
  <c r="B275" i="69"/>
  <c r="B63" i="22"/>
  <c r="B110" i="70"/>
  <c r="B396" i="68"/>
  <c r="B130" i="65"/>
  <c r="B94" i="50"/>
  <c r="B93" i="50"/>
  <c r="B84" i="55"/>
  <c r="B19" i="51"/>
  <c r="B260" i="75"/>
  <c r="B65" i="64"/>
  <c r="B391" i="54"/>
  <c r="B96" i="60"/>
  <c r="B313" i="76"/>
  <c r="B368" i="59"/>
  <c r="B19" i="61"/>
  <c r="B79" i="67"/>
  <c r="B273" i="68"/>
  <c r="B152" i="56"/>
  <c r="B39" i="66"/>
  <c r="B163" i="58"/>
  <c r="B199" i="71"/>
  <c r="B157" i="71"/>
  <c r="B220" i="53"/>
  <c r="B276" i="53"/>
  <c r="B234" i="76"/>
  <c r="B29" i="76"/>
  <c r="B47" i="61"/>
  <c r="B61" i="56"/>
  <c r="B291" i="56"/>
  <c r="B298" i="71"/>
  <c r="B234" i="71"/>
  <c r="B56" i="60"/>
  <c r="B155" i="71"/>
  <c r="B176" i="76"/>
  <c r="B196" i="75"/>
  <c r="B71" i="60"/>
  <c r="B166" i="68"/>
  <c r="B272" i="56"/>
  <c r="B231" i="70"/>
  <c r="B37" i="54"/>
  <c r="B258" i="22"/>
  <c r="B203" i="57"/>
  <c r="B175" i="68"/>
  <c r="B338" i="66"/>
  <c r="B198" i="64"/>
  <c r="B379" i="64"/>
  <c r="B21" i="76"/>
  <c r="B208" i="71"/>
  <c r="B203" i="56"/>
  <c r="B67" i="70"/>
  <c r="B313" i="51"/>
  <c r="B373" i="53"/>
  <c r="B324" i="68"/>
  <c r="B396" i="56"/>
  <c r="B288" i="53"/>
  <c r="B401" i="66"/>
  <c r="B361" i="22"/>
  <c r="B78" i="55"/>
  <c r="B345" i="58"/>
  <c r="B254" i="58"/>
  <c r="B403" i="54"/>
  <c r="B81" i="50"/>
  <c r="B145" i="57"/>
  <c r="B34" i="53"/>
  <c r="B252" i="56"/>
  <c r="B227" i="64"/>
  <c r="B230" i="76"/>
  <c r="B102" i="58"/>
  <c r="B272" i="65"/>
  <c r="B368" i="50"/>
  <c r="B181" i="65"/>
  <c r="B353" i="60"/>
  <c r="B311" i="50"/>
  <c r="B88" i="64"/>
  <c r="B81" i="56"/>
  <c r="B300" i="64"/>
  <c r="B401" i="58"/>
  <c r="B321" i="59"/>
  <c r="B61" i="57"/>
  <c r="B76" i="57"/>
  <c r="B26" i="56"/>
  <c r="B50" i="54"/>
  <c r="B26" i="69"/>
  <c r="B192" i="54"/>
  <c r="B257" i="66"/>
  <c r="B23" i="68"/>
  <c r="B281" i="58"/>
  <c r="B281" i="71"/>
  <c r="B69" i="61"/>
  <c r="B340" i="58"/>
  <c r="B31" i="68"/>
  <c r="B130" i="50"/>
  <c r="B289" i="55"/>
  <c r="B355" i="54"/>
  <c r="B189" i="71"/>
  <c r="B162" i="58"/>
  <c r="B362" i="51"/>
  <c r="B317" i="75"/>
  <c r="B280" i="70"/>
  <c r="B267" i="50"/>
  <c r="B233" i="70"/>
  <c r="B300" i="65"/>
  <c r="B208" i="55"/>
  <c r="B16" i="50"/>
  <c r="B224" i="55"/>
  <c r="B214" i="71"/>
  <c r="B203" i="71"/>
  <c r="B324" i="51"/>
  <c r="B249" i="70"/>
  <c r="B316" i="65"/>
  <c r="B128" i="71"/>
  <c r="B342" i="56"/>
  <c r="B154" i="61"/>
  <c r="B316" i="56"/>
  <c r="B104" i="65"/>
  <c r="B222" i="50"/>
  <c r="B60" i="66"/>
  <c r="B297" i="22"/>
  <c r="B201" i="75"/>
  <c r="B194" i="60"/>
  <c r="B320" i="76"/>
  <c r="B65" i="68"/>
  <c r="B295" i="71"/>
  <c r="B389" i="60"/>
  <c r="B314" i="66"/>
  <c r="B117" i="55"/>
  <c r="B243" i="64"/>
  <c r="B359" i="58"/>
  <c r="B182" i="58"/>
  <c r="B127" i="51"/>
  <c r="B232" i="22"/>
  <c r="B44" i="57"/>
  <c r="B327" i="66"/>
  <c r="B26" i="61"/>
  <c r="B264" i="50"/>
  <c r="B240" i="51"/>
  <c r="B32" i="75"/>
  <c r="B208" i="65"/>
  <c r="B271" i="55"/>
  <c r="B270" i="67"/>
  <c r="B217" i="75"/>
  <c r="B17" i="58"/>
  <c r="B22" i="67"/>
  <c r="B296" i="67"/>
  <c r="B307" i="65"/>
  <c r="B49" i="76"/>
  <c r="B89" i="56"/>
  <c r="B342" i="61"/>
  <c r="B286" i="54"/>
  <c r="B340" i="76"/>
  <c r="B67" i="54"/>
  <c r="B264" i="55"/>
  <c r="B337" i="65"/>
  <c r="B263" i="60"/>
  <c r="B94" i="69"/>
  <c r="B152" i="58"/>
  <c r="B395" i="57"/>
  <c r="B89" i="50"/>
  <c r="B209" i="70"/>
  <c r="B324" i="60"/>
  <c r="B85" i="64"/>
  <c r="B292" i="59"/>
  <c r="B53" i="65"/>
  <c r="B215" i="58"/>
  <c r="B15" i="59"/>
  <c r="B62" i="70"/>
  <c r="B393" i="56"/>
  <c r="B153" i="65"/>
  <c r="B204" i="51"/>
  <c r="B24" i="22"/>
  <c r="B351" i="55"/>
  <c r="B307" i="22"/>
  <c r="B393" i="58"/>
  <c r="B235" i="56"/>
  <c r="B138" i="71"/>
  <c r="B89" i="22"/>
  <c r="B161" i="70"/>
  <c r="B145" i="56"/>
  <c r="B298" i="22"/>
  <c r="B51" i="71"/>
  <c r="B309" i="71"/>
  <c r="B262" i="75"/>
  <c r="B134" i="64"/>
  <c r="B387" i="59"/>
  <c r="B82" i="50"/>
  <c r="B74" i="51"/>
  <c r="B107" i="56"/>
  <c r="B316" i="59"/>
  <c r="B257" i="58"/>
  <c r="B91" i="64"/>
  <c r="B350" i="50"/>
  <c r="B331" i="71"/>
  <c r="B217" i="71"/>
  <c r="B206" i="64"/>
  <c r="B343" i="57"/>
  <c r="B126" i="64"/>
  <c r="B324" i="71"/>
  <c r="B20" i="71"/>
  <c r="B368" i="51"/>
  <c r="B61" i="55"/>
  <c r="B318" i="54"/>
  <c r="B184" i="65"/>
  <c r="B130" i="54"/>
  <c r="B131" i="56"/>
  <c r="B222" i="59"/>
  <c r="B227" i="51"/>
  <c r="B339" i="50"/>
  <c r="B339" i="67"/>
  <c r="B109" i="70"/>
  <c r="B43" i="64"/>
  <c r="B343" i="71"/>
  <c r="B240" i="75"/>
  <c r="B299" i="69"/>
  <c r="B38" i="54"/>
  <c r="B243" i="61"/>
  <c r="B18" i="58"/>
  <c r="B141" i="50"/>
  <c r="B327" i="58"/>
  <c r="B285" i="76"/>
  <c r="B49" i="56"/>
  <c r="B320" i="53"/>
  <c r="B94" i="76"/>
  <c r="B342" i="67"/>
  <c r="B210" i="58"/>
  <c r="B79" i="50"/>
  <c r="B330" i="59"/>
  <c r="B59" i="57"/>
  <c r="B215" i="54"/>
  <c r="B45" i="51"/>
  <c r="B283" i="61"/>
  <c r="B333" i="54"/>
  <c r="B185" i="65"/>
  <c r="B266" i="75"/>
  <c r="B78" i="66"/>
  <c r="B28" i="55"/>
  <c r="B130" i="53"/>
  <c r="B138" i="56"/>
  <c r="B264" i="70"/>
  <c r="B6" i="70"/>
  <c r="B111" i="58"/>
  <c r="B271" i="59"/>
  <c r="B40" i="71"/>
  <c r="B323" i="54"/>
  <c r="B73" i="57"/>
  <c r="B19" i="53"/>
  <c r="B34" i="58"/>
  <c r="B319" i="67"/>
  <c r="B13" i="71"/>
  <c r="B123" i="51"/>
  <c r="B245" i="66"/>
  <c r="B269" i="54"/>
  <c r="B339" i="55"/>
  <c r="B171" i="65"/>
  <c r="B57" i="69"/>
  <c r="B64" i="50"/>
  <c r="B348" i="53"/>
  <c r="B4" i="70"/>
  <c r="B260" i="65"/>
  <c r="B94" i="54"/>
  <c r="B400" i="59"/>
  <c r="B79" i="75"/>
  <c r="B392" i="71"/>
  <c r="B307" i="57"/>
  <c r="B277" i="65"/>
  <c r="G404" i="58"/>
  <c r="U103" i="58" s="1"/>
  <c r="V13" i="1" s="1"/>
  <c r="B214" i="65"/>
  <c r="G404" i="66"/>
  <c r="U103" i="66" s="1"/>
  <c r="V19" i="1" s="1"/>
  <c r="I404" i="51"/>
  <c r="W103" i="51" s="1"/>
  <c r="W6" i="1" s="1"/>
  <c r="B247" i="61"/>
  <c r="B303" i="71"/>
  <c r="B254" i="55"/>
  <c r="B305" i="50"/>
  <c r="B250" i="56"/>
  <c r="B44" i="55"/>
  <c r="B90" i="60"/>
  <c r="B13" i="57"/>
  <c r="B280" i="71"/>
  <c r="B49" i="55"/>
  <c r="B158" i="22"/>
  <c r="B348" i="22"/>
  <c r="B67" i="50"/>
  <c r="B348" i="51"/>
  <c r="B247" i="58"/>
  <c r="B106" i="70"/>
  <c r="B354" i="22"/>
  <c r="B294" i="53"/>
  <c r="B82" i="65"/>
  <c r="B157" i="76"/>
  <c r="B380" i="69"/>
  <c r="B386" i="51"/>
  <c r="B153" i="51"/>
  <c r="B298" i="68"/>
  <c r="B241" i="57"/>
  <c r="B124" i="59"/>
  <c r="B92" i="75"/>
  <c r="B248" i="58"/>
  <c r="B142" i="58"/>
  <c r="B334" i="61"/>
  <c r="B143" i="60"/>
  <c r="B170" i="66"/>
  <c r="B236" i="57"/>
  <c r="B26" i="75"/>
  <c r="B136" i="64"/>
  <c r="B29" i="59"/>
  <c r="B274" i="58"/>
  <c r="B143" i="22"/>
  <c r="B129" i="68"/>
  <c r="B34" i="71"/>
  <c r="B48" i="61"/>
  <c r="B337" i="68"/>
  <c r="B77" i="59"/>
  <c r="B282" i="22"/>
  <c r="B358" i="67"/>
  <c r="B91" i="61"/>
  <c r="B50" i="75"/>
  <c r="B379" i="65"/>
  <c r="B339" i="54"/>
  <c r="B11" i="64"/>
  <c r="B288" i="60"/>
  <c r="B27" i="58"/>
  <c r="B332" i="56"/>
  <c r="B157" i="67"/>
  <c r="B22" i="70"/>
  <c r="B120" i="55"/>
  <c r="B392" i="64"/>
  <c r="B321" i="51"/>
  <c r="B33" i="71"/>
  <c r="B400" i="69"/>
  <c r="B153" i="75"/>
  <c r="B369" i="65"/>
  <c r="B120" i="22"/>
  <c r="B328" i="60"/>
  <c r="B314" i="59"/>
  <c r="B188" i="65"/>
  <c r="B207" i="50"/>
  <c r="B376" i="55"/>
  <c r="B296" i="68"/>
  <c r="B302" i="59"/>
  <c r="B213" i="57"/>
  <c r="B22" i="50"/>
  <c r="B132" i="68"/>
  <c r="B227" i="58"/>
  <c r="B286" i="65"/>
  <c r="B50" i="61"/>
  <c r="B108" i="57"/>
  <c r="B163" i="22"/>
  <c r="B215" i="66"/>
  <c r="B170" i="71"/>
  <c r="B341" i="55"/>
  <c r="B358" i="75"/>
  <c r="B215" i="70"/>
  <c r="B157" i="54"/>
  <c r="B39" i="22"/>
  <c r="B218" i="65"/>
  <c r="B5" i="61"/>
  <c r="B277" i="60"/>
  <c r="B155" i="75"/>
  <c r="B115" i="68"/>
  <c r="B260" i="53"/>
  <c r="B303" i="69"/>
  <c r="B275" i="65"/>
  <c r="B46" i="58"/>
  <c r="B335" i="60"/>
  <c r="B131" i="75"/>
  <c r="B152" i="70"/>
  <c r="B309" i="55"/>
  <c r="B254" i="53"/>
  <c r="B399" i="59"/>
  <c r="B249" i="57"/>
  <c r="B169" i="75"/>
  <c r="B140" i="66"/>
  <c r="B125" i="71"/>
  <c r="AT12" i="26"/>
  <c r="AU12" i="26" s="1"/>
  <c r="B17" i="22"/>
  <c r="E404" i="64"/>
  <c r="B173" i="54"/>
  <c r="B9" i="61"/>
  <c r="B134" i="70"/>
  <c r="B97" i="60"/>
  <c r="B222" i="68"/>
  <c r="B157" i="66"/>
  <c r="B46" i="56"/>
  <c r="B366" i="65"/>
  <c r="B354" i="67"/>
  <c r="B331" i="50"/>
  <c r="B153" i="76"/>
  <c r="B88" i="53"/>
  <c r="B384" i="60"/>
  <c r="B110" i="22"/>
  <c r="B209" i="61"/>
  <c r="B42" i="69"/>
  <c r="B49" i="51"/>
  <c r="B8" i="64"/>
  <c r="B179" i="22"/>
  <c r="B254" i="69"/>
  <c r="B253" i="59"/>
  <c r="B65" i="65"/>
  <c r="B138" i="67"/>
  <c r="B291" i="75"/>
  <c r="B56" i="50"/>
  <c r="B146" i="60"/>
  <c r="B146" i="61"/>
  <c r="B336" i="53"/>
  <c r="B333" i="65"/>
  <c r="B259" i="67"/>
  <c r="B339" i="22"/>
  <c r="B373" i="70"/>
  <c r="B256" i="55"/>
  <c r="B259" i="50"/>
  <c r="B93" i="64"/>
  <c r="B344" i="57"/>
  <c r="B337" i="22"/>
  <c r="B349" i="59"/>
  <c r="B187" i="53"/>
  <c r="B353" i="55"/>
  <c r="B357" i="59"/>
  <c r="B175" i="76"/>
  <c r="B218" i="76"/>
  <c r="B92" i="71"/>
  <c r="B354" i="53"/>
  <c r="B319" i="66"/>
  <c r="B289" i="58"/>
  <c r="B244" i="50"/>
  <c r="B118" i="66"/>
  <c r="B145" i="71"/>
  <c r="B253" i="54"/>
  <c r="B242" i="69"/>
  <c r="B385" i="56"/>
  <c r="B40" i="54"/>
  <c r="B317" i="56"/>
  <c r="B217" i="51"/>
  <c r="B401" i="51"/>
  <c r="B88" i="67"/>
  <c r="B60" i="76"/>
  <c r="B208" i="67"/>
  <c r="B387" i="53"/>
  <c r="B58" i="75"/>
  <c r="B395" i="22"/>
  <c r="B26" i="67"/>
  <c r="B228" i="59"/>
  <c r="B171" i="50"/>
  <c r="B382" i="75"/>
  <c r="B382" i="58"/>
  <c r="B245" i="56"/>
  <c r="B220" i="65"/>
  <c r="B236" i="65"/>
  <c r="B286" i="67"/>
  <c r="B5" i="68"/>
  <c r="B45" i="70"/>
  <c r="B122" i="61"/>
  <c r="B112" i="64"/>
  <c r="B15" i="58"/>
  <c r="B46" i="22"/>
  <c r="B166" i="75"/>
  <c r="B384" i="64"/>
  <c r="B385" i="55"/>
  <c r="B77" i="58"/>
  <c r="B275" i="22"/>
  <c r="B337" i="53"/>
  <c r="B349" i="67"/>
  <c r="B170" i="75"/>
  <c r="B352" i="60"/>
  <c r="B67" i="55"/>
  <c r="B87" i="54"/>
  <c r="B237" i="60"/>
  <c r="B237" i="22"/>
  <c r="B26" i="50"/>
  <c r="B303" i="22"/>
  <c r="B279" i="58"/>
  <c r="B61" i="66"/>
  <c r="B56" i="68"/>
  <c r="B66" i="59"/>
  <c r="B397" i="58"/>
  <c r="B148" i="50"/>
  <c r="B233" i="55"/>
  <c r="B376" i="51"/>
  <c r="B246" i="55"/>
  <c r="B155" i="69"/>
  <c r="B361" i="68"/>
  <c r="B33" i="60"/>
  <c r="B63" i="55"/>
  <c r="B343" i="64"/>
  <c r="B218" i="68"/>
  <c r="B274" i="66"/>
  <c r="B67" i="71"/>
  <c r="B142" i="51"/>
  <c r="B394" i="68"/>
  <c r="B264" i="67"/>
  <c r="B197" i="68"/>
  <c r="B126" i="57"/>
  <c r="B306" i="51"/>
  <c r="B323" i="51"/>
  <c r="B18" i="59"/>
  <c r="B398" i="65"/>
  <c r="B339" i="66"/>
  <c r="B12" i="67"/>
  <c r="B309" i="67"/>
  <c r="B85" i="54"/>
  <c r="B196" i="65"/>
  <c r="B265" i="75"/>
  <c r="F404" i="68"/>
  <c r="T103" i="68" s="1"/>
  <c r="U21" i="1" s="1"/>
  <c r="B101" i="61"/>
  <c r="B240" i="61"/>
  <c r="B273" i="65"/>
  <c r="B153" i="22"/>
  <c r="B10" i="57"/>
  <c r="B85" i="57"/>
  <c r="B350" i="66"/>
  <c r="B400" i="56"/>
  <c r="B133" i="58"/>
  <c r="B376" i="69"/>
  <c r="B132" i="56"/>
  <c r="B327" i="50"/>
  <c r="B186" i="22"/>
  <c r="B127" i="59"/>
  <c r="B126" i="53"/>
  <c r="B243" i="67"/>
  <c r="B322" i="69"/>
  <c r="B315" i="57"/>
  <c r="B83" i="57"/>
  <c r="B146" i="59"/>
  <c r="B376" i="53"/>
  <c r="B158" i="65"/>
  <c r="B363" i="59"/>
  <c r="B22" i="57"/>
  <c r="B287" i="57"/>
  <c r="B140" i="64"/>
  <c r="B57" i="67"/>
  <c r="B51" i="59"/>
  <c r="B187" i="22"/>
  <c r="B376" i="68"/>
  <c r="B347" i="69"/>
  <c r="B162" i="22"/>
  <c r="B92" i="60"/>
  <c r="B389" i="67"/>
  <c r="B313" i="68"/>
  <c r="B257" i="64"/>
  <c r="B184" i="54"/>
  <c r="B104" i="59"/>
  <c r="B87" i="76"/>
  <c r="B29" i="70"/>
  <c r="B54" i="53"/>
  <c r="B179" i="51"/>
  <c r="B269" i="67"/>
  <c r="B199" i="51"/>
  <c r="B26" i="54"/>
  <c r="B124" i="57"/>
  <c r="B8" i="59"/>
  <c r="B95" i="55"/>
  <c r="B221" i="67"/>
  <c r="B81" i="60"/>
  <c r="B69" i="56"/>
  <c r="B126" i="51"/>
  <c r="B299" i="75"/>
  <c r="B163" i="54"/>
  <c r="B251" i="67"/>
  <c r="B367" i="67"/>
  <c r="B361" i="51"/>
  <c r="B321" i="68"/>
  <c r="B238" i="60"/>
  <c r="B140" i="54"/>
  <c r="B280" i="69"/>
  <c r="B294" i="69"/>
  <c r="B72" i="71"/>
  <c r="B313" i="56"/>
  <c r="B252" i="57"/>
  <c r="B187" i="67"/>
  <c r="B133" i="67"/>
  <c r="B293" i="50"/>
  <c r="B143" i="66"/>
  <c r="B372" i="53"/>
  <c r="B203" i="75"/>
  <c r="B293" i="58"/>
  <c r="B101" i="66"/>
  <c r="B82" i="22"/>
  <c r="B161" i="67"/>
  <c r="B399" i="56"/>
  <c r="B17" i="50"/>
  <c r="B46" i="53"/>
  <c r="B60" i="57"/>
  <c r="B60" i="53"/>
  <c r="B125" i="58"/>
  <c r="B376" i="58"/>
  <c r="B9" i="64"/>
  <c r="B328" i="59"/>
  <c r="B202" i="22"/>
  <c r="B283" i="58"/>
  <c r="B99" i="75"/>
  <c r="B362" i="57"/>
  <c r="B256" i="69"/>
  <c r="B82" i="55"/>
  <c r="B59" i="53"/>
  <c r="B296" i="56"/>
  <c r="B358" i="68"/>
  <c r="B338" i="70"/>
  <c r="B288" i="57"/>
  <c r="B55" i="70"/>
  <c r="B388" i="68"/>
  <c r="B198" i="60"/>
  <c r="B241" i="58"/>
  <c r="B210" i="54"/>
  <c r="B378" i="56"/>
  <c r="B26" i="64"/>
  <c r="B56" i="22"/>
  <c r="B308" i="22"/>
  <c r="B263" i="51"/>
  <c r="B374" i="71"/>
  <c r="B38" i="58"/>
  <c r="B235" i="71"/>
  <c r="B310" i="70"/>
  <c r="B42" i="70"/>
  <c r="B46" i="54"/>
  <c r="B219" i="51"/>
  <c r="B101" i="58"/>
  <c r="B54" i="54"/>
  <c r="B317" i="68"/>
  <c r="B10" i="61"/>
  <c r="B344" i="65"/>
  <c r="B39" i="69"/>
  <c r="B116" i="71"/>
  <c r="B191" i="59"/>
  <c r="B147" i="50"/>
  <c r="B228" i="68"/>
  <c r="B279" i="70"/>
  <c r="B403" i="22"/>
  <c r="B187" i="76"/>
  <c r="B206" i="69"/>
  <c r="B95" i="70"/>
  <c r="B248" i="76"/>
  <c r="B99" i="55"/>
  <c r="B332" i="68"/>
  <c r="B7" i="64"/>
  <c r="B85" i="76"/>
  <c r="B383" i="59"/>
  <c r="B7" i="60"/>
  <c r="B141" i="69"/>
  <c r="B51" i="57"/>
  <c r="B356" i="61"/>
  <c r="B273" i="54"/>
  <c r="B397" i="53"/>
  <c r="B240" i="54"/>
  <c r="B107" i="57"/>
  <c r="B240" i="67"/>
  <c r="B246" i="65"/>
  <c r="B334" i="53"/>
  <c r="B10" i="69"/>
  <c r="B392" i="66"/>
  <c r="B15" i="22"/>
  <c r="B248" i="70"/>
  <c r="B16" i="69"/>
  <c r="B257" i="70"/>
  <c r="B170" i="50"/>
  <c r="B206" i="55"/>
  <c r="B374" i="66"/>
  <c r="B217" i="53"/>
  <c r="B153" i="64"/>
  <c r="B183" i="58"/>
  <c r="B144" i="69"/>
  <c r="B249" i="75"/>
  <c r="B218" i="58"/>
  <c r="B48" i="69"/>
  <c r="B272" i="57"/>
  <c r="B188" i="70"/>
  <c r="B30" i="71"/>
  <c r="B359" i="50"/>
  <c r="B346" i="61"/>
  <c r="B377" i="50"/>
  <c r="B75" i="67"/>
  <c r="B129" i="57"/>
  <c r="B207" i="55"/>
  <c r="B51" i="65"/>
  <c r="B226" i="67"/>
  <c r="B75" i="50"/>
  <c r="B291" i="22"/>
  <c r="B107" i="61"/>
  <c r="B335" i="59"/>
  <c r="B41" i="58"/>
  <c r="B26" i="66"/>
  <c r="B302" i="64"/>
  <c r="B124" i="70"/>
  <c r="B111" i="57"/>
  <c r="B166" i="64"/>
  <c r="B346" i="76"/>
  <c r="B147" i="67"/>
  <c r="B97" i="76"/>
  <c r="B202" i="76"/>
  <c r="B103" i="55"/>
  <c r="B210" i="22"/>
  <c r="B94" i="65"/>
  <c r="B101" i="54"/>
  <c r="B227" i="67"/>
  <c r="B9" i="22"/>
  <c r="B264" i="59"/>
  <c r="B382" i="51"/>
  <c r="B10" i="54"/>
  <c r="B95" i="75"/>
  <c r="B150" i="51"/>
  <c r="B336" i="76"/>
  <c r="B39" i="70"/>
  <c r="B224" i="22"/>
  <c r="B169" i="71"/>
  <c r="B156" i="58"/>
  <c r="B30" i="55"/>
  <c r="B293" i="70"/>
  <c r="B103" i="67"/>
  <c r="B34" i="57"/>
  <c r="B375" i="64"/>
  <c r="B233" i="53"/>
  <c r="B210" i="64"/>
  <c r="B109" i="60"/>
  <c r="B77" i="75"/>
  <c r="B183" i="53"/>
  <c r="B227" i="60"/>
  <c r="B173" i="50"/>
  <c r="B35" i="59"/>
  <c r="B147" i="51"/>
  <c r="B72" i="59"/>
  <c r="B72" i="64"/>
  <c r="B256" i="60"/>
  <c r="B245" i="50"/>
  <c r="B24" i="59"/>
  <c r="B389" i="61"/>
  <c r="B351" i="56"/>
  <c r="B110" i="55"/>
  <c r="B45" i="64"/>
  <c r="B159" i="54"/>
  <c r="B244" i="51"/>
  <c r="B164" i="64"/>
  <c r="B385" i="50"/>
  <c r="B224" i="70"/>
  <c r="B387" i="56"/>
  <c r="B285" i="54"/>
  <c r="B70" i="75"/>
  <c r="B298" i="55"/>
  <c r="B34" i="69"/>
  <c r="B90" i="66"/>
  <c r="B182" i="65"/>
  <c r="B398" i="51"/>
  <c r="B274" i="57"/>
  <c r="B188" i="50"/>
  <c r="B166" i="71"/>
  <c r="B241" i="65"/>
  <c r="B204" i="60"/>
  <c r="B388" i="53"/>
  <c r="B250" i="60"/>
  <c r="B239" i="50"/>
  <c r="B204" i="64"/>
  <c r="B71" i="54"/>
  <c r="B302" i="57"/>
  <c r="B65" i="50"/>
  <c r="B140" i="71"/>
  <c r="B257" i="75"/>
  <c r="B298" i="50"/>
  <c r="B254" i="61"/>
  <c r="B307" i="66"/>
  <c r="B15" i="66"/>
  <c r="B60" i="22"/>
  <c r="B195" i="57"/>
  <c r="B380" i="50"/>
  <c r="B256" i="64"/>
  <c r="B381" i="55"/>
  <c r="B381" i="22"/>
  <c r="B390" i="64"/>
  <c r="B123" i="70"/>
  <c r="B336" i="60"/>
  <c r="B277" i="68"/>
  <c r="B230" i="54"/>
  <c r="B44" i="58"/>
  <c r="B265" i="61"/>
  <c r="B312" i="69"/>
  <c r="B311" i="75"/>
  <c r="B215" i="22"/>
  <c r="B373" i="67"/>
  <c r="B218" i="75"/>
  <c r="B119" i="70"/>
  <c r="B377" i="57"/>
  <c r="B122" i="53"/>
  <c r="B216" i="64"/>
  <c r="B51" i="56"/>
  <c r="B110" i="57"/>
  <c r="B327" i="65"/>
  <c r="B206" i="58"/>
  <c r="B201" i="68"/>
  <c r="B221" i="22"/>
  <c r="B385" i="58"/>
  <c r="B350" i="55"/>
  <c r="B388" i="70"/>
  <c r="B351" i="59"/>
  <c r="B189" i="65"/>
  <c r="B47" i="55"/>
  <c r="B275" i="57"/>
  <c r="B363" i="60"/>
  <c r="B378" i="67"/>
  <c r="B184" i="50"/>
  <c r="B230" i="59"/>
  <c r="B113" i="65"/>
  <c r="B233" i="60"/>
  <c r="B251" i="54"/>
  <c r="B82" i="51"/>
  <c r="B223" i="67"/>
  <c r="B32" i="71"/>
  <c r="B378" i="68"/>
  <c r="B270" i="71"/>
  <c r="B187" i="61"/>
  <c r="B344" i="69"/>
  <c r="B134" i="22"/>
  <c r="B4" i="69"/>
  <c r="B66" i="69"/>
  <c r="B298" i="54"/>
  <c r="B46" i="64"/>
  <c r="B252" i="61"/>
  <c r="B293" i="67"/>
  <c r="B37" i="76"/>
  <c r="B91" i="68"/>
  <c r="B106" i="75"/>
  <c r="B298" i="76"/>
  <c r="B98" i="61"/>
  <c r="B189" i="76"/>
  <c r="B166" i="55"/>
  <c r="B162" i="65"/>
  <c r="B152" i="76"/>
  <c r="B164" i="76"/>
  <c r="B369" i="69"/>
  <c r="B16" i="76"/>
  <c r="B73" i="71"/>
  <c r="B84" i="69"/>
  <c r="B21" i="65"/>
  <c r="B342" i="60"/>
  <c r="B99" i="59"/>
  <c r="B258" i="51"/>
  <c r="B368" i="76"/>
  <c r="B110" i="50"/>
  <c r="B159" i="50"/>
  <c r="B89" i="65"/>
  <c r="B184" i="71"/>
  <c r="B307" i="58"/>
  <c r="B41" i="64"/>
  <c r="B255" i="56"/>
  <c r="B94" i="51"/>
  <c r="B97" i="71"/>
  <c r="B331" i="56"/>
  <c r="B291" i="66"/>
  <c r="B345" i="54"/>
  <c r="B210" i="53"/>
  <c r="B329" i="67"/>
  <c r="B193" i="51"/>
  <c r="B141" i="66"/>
  <c r="B252" i="69"/>
  <c r="B156" i="76"/>
  <c r="B91" i="69"/>
  <c r="B70" i="53"/>
  <c r="B144" i="65"/>
  <c r="B269" i="50"/>
  <c r="B66" i="66"/>
  <c r="B316" i="70"/>
  <c r="B59" i="75"/>
  <c r="B356" i="69"/>
  <c r="B18" i="66"/>
  <c r="B312" i="53"/>
  <c r="B216" i="56"/>
  <c r="B135" i="71"/>
  <c r="B120" i="60"/>
  <c r="B19" i="70"/>
  <c r="B121" i="60"/>
  <c r="B295" i="64"/>
  <c r="B80" i="67"/>
  <c r="B72" i="60"/>
  <c r="B237" i="69"/>
  <c r="B234" i="58"/>
  <c r="B38" i="70"/>
  <c r="B93" i="68"/>
  <c r="B37" i="50"/>
  <c r="B384" i="57"/>
  <c r="B159" i="68"/>
  <c r="B69" i="57"/>
  <c r="B127" i="71"/>
  <c r="B312" i="59"/>
  <c r="B400" i="22"/>
  <c r="B90" i="68"/>
  <c r="B369" i="60"/>
  <c r="B350" i="22"/>
  <c r="B155" i="54"/>
  <c r="B194" i="75"/>
  <c r="B42" i="61"/>
  <c r="B79" i="57"/>
  <c r="B142" i="59"/>
  <c r="B200" i="71"/>
  <c r="B349" i="75"/>
  <c r="B119" i="54"/>
  <c r="B196" i="54"/>
  <c r="B4" i="54"/>
  <c r="B55" i="54"/>
  <c r="B150" i="54"/>
  <c r="B117" i="54"/>
  <c r="B69" i="54"/>
  <c r="B53" i="54"/>
  <c r="B148" i="54"/>
  <c r="B312" i="51"/>
  <c r="B351" i="70"/>
  <c r="B252" i="54"/>
  <c r="B213" i="70"/>
  <c r="B187" i="66"/>
  <c r="B19" i="60"/>
  <c r="B123" i="22"/>
  <c r="B67" i="68"/>
  <c r="B65" i="75"/>
  <c r="B145" i="58"/>
  <c r="B28" i="60"/>
  <c r="B257" i="51"/>
  <c r="B132" i="64"/>
  <c r="B172" i="70"/>
  <c r="B215" i="53"/>
  <c r="B241" i="54"/>
  <c r="B112" i="56"/>
  <c r="B48" i="22"/>
  <c r="B151" i="69"/>
  <c r="B360" i="57"/>
  <c r="B45" i="53"/>
  <c r="B394" i="51"/>
  <c r="B335" i="22"/>
  <c r="B265" i="60"/>
  <c r="B35" i="71"/>
  <c r="B365" i="58"/>
  <c r="B325" i="54"/>
  <c r="B320" i="50"/>
  <c r="B399" i="53"/>
  <c r="B32" i="68"/>
  <c r="B241" i="60"/>
  <c r="B325" i="61"/>
  <c r="B74" i="60"/>
  <c r="B136" i="50"/>
  <c r="B370" i="59"/>
  <c r="B302" i="55"/>
  <c r="B57" i="75"/>
  <c r="B244" i="67"/>
  <c r="B127" i="61"/>
  <c r="B364" i="69"/>
  <c r="B342" i="55"/>
  <c r="B19" i="55"/>
  <c r="B241" i="66"/>
  <c r="B310" i="60"/>
  <c r="B260" i="50"/>
  <c r="B318" i="64"/>
  <c r="B149" i="61"/>
  <c r="B334" i="70"/>
  <c r="B133" i="70"/>
  <c r="B213" i="54"/>
  <c r="B159" i="60"/>
  <c r="B123" i="66"/>
  <c r="B61" i="68"/>
  <c r="B313" i="66"/>
  <c r="B151" i="65"/>
  <c r="B318" i="53"/>
  <c r="B197" i="70"/>
  <c r="B98" i="54"/>
  <c r="B266" i="54"/>
  <c r="B79" i="71"/>
  <c r="B233" i="76"/>
  <c r="B354" i="76"/>
  <c r="B178" i="54"/>
  <c r="B206" i="76"/>
  <c r="B257" i="22"/>
  <c r="B178" i="64"/>
  <c r="B368" i="57"/>
  <c r="B384" i="51"/>
  <c r="B282" i="75"/>
  <c r="B130" i="61"/>
  <c r="B291" i="70"/>
  <c r="B202" i="54"/>
  <c r="B250" i="55"/>
  <c r="B262" i="53"/>
  <c r="B138" i="57"/>
  <c r="B383" i="60"/>
  <c r="B223" i="58"/>
  <c r="B62" i="64"/>
  <c r="B14" i="56"/>
  <c r="B133" i="60"/>
  <c r="B401" i="67"/>
  <c r="B294" i="51"/>
  <c r="B158" i="50"/>
  <c r="B265" i="54"/>
  <c r="B191" i="54"/>
  <c r="B66" i="58"/>
  <c r="B49" i="53"/>
  <c r="B98" i="51"/>
  <c r="B372" i="50"/>
  <c r="B336" i="55"/>
  <c r="B227" i="50"/>
  <c r="B326" i="50"/>
  <c r="B238" i="51"/>
  <c r="B93" i="51"/>
  <c r="B330" i="69"/>
  <c r="B64" i="68"/>
  <c r="B363" i="70"/>
  <c r="B330" i="22"/>
  <c r="B16" i="70"/>
  <c r="B364" i="53"/>
  <c r="B183" i="50"/>
  <c r="B253" i="50"/>
  <c r="B63" i="76"/>
  <c r="B220" i="57"/>
  <c r="B362" i="65"/>
  <c r="B394" i="55"/>
  <c r="B381" i="58"/>
  <c r="B167" i="56"/>
  <c r="B360" i="66"/>
  <c r="B11" i="58"/>
  <c r="B122" i="71"/>
  <c r="B350" i="60"/>
  <c r="B44" i="60"/>
  <c r="B113" i="22"/>
  <c r="B119" i="71"/>
  <c r="B156" i="50"/>
  <c r="B232" i="64"/>
  <c r="B377" i="59"/>
  <c r="B273" i="64"/>
  <c r="B334" i="66"/>
  <c r="B397" i="71"/>
  <c r="B262" i="68"/>
  <c r="B229" i="55"/>
  <c r="B4" i="55"/>
  <c r="B181" i="55"/>
  <c r="B102" i="55"/>
  <c r="B36" i="55"/>
  <c r="B37" i="55"/>
  <c r="B164" i="55"/>
  <c r="B231" i="55"/>
  <c r="B5" i="55"/>
  <c r="B6" i="55"/>
  <c r="B132" i="55"/>
  <c r="B196" i="55"/>
  <c r="B85" i="55"/>
  <c r="B150" i="55"/>
  <c r="B69" i="55"/>
  <c r="B52" i="55"/>
  <c r="B100" i="55"/>
  <c r="B148" i="55"/>
  <c r="B165" i="55"/>
  <c r="B54" i="55"/>
  <c r="B167" i="55"/>
  <c r="B134" i="55"/>
  <c r="B294" i="54"/>
  <c r="B292" i="70"/>
  <c r="B342" i="68"/>
  <c r="B280" i="68"/>
  <c r="B116" i="70"/>
  <c r="B119" i="61"/>
  <c r="B239" i="60"/>
  <c r="B244" i="61"/>
  <c r="B355" i="75"/>
  <c r="B220" i="54"/>
  <c r="B364" i="54"/>
  <c r="B30" i="53"/>
  <c r="B165" i="75"/>
  <c r="B259" i="60"/>
  <c r="B173" i="51"/>
  <c r="B61" i="61"/>
  <c r="B291" i="71"/>
  <c r="B218" i="22"/>
  <c r="B304" i="57"/>
  <c r="B107" i="53"/>
  <c r="B321" i="22"/>
  <c r="B74" i="66"/>
  <c r="B296" i="53"/>
  <c r="B393" i="66"/>
  <c r="B367" i="70"/>
  <c r="B109" i="57"/>
  <c r="B25" i="54"/>
  <c r="B379" i="66"/>
  <c r="B173" i="65"/>
  <c r="B197" i="56"/>
  <c r="B4" i="56"/>
  <c r="B119" i="56"/>
  <c r="B117" i="56"/>
  <c r="B5" i="56"/>
  <c r="B165" i="56"/>
  <c r="B21" i="56"/>
  <c r="B181" i="56"/>
  <c r="B151" i="56"/>
  <c r="B52" i="56"/>
  <c r="B149" i="56"/>
  <c r="B53" i="56"/>
  <c r="B180" i="56"/>
  <c r="B36" i="56"/>
  <c r="B68" i="56"/>
  <c r="B37" i="56"/>
  <c r="B140" i="70"/>
  <c r="B242" i="66"/>
  <c r="B401" i="59"/>
  <c r="B106" i="50"/>
  <c r="B153" i="60"/>
  <c r="B82" i="53"/>
  <c r="B230" i="53"/>
  <c r="B167" i="66"/>
  <c r="B245" i="54"/>
  <c r="B160" i="75"/>
  <c r="B330" i="75"/>
  <c r="B25" i="66"/>
  <c r="B139" i="69"/>
  <c r="B161" i="60"/>
  <c r="B354" i="55"/>
  <c r="B305" i="71"/>
  <c r="B259" i="66"/>
  <c r="B322" i="58"/>
  <c r="B52" i="67"/>
  <c r="B301" i="58"/>
  <c r="B136" i="65"/>
  <c r="B133" i="69"/>
  <c r="B197" i="69"/>
  <c r="G404" i="60"/>
  <c r="U103" i="60" s="1"/>
  <c r="V15" i="1" s="1"/>
  <c r="B176" i="56"/>
  <c r="B297" i="59"/>
  <c r="B84" i="59"/>
  <c r="B308" i="56"/>
  <c r="B196" i="70"/>
  <c r="B300" i="57"/>
  <c r="B23" i="70"/>
  <c r="B108" i="76"/>
  <c r="B164" i="75"/>
  <c r="B278" i="76"/>
  <c r="B178" i="59"/>
  <c r="B271" i="61"/>
  <c r="B282" i="59"/>
  <c r="B395" i="70"/>
  <c r="B309" i="64"/>
  <c r="B226" i="55"/>
  <c r="B229" i="76"/>
  <c r="B201" i="64"/>
  <c r="B93" i="66"/>
  <c r="B224" i="51"/>
  <c r="B21" i="60"/>
  <c r="B137" i="61"/>
  <c r="B95" i="56"/>
  <c r="B345" i="67"/>
  <c r="B66" i="53"/>
  <c r="B39" i="61"/>
  <c r="B96" i="56"/>
  <c r="B386" i="55"/>
  <c r="B202" i="60"/>
  <c r="B50" i="56"/>
  <c r="B337" i="58"/>
  <c r="B298" i="56"/>
  <c r="B228" i="75"/>
  <c r="B86" i="75"/>
  <c r="B95" i="71"/>
  <c r="B250" i="71"/>
  <c r="B341" i="66"/>
  <c r="B166" i="70"/>
  <c r="B275" i="67"/>
  <c r="B13" i="75"/>
  <c r="B192" i="66"/>
  <c r="B193" i="58"/>
  <c r="B50" i="55"/>
  <c r="B211" i="50"/>
  <c r="B29" i="71"/>
  <c r="B267" i="55"/>
  <c r="B31" i="64"/>
  <c r="B158" i="54"/>
  <c r="B346" i="67"/>
  <c r="B398" i="67"/>
  <c r="B274" i="68"/>
  <c r="B377" i="70"/>
  <c r="B398" i="60"/>
  <c r="B203" i="51"/>
  <c r="B339" i="53"/>
  <c r="B357" i="60"/>
  <c r="B330" i="57"/>
  <c r="B399" i="67"/>
  <c r="B296" i="60"/>
  <c r="B299" i="64"/>
  <c r="B343" i="54"/>
  <c r="B382" i="67"/>
  <c r="B121" i="68"/>
  <c r="B72" i="55"/>
  <c r="B176" i="51"/>
  <c r="B354" i="65"/>
  <c r="B303" i="57"/>
  <c r="B392" i="56"/>
  <c r="B176" i="60"/>
  <c r="B180" i="66"/>
  <c r="B237" i="76"/>
  <c r="B304" i="53"/>
  <c r="B221" i="66"/>
  <c r="B228" i="58"/>
  <c r="B179" i="75"/>
  <c r="B146" i="22"/>
  <c r="B271" i="71"/>
  <c r="B239" i="70"/>
  <c r="B94" i="61"/>
  <c r="B323" i="76"/>
  <c r="B324" i="76"/>
  <c r="B403" i="55"/>
  <c r="B37" i="67"/>
  <c r="B42" i="59"/>
  <c r="B282" i="60"/>
  <c r="B273" i="61"/>
  <c r="I404" i="50"/>
  <c r="W103" i="50" s="1"/>
  <c r="W5" i="1" s="1"/>
  <c r="B68" i="55"/>
  <c r="B166" i="59"/>
  <c r="B7" i="50"/>
  <c r="B375" i="71"/>
  <c r="B213" i="58"/>
  <c r="B318" i="55"/>
  <c r="B386" i="58"/>
  <c r="B39" i="53"/>
  <c r="B286" i="60"/>
  <c r="B203" i="53"/>
  <c r="B403" i="75"/>
  <c r="B37" i="70"/>
  <c r="B185" i="53"/>
  <c r="B374" i="70"/>
  <c r="B159" i="69"/>
  <c r="B179" i="64"/>
  <c r="B28" i="69"/>
  <c r="B358" i="69"/>
  <c r="B226" i="58"/>
  <c r="B139" i="53"/>
  <c r="B374" i="60"/>
  <c r="B143" i="53"/>
  <c r="B239" i="54"/>
  <c r="B122" i="56"/>
  <c r="B28" i="53"/>
  <c r="B203" i="55"/>
  <c r="B319" i="58"/>
  <c r="B388" i="67"/>
  <c r="B140" i="51"/>
  <c r="B375" i="56"/>
  <c r="B373" i="54"/>
  <c r="B18" i="68"/>
  <c r="B185" i="54"/>
  <c r="B140" i="60"/>
  <c r="B170" i="70"/>
  <c r="B82" i="57"/>
  <c r="B328" i="54"/>
  <c r="B191" i="61"/>
  <c r="B41" i="53"/>
  <c r="B168" i="67"/>
  <c r="B10" i="64"/>
  <c r="B14" i="57"/>
  <c r="B90" i="69"/>
  <c r="B98" i="22"/>
  <c r="B35" i="76"/>
  <c r="B91" i="57"/>
  <c r="B97" i="54"/>
  <c r="B345" i="60"/>
  <c r="B39" i="76"/>
  <c r="B280" i="56"/>
  <c r="B192" i="70"/>
  <c r="B172" i="64"/>
  <c r="B132" i="53"/>
  <c r="B144" i="60"/>
  <c r="B304" i="76"/>
  <c r="B314" i="55"/>
  <c r="B113" i="76"/>
  <c r="B355" i="68"/>
  <c r="B229" i="67"/>
  <c r="B223" i="68"/>
  <c r="B233" i="51"/>
  <c r="B13" i="76"/>
  <c r="B115" i="76"/>
  <c r="B10" i="68"/>
  <c r="B18" i="71"/>
  <c r="B342" i="53"/>
  <c r="B296" i="76"/>
  <c r="B132" i="71"/>
  <c r="B164" i="71"/>
  <c r="B165" i="71"/>
  <c r="B5" i="71"/>
  <c r="B4" i="71"/>
  <c r="B148" i="71"/>
  <c r="B53" i="71"/>
  <c r="B180" i="71"/>
  <c r="B197" i="71"/>
  <c r="B181" i="71"/>
  <c r="B84" i="71"/>
  <c r="B84" i="58"/>
  <c r="B289" i="76"/>
  <c r="B297" i="76"/>
  <c r="B47" i="50"/>
  <c r="B235" i="64"/>
  <c r="B325" i="50"/>
  <c r="B345" i="66"/>
  <c r="B232" i="65"/>
  <c r="B232" i="56"/>
  <c r="B114" i="68"/>
  <c r="B67" i="76"/>
  <c r="B172" i="76"/>
  <c r="B303" i="53"/>
  <c r="B295" i="54"/>
  <c r="B106" i="22"/>
  <c r="B58" i="50"/>
  <c r="B121" i="54"/>
  <c r="B305" i="59"/>
  <c r="B195" i="55"/>
  <c r="B249" i="71"/>
  <c r="B202" i="58"/>
  <c r="B379" i="75"/>
  <c r="B10" i="55"/>
  <c r="B63" i="59"/>
  <c r="B108" i="71"/>
  <c r="B299" i="50"/>
  <c r="B61" i="75"/>
  <c r="B332" i="59"/>
  <c r="B273" i="55"/>
  <c r="B57" i="70"/>
  <c r="B10" i="65"/>
  <c r="B76" i="50"/>
  <c r="B386" i="70"/>
  <c r="B69" i="67"/>
  <c r="B385" i="75"/>
  <c r="B220" i="55"/>
  <c r="B359" i="66"/>
  <c r="B153" i="70"/>
  <c r="B323" i="61"/>
  <c r="B123" i="71"/>
  <c r="B291" i="59"/>
  <c r="B360" i="61"/>
  <c r="B304" i="61"/>
  <c r="B383" i="22"/>
  <c r="B63" i="61"/>
  <c r="B402" i="67"/>
  <c r="B289" i="53"/>
  <c r="B374" i="22"/>
  <c r="B204" i="57"/>
  <c r="B238" i="54"/>
  <c r="B105" i="69"/>
  <c r="B177" i="50"/>
  <c r="B67" i="65"/>
  <c r="B77" i="22"/>
  <c r="B84" i="67"/>
  <c r="B97" i="67"/>
  <c r="B123" i="56"/>
  <c r="B341" i="53"/>
  <c r="B253" i="56"/>
  <c r="I404" i="64"/>
  <c r="W103" i="64" s="1"/>
  <c r="W17" i="1" s="1"/>
  <c r="B323" i="67"/>
  <c r="B236" i="59"/>
  <c r="B278" i="66"/>
  <c r="B31" i="59"/>
  <c r="B341" i="70"/>
  <c r="B30" i="60"/>
  <c r="B198" i="59"/>
  <c r="B186" i="59"/>
  <c r="B106" i="53"/>
  <c r="B199" i="76"/>
  <c r="B33" i="57"/>
  <c r="B10" i="76"/>
  <c r="B9" i="68"/>
  <c r="B44" i="59"/>
  <c r="B377" i="56"/>
  <c r="B331" i="75"/>
  <c r="B28" i="57"/>
  <c r="B321" i="57"/>
  <c r="B165" i="70"/>
  <c r="B207" i="71"/>
  <c r="B17" i="64"/>
  <c r="B287" i="60"/>
  <c r="B253" i="71"/>
  <c r="B351" i="51"/>
  <c r="B369" i="57"/>
  <c r="B179" i="70"/>
  <c r="B320" i="54"/>
  <c r="B248" i="71"/>
  <c r="B238" i="71"/>
  <c r="B280" i="64"/>
  <c r="B152" i="65"/>
  <c r="B45" i="71"/>
  <c r="B147" i="53"/>
  <c r="B398" i="54"/>
  <c r="B7" i="65"/>
  <c r="B308" i="51"/>
  <c r="B255" i="65"/>
  <c r="B264" i="71"/>
  <c r="B123" i="75"/>
  <c r="B322" i="57"/>
  <c r="B391" i="59"/>
  <c r="B395" i="51"/>
  <c r="B383" i="51"/>
  <c r="B17" i="51"/>
  <c r="B296" i="51"/>
  <c r="B310" i="51"/>
  <c r="B234" i="54"/>
  <c r="B56" i="55"/>
  <c r="B240" i="64"/>
  <c r="B6" i="50"/>
  <c r="B145" i="69"/>
  <c r="B21" i="75"/>
  <c r="B40" i="70"/>
  <c r="B83" i="76"/>
  <c r="B388" i="71"/>
  <c r="B41" i="61"/>
  <c r="B32" i="22"/>
  <c r="B155" i="68"/>
  <c r="B8" i="65"/>
  <c r="B38" i="56"/>
  <c r="B177" i="56"/>
  <c r="B293" i="68"/>
  <c r="B314" i="64"/>
  <c r="B96" i="22"/>
  <c r="B178" i="61"/>
  <c r="B359" i="64"/>
  <c r="B291" i="67"/>
  <c r="B321" i="58"/>
  <c r="B241" i="64"/>
  <c r="B328" i="57"/>
  <c r="B287" i="61"/>
  <c r="B281" i="75"/>
  <c r="B196" i="59"/>
  <c r="B251" i="69"/>
  <c r="B234" i="61"/>
  <c r="B55" i="66"/>
  <c r="B376" i="71"/>
  <c r="B193" i="59"/>
  <c r="B315" i="55"/>
  <c r="B373" i="56"/>
  <c r="B334" i="54"/>
  <c r="B184" i="66"/>
  <c r="B127" i="69"/>
  <c r="B206" i="59"/>
  <c r="B242" i="58"/>
  <c r="B62" i="55"/>
  <c r="B73" i="51"/>
  <c r="B378" i="54"/>
  <c r="B26" i="71"/>
  <c r="B21" i="22"/>
  <c r="B290" i="50"/>
  <c r="B137" i="75"/>
  <c r="B129" i="65"/>
  <c r="B323" i="68"/>
  <c r="B58" i="68"/>
  <c r="B354" i="58"/>
  <c r="B27" i="59"/>
  <c r="B381" i="68"/>
  <c r="B83" i="67"/>
  <c r="B210" i="71"/>
  <c r="B13" i="53"/>
  <c r="B338" i="71"/>
  <c r="B243" i="53"/>
  <c r="B270" i="64"/>
  <c r="B323" i="22"/>
  <c r="B305" i="75"/>
  <c r="B336" i="65"/>
  <c r="B38" i="65"/>
  <c r="B289" i="64"/>
  <c r="B282" i="65"/>
  <c r="B275" i="56"/>
  <c r="B353" i="68"/>
  <c r="B139" i="76"/>
  <c r="B250" i="57"/>
  <c r="B94" i="70"/>
  <c r="B244" i="75"/>
  <c r="B363" i="54"/>
  <c r="B196" i="76"/>
  <c r="B114" i="70"/>
  <c r="B261" i="55"/>
  <c r="B163" i="76"/>
  <c r="B174" i="69"/>
  <c r="B40" i="76"/>
  <c r="B188" i="64"/>
  <c r="B202" i="66"/>
  <c r="B97" i="51"/>
  <c r="B40" i="67"/>
  <c r="B84" i="50"/>
  <c r="B171" i="55"/>
  <c r="B106" i="67"/>
  <c r="B367" i="76"/>
  <c r="B98" i="53"/>
  <c r="B122" i="22"/>
  <c r="B208" i="57"/>
  <c r="B34" i="67"/>
  <c r="B152" i="67"/>
  <c r="B242" i="60"/>
  <c r="B169" i="60"/>
  <c r="B400" i="71"/>
  <c r="B78" i="69"/>
  <c r="B219" i="64"/>
  <c r="B187" i="60"/>
  <c r="B39" i="65"/>
  <c r="B330" i="61"/>
  <c r="B15" i="51"/>
  <c r="B373" i="50"/>
  <c r="B390" i="66"/>
  <c r="B78" i="56"/>
  <c r="B282" i="68"/>
  <c r="B353" i="59"/>
  <c r="B239" i="69"/>
  <c r="B134" i="56"/>
  <c r="B307" i="53"/>
  <c r="B316" i="54"/>
  <c r="B13" i="65"/>
  <c r="B64" i="64"/>
  <c r="B393" i="54"/>
  <c r="B9" i="60"/>
  <c r="B394" i="57"/>
  <c r="B42" i="66"/>
  <c r="B246" i="64"/>
  <c r="B265" i="22"/>
  <c r="B367" i="22"/>
  <c r="B155" i="58"/>
  <c r="B383" i="75"/>
  <c r="B43" i="69"/>
  <c r="B230" i="64"/>
  <c r="B163" i="66"/>
  <c r="B388" i="51"/>
  <c r="B371" i="53"/>
  <c r="B27" i="70"/>
  <c r="B358" i="58"/>
  <c r="B130" i="55"/>
  <c r="B17" i="57"/>
  <c r="B97" i="65"/>
  <c r="B363" i="76"/>
  <c r="B7" i="76"/>
  <c r="B41" i="51"/>
  <c r="B237" i="54"/>
  <c r="B69" i="22"/>
  <c r="B170" i="61"/>
  <c r="B86" i="57"/>
  <c r="B256" i="61"/>
  <c r="B153" i="59"/>
  <c r="B96" i="76"/>
  <c r="B148" i="57"/>
  <c r="B306" i="60"/>
  <c r="B372" i="57"/>
  <c r="B9" i="55"/>
  <c r="B376" i="57"/>
  <c r="B72" i="53"/>
  <c r="B83" i="68"/>
  <c r="B342" i="64"/>
  <c r="B72" i="51"/>
  <c r="B269" i="51"/>
  <c r="B402" i="22"/>
  <c r="B156" i="67"/>
  <c r="B199" i="55"/>
  <c r="B299" i="54"/>
  <c r="B383" i="54"/>
  <c r="B399" i="60"/>
  <c r="B357" i="64"/>
  <c r="B314" i="56"/>
  <c r="B186" i="65"/>
  <c r="B111" i="68"/>
  <c r="B83" i="54"/>
  <c r="B155" i="61"/>
  <c r="B264" i="60"/>
  <c r="B332" i="22"/>
  <c r="B341" i="51"/>
  <c r="B394" i="60"/>
  <c r="B201" i="71"/>
  <c r="B343" i="50"/>
  <c r="B110" i="60"/>
  <c r="B129" i="60"/>
  <c r="B161" i="59"/>
  <c r="B302" i="51"/>
  <c r="B351" i="66"/>
  <c r="B56" i="53"/>
  <c r="B316" i="68"/>
  <c r="B222" i="71"/>
  <c r="B392" i="70"/>
  <c r="B287" i="59"/>
  <c r="B377" i="55"/>
  <c r="B395" i="65"/>
  <c r="B382" i="76"/>
  <c r="B46" i="65"/>
  <c r="B219" i="71"/>
  <c r="B271" i="56"/>
  <c r="B348" i="57"/>
  <c r="B265" i="57"/>
  <c r="B272" i="76"/>
  <c r="E404" i="75"/>
  <c r="B392" i="57"/>
  <c r="B223" i="60"/>
  <c r="B90" i="71"/>
  <c r="B307" i="71"/>
  <c r="B91" i="76"/>
  <c r="B120" i="57"/>
  <c r="B94" i="64"/>
  <c r="B201" i="55"/>
  <c r="B92" i="58"/>
  <c r="B21" i="61"/>
  <c r="B65" i="59"/>
  <c r="B109" i="56"/>
  <c r="B259" i="64"/>
  <c r="B187" i="71"/>
  <c r="B267" i="60"/>
  <c r="B334" i="64"/>
  <c r="B333" i="59"/>
  <c r="B318" i="71"/>
  <c r="B298" i="60"/>
  <c r="B377" i="75"/>
  <c r="B363" i="75"/>
  <c r="B267" i="66"/>
  <c r="B345" i="65"/>
  <c r="B320" i="66"/>
  <c r="B355" i="60"/>
  <c r="B124" i="55"/>
  <c r="B161" i="57"/>
  <c r="B347" i="54"/>
  <c r="B356" i="71"/>
  <c r="B251" i="64"/>
  <c r="B7" i="22"/>
  <c r="B301" i="69"/>
  <c r="B147" i="66"/>
  <c r="B40" i="68"/>
  <c r="B386" i="59"/>
  <c r="B348" i="66"/>
  <c r="B266" i="22"/>
  <c r="B272" i="54"/>
  <c r="B147" i="68"/>
  <c r="B126" i="58"/>
  <c r="B119" i="67"/>
  <c r="B305" i="51"/>
  <c r="B285" i="67"/>
  <c r="B258" i="57"/>
  <c r="B51" i="68"/>
  <c r="B235" i="70"/>
  <c r="B15" i="50"/>
  <c r="B280" i="50"/>
  <c r="B43" i="50"/>
  <c r="B83" i="64"/>
  <c r="B289" i="68"/>
  <c r="B70" i="22"/>
  <c r="B295" i="66"/>
  <c r="B107" i="60"/>
  <c r="B193" i="57"/>
  <c r="B88" i="22"/>
  <c r="B122" i="54"/>
  <c r="B166" i="69"/>
  <c r="B117" i="53"/>
  <c r="B74" i="57"/>
  <c r="B339" i="76"/>
  <c r="B244" i="68"/>
  <c r="B268" i="70"/>
  <c r="B364" i="60"/>
  <c r="B232" i="60"/>
  <c r="B310" i="53"/>
  <c r="B100" i="66"/>
  <c r="B295" i="51"/>
  <c r="B331" i="61"/>
  <c r="B203" i="66"/>
  <c r="B140" i="65"/>
  <c r="B21" i="53"/>
  <c r="B96" i="61"/>
  <c r="B98" i="70"/>
  <c r="B270" i="50"/>
  <c r="B231" i="66"/>
  <c r="B300" i="22"/>
  <c r="B40" i="60"/>
  <c r="B133" i="56"/>
  <c r="B350" i="71"/>
  <c r="B99" i="76"/>
  <c r="B88" i="70"/>
  <c r="B159" i="64"/>
  <c r="B21" i="71"/>
  <c r="B168" i="76"/>
  <c r="B89" i="67"/>
  <c r="B134" i="66"/>
  <c r="B90" i="22"/>
  <c r="B400" i="60"/>
  <c r="B61" i="60"/>
  <c r="B97" i="56"/>
  <c r="F404" i="59"/>
  <c r="T103" i="59" s="1"/>
  <c r="U14" i="1" s="1"/>
  <c r="B109" i="22"/>
  <c r="B91" i="56"/>
  <c r="B309" i="58"/>
  <c r="B282" i="69"/>
  <c r="B159" i="65"/>
  <c r="B244" i="71"/>
  <c r="B151" i="59"/>
  <c r="B318" i="76"/>
  <c r="B346" i="56"/>
  <c r="B79" i="61"/>
  <c r="B118" i="67"/>
  <c r="B104" i="68"/>
  <c r="B288" i="55"/>
  <c r="B24" i="61"/>
  <c r="B145" i="68"/>
  <c r="I404" i="22"/>
  <c r="W103" i="22" s="1"/>
  <c r="W3" i="1" s="1"/>
  <c r="B297" i="69"/>
  <c r="B181" i="54"/>
  <c r="I404" i="53"/>
  <c r="W103" i="53" s="1"/>
  <c r="W7" i="1" s="1"/>
  <c r="B24" i="75"/>
  <c r="B390" i="68"/>
  <c r="B286" i="76"/>
  <c r="B43" i="51"/>
  <c r="B91" i="71"/>
  <c r="B135" i="66"/>
  <c r="B107" i="51"/>
  <c r="B103" i="22"/>
  <c r="B23" i="54"/>
  <c r="B96" i="57"/>
  <c r="B354" i="59"/>
  <c r="B90" i="65"/>
  <c r="B232" i="76"/>
  <c r="F404" i="53"/>
  <c r="T103" i="53" s="1"/>
  <c r="U7" i="1" s="1"/>
  <c r="B344" i="55"/>
  <c r="B16" i="75"/>
  <c r="B41" i="54"/>
  <c r="B96" i="68"/>
  <c r="B309" i="70"/>
  <c r="B311" i="22"/>
  <c r="B234" i="70"/>
  <c r="B90" i="75"/>
  <c r="B265" i="58"/>
  <c r="B241" i="71"/>
  <c r="B91" i="58"/>
  <c r="B97" i="61"/>
  <c r="B292" i="64"/>
  <c r="B99" i="57"/>
  <c r="B288" i="76"/>
  <c r="B183" i="51"/>
  <c r="B340" i="22"/>
  <c r="B327" i="68"/>
  <c r="B144" i="76"/>
  <c r="B106" i="71"/>
  <c r="B223" i="71"/>
  <c r="B81" i="55"/>
  <c r="B317" i="51"/>
  <c r="B228" i="66"/>
  <c r="B105" i="56"/>
  <c r="B116" i="56"/>
  <c r="B246" i="54"/>
  <c r="B279" i="53"/>
  <c r="B93" i="54"/>
  <c r="B97" i="66"/>
  <c r="B112" i="76"/>
  <c r="B392" i="61"/>
  <c r="B310" i="22"/>
  <c r="B149" i="69"/>
  <c r="B192" i="22"/>
  <c r="B295" i="61"/>
  <c r="B400" i="65"/>
  <c r="E404" i="57"/>
  <c r="B184" i="70"/>
  <c r="B302" i="68"/>
  <c r="B244" i="66"/>
  <c r="B101" i="70"/>
  <c r="E404" i="65"/>
  <c r="B169" i="69"/>
  <c r="B215" i="69"/>
  <c r="B132" i="67"/>
  <c r="B103" i="59"/>
  <c r="E404" i="51"/>
  <c r="B115" i="69"/>
  <c r="B403" i="61"/>
  <c r="B169" i="70"/>
  <c r="B69" i="69"/>
  <c r="B24" i="53"/>
  <c r="B284" i="68"/>
  <c r="B117" i="65"/>
  <c r="E404" i="58"/>
  <c r="B212" i="50"/>
  <c r="B187" i="65"/>
  <c r="B35" i="57"/>
  <c r="B269" i="22"/>
  <c r="B125" i="61"/>
  <c r="B390" i="53"/>
  <c r="B68" i="67"/>
  <c r="B11" i="57"/>
  <c r="B310" i="65"/>
  <c r="B281" i="68"/>
  <c r="B169" i="76"/>
  <c r="B168" i="75"/>
  <c r="B298" i="75"/>
  <c r="B230" i="55"/>
  <c r="B390" i="76"/>
  <c r="B199" i="56"/>
  <c r="B158" i="70"/>
  <c r="B210" i="60"/>
  <c r="B206" i="68"/>
  <c r="B181" i="66"/>
  <c r="B246" i="76"/>
  <c r="B330" i="76"/>
  <c r="B221" i="50"/>
  <c r="B333" i="76"/>
  <c r="B16" i="22"/>
  <c r="B75" i="76"/>
  <c r="B169" i="58"/>
  <c r="B15" i="76"/>
  <c r="B93" i="67"/>
  <c r="B334" i="51"/>
  <c r="B166" i="67"/>
  <c r="B280" i="58"/>
  <c r="B251" i="65"/>
  <c r="B120" i="65"/>
  <c r="B91" i="66"/>
  <c r="B118" i="57"/>
  <c r="B379" i="76"/>
  <c r="B98" i="57"/>
  <c r="B90" i="67"/>
  <c r="B384" i="22"/>
  <c r="B268" i="76"/>
  <c r="B214" i="56"/>
  <c r="B337" i="61"/>
  <c r="B96" i="65"/>
  <c r="B38" i="57"/>
  <c r="B102" i="76"/>
  <c r="B13" i="60"/>
  <c r="B240" i="53"/>
  <c r="B395" i="53"/>
  <c r="B378" i="57"/>
  <c r="B363" i="64"/>
  <c r="B367" i="57"/>
  <c r="B280" i="67"/>
  <c r="B126" i="59"/>
  <c r="B234" i="50"/>
  <c r="B370" i="55"/>
  <c r="B112" i="59"/>
  <c r="B185" i="22"/>
  <c r="B137" i="54"/>
  <c r="B313" i="67"/>
  <c r="B35" i="64"/>
  <c r="B108" i="56"/>
  <c r="B77" i="51"/>
  <c r="B300" i="59"/>
  <c r="B187" i="58"/>
  <c r="B353" i="75"/>
  <c r="B303" i="75"/>
  <c r="B387" i="61"/>
  <c r="B162" i="53"/>
  <c r="B383" i="61"/>
  <c r="B17" i="60"/>
  <c r="B221" i="61"/>
  <c r="B301" i="22"/>
  <c r="B256" i="53"/>
  <c r="B55" i="69"/>
  <c r="B263" i="70"/>
  <c r="B338" i="69"/>
  <c r="B367" i="58"/>
  <c r="B122" i="69"/>
  <c r="B389" i="50"/>
  <c r="B288" i="56"/>
  <c r="B163" i="64"/>
  <c r="B135" i="61"/>
  <c r="B33" i="51"/>
  <c r="B348" i="70"/>
  <c r="B273" i="66"/>
  <c r="B242" i="61"/>
  <c r="B159" i="71"/>
  <c r="B82" i="70"/>
  <c r="B396" i="57"/>
  <c r="B255" i="54"/>
  <c r="B205" i="68"/>
  <c r="B263" i="67"/>
  <c r="B397" i="51"/>
  <c r="B270" i="56"/>
  <c r="B71" i="75"/>
  <c r="B235" i="76"/>
  <c r="B210" i="67"/>
  <c r="B170" i="55"/>
  <c r="B97" i="55"/>
  <c r="B285" i="51"/>
  <c r="B146" i="67"/>
  <c r="B257" i="71"/>
  <c r="B162" i="61"/>
  <c r="B281" i="76"/>
  <c r="B103" i="76"/>
  <c r="B297" i="54"/>
  <c r="B265" i="55"/>
  <c r="B374" i="54"/>
  <c r="B275" i="59"/>
  <c r="B312" i="50"/>
  <c r="B45" i="75"/>
  <c r="B259" i="22"/>
  <c r="B194" i="58"/>
  <c r="B391" i="75"/>
  <c r="B75" i="55"/>
  <c r="B401" i="71"/>
  <c r="B209" i="71"/>
  <c r="B343" i="65"/>
  <c r="B114" i="75"/>
  <c r="B100" i="75"/>
  <c r="B138" i="70"/>
  <c r="B157" i="50"/>
  <c r="B178" i="66"/>
  <c r="B62" i="71"/>
  <c r="B231" i="64"/>
  <c r="B189" i="57"/>
  <c r="B313" i="75"/>
  <c r="B302" i="67"/>
  <c r="B338" i="64"/>
  <c r="B350" i="70"/>
  <c r="B55" i="51"/>
  <c r="B134" i="58"/>
  <c r="B336" i="50"/>
  <c r="B80" i="68"/>
  <c r="B119" i="65"/>
  <c r="B338" i="50"/>
  <c r="B305" i="54"/>
  <c r="B156" i="55"/>
  <c r="B12" i="59"/>
  <c r="B76" i="58"/>
  <c r="B43" i="66"/>
  <c r="B175" i="70"/>
  <c r="B238" i="67"/>
  <c r="B314" i="75"/>
  <c r="B363" i="67"/>
  <c r="B26" i="53"/>
  <c r="B235" i="55"/>
  <c r="B255" i="70"/>
  <c r="B325" i="76"/>
  <c r="B89" i="70"/>
  <c r="B84" i="76"/>
  <c r="B82" i="64"/>
  <c r="B47" i="58"/>
  <c r="B217" i="70"/>
  <c r="B375" i="58"/>
  <c r="B137" i="66"/>
  <c r="B120" i="53"/>
  <c r="B230" i="51"/>
  <c r="B34" i="54"/>
  <c r="B208" i="64"/>
  <c r="B352" i="59"/>
  <c r="B47" i="56"/>
  <c r="B359" i="51"/>
  <c r="B267" i="22"/>
  <c r="B189" i="67"/>
  <c r="B239" i="59"/>
  <c r="B127" i="66"/>
  <c r="B27" i="71"/>
  <c r="B374" i="50"/>
  <c r="B111" i="67"/>
  <c r="B295" i="22"/>
  <c r="B389" i="54"/>
  <c r="B14" i="66"/>
  <c r="B379" i="69"/>
  <c r="B318" i="56"/>
  <c r="B29" i="61"/>
  <c r="B305" i="58"/>
  <c r="B146" i="75"/>
  <c r="B374" i="57"/>
  <c r="B167" i="75"/>
  <c r="B202" i="53"/>
  <c r="B385" i="67"/>
  <c r="B169" i="50"/>
  <c r="B54" i="65"/>
  <c r="B256" i="67"/>
  <c r="B212" i="75"/>
  <c r="B352" i="51"/>
  <c r="B400" i="51"/>
  <c r="B288" i="75"/>
  <c r="B42" i="55"/>
  <c r="B109" i="59"/>
  <c r="B71" i="22"/>
  <c r="B226" i="64"/>
  <c r="B366" i="70"/>
  <c r="B236" i="61"/>
  <c r="B338" i="56"/>
  <c r="B135" i="60"/>
  <c r="B290" i="71"/>
  <c r="B307" i="50"/>
  <c r="B255" i="68"/>
  <c r="B44" i="54"/>
  <c r="B208" i="22"/>
  <c r="B321" i="53"/>
  <c r="B158" i="76"/>
  <c r="B92" i="57"/>
  <c r="B88" i="69"/>
  <c r="B361" i="64"/>
  <c r="B88" i="55"/>
  <c r="B91" i="54"/>
  <c r="B5" i="64"/>
  <c r="B148" i="51"/>
  <c r="B215" i="76"/>
  <c r="B229" i="68"/>
  <c r="B94" i="66"/>
  <c r="B137" i="67"/>
  <c r="B230" i="22"/>
  <c r="B236" i="76"/>
  <c r="B358" i="61"/>
  <c r="B94" i="53"/>
  <c r="B359" i="75"/>
  <c r="B59" i="22"/>
  <c r="B205" i="75"/>
  <c r="B198" i="61"/>
  <c r="B62" i="65"/>
  <c r="B340" i="50"/>
  <c r="B81" i="53"/>
  <c r="B175" i="69"/>
  <c r="B59" i="66"/>
  <c r="B403" i="56"/>
  <c r="B328" i="65"/>
  <c r="B107" i="69"/>
  <c r="B397" i="69"/>
  <c r="B361" i="54"/>
  <c r="B158" i="75"/>
  <c r="B173" i="75"/>
  <c r="B390" i="56"/>
  <c r="B76" i="55"/>
  <c r="B309" i="75"/>
  <c r="B275" i="50"/>
  <c r="B45" i="50"/>
  <c r="B101" i="53"/>
  <c r="B171" i="64"/>
  <c r="B123" i="54"/>
  <c r="B163" i="53"/>
  <c r="B187" i="68"/>
  <c r="B161" i="50"/>
  <c r="B343" i="61"/>
  <c r="B207" i="65"/>
  <c r="B325" i="58"/>
  <c r="B159" i="22"/>
  <c r="B216" i="22"/>
  <c r="B173" i="55"/>
  <c r="B274" i="60"/>
  <c r="B249" i="50"/>
  <c r="B223" i="66"/>
  <c r="B305" i="55"/>
  <c r="B194" i="56"/>
  <c r="B118" i="65"/>
  <c r="B189" i="60"/>
  <c r="B65" i="60"/>
  <c r="B168" i="68"/>
  <c r="B390" i="57"/>
  <c r="B362" i="55"/>
  <c r="B362" i="67"/>
  <c r="B372" i="69"/>
  <c r="B245" i="76"/>
  <c r="B149" i="76"/>
  <c r="B86" i="50"/>
  <c r="B198" i="54"/>
  <c r="B209" i="60"/>
  <c r="B25" i="76"/>
  <c r="B159" i="67"/>
  <c r="B380" i="76"/>
  <c r="G404" i="70"/>
  <c r="U103" i="70" s="1"/>
  <c r="V23" i="1" s="1"/>
  <c r="B48" i="56"/>
  <c r="B294" i="55"/>
  <c r="B265" i="56"/>
  <c r="B32" i="59"/>
  <c r="B253" i="60"/>
  <c r="B327" i="22"/>
  <c r="B155" i="65"/>
  <c r="B10" i="53"/>
  <c r="B25" i="53"/>
  <c r="B219" i="53"/>
  <c r="B170" i="54"/>
  <c r="B34" i="61"/>
  <c r="B157" i="60"/>
  <c r="B28" i="66"/>
  <c r="B50" i="57"/>
  <c r="B175" i="56"/>
  <c r="B300" i="51"/>
  <c r="B253" i="51"/>
  <c r="B106" i="51"/>
  <c r="B120" i="54"/>
  <c r="B304" i="68"/>
  <c r="B282" i="55"/>
  <c r="B77" i="50"/>
  <c r="B192" i="55"/>
  <c r="B272" i="60"/>
  <c r="B139" i="75"/>
  <c r="B248" i="55"/>
  <c r="B302" i="65"/>
  <c r="B328" i="22"/>
  <c r="B64" i="56"/>
  <c r="B318" i="57"/>
  <c r="B191" i="50"/>
  <c r="B71" i="61"/>
  <c r="B255" i="57"/>
  <c r="B391" i="56"/>
  <c r="B141" i="59"/>
  <c r="B115" i="66"/>
  <c r="B76" i="71"/>
  <c r="B300" i="56"/>
  <c r="B111" i="64"/>
  <c r="B100" i="54"/>
  <c r="B370" i="70"/>
  <c r="B62" i="75"/>
  <c r="B242" i="53"/>
  <c r="B218" i="64"/>
  <c r="B302" i="76"/>
  <c r="B149" i="75"/>
  <c r="B202" i="69"/>
  <c r="B144" i="71"/>
  <c r="B395" i="54"/>
  <c r="B373" i="58"/>
  <c r="B160" i="76"/>
  <c r="B355" i="22"/>
  <c r="B125" i="70"/>
  <c r="B219" i="76"/>
  <c r="B319" i="76"/>
  <c r="B296" i="59"/>
  <c r="B66" i="51"/>
  <c r="B95" i="66"/>
  <c r="B66" i="50"/>
  <c r="B46" i="69"/>
  <c r="B234" i="57"/>
  <c r="B359" i="60"/>
  <c r="B323" i="55"/>
  <c r="B332" i="65"/>
  <c r="B312" i="66"/>
  <c r="B188" i="53"/>
  <c r="B356" i="70"/>
  <c r="B353" i="53"/>
  <c r="B64" i="51"/>
  <c r="B352" i="66"/>
  <c r="B23" i="61"/>
  <c r="B372" i="61"/>
  <c r="B69" i="71"/>
  <c r="B238" i="59"/>
  <c r="B196" i="53"/>
  <c r="B291" i="58"/>
  <c r="B342" i="50"/>
  <c r="B145" i="59"/>
  <c r="B72" i="61"/>
  <c r="B335" i="58"/>
  <c r="B306" i="71"/>
  <c r="B274" i="22"/>
  <c r="B114" i="71"/>
  <c r="B209" i="65"/>
  <c r="B29" i="60"/>
  <c r="B29" i="75"/>
  <c r="B222" i="56"/>
  <c r="B356" i="67"/>
  <c r="B274" i="70"/>
  <c r="B398" i="64"/>
  <c r="B138" i="66"/>
  <c r="B147" i="58"/>
  <c r="B394" i="61"/>
  <c r="B216" i="65"/>
  <c r="B136" i="51"/>
  <c r="B278" i="71"/>
  <c r="B183" i="65"/>
  <c r="B273" i="67"/>
  <c r="B239" i="75"/>
  <c r="B8" i="66"/>
  <c r="B124" i="75"/>
  <c r="B24" i="64"/>
  <c r="B159" i="57"/>
  <c r="B320" i="60"/>
  <c r="B87" i="71"/>
  <c r="B84" i="54"/>
  <c r="B43" i="55"/>
  <c r="B295" i="60"/>
  <c r="B257" i="53"/>
  <c r="B34" i="76"/>
  <c r="B156" i="68"/>
  <c r="B202" i="71"/>
  <c r="B31" i="51"/>
  <c r="B102" i="66"/>
  <c r="B256" i="51"/>
  <c r="B54" i="60"/>
  <c r="B96" i="71"/>
  <c r="B315" i="22"/>
  <c r="B266" i="59"/>
  <c r="B37" i="64"/>
  <c r="B273" i="56"/>
  <c r="B92" i="51"/>
  <c r="B30" i="75"/>
  <c r="B204" i="70"/>
  <c r="B247" i="57"/>
  <c r="B32" i="76"/>
  <c r="B356" i="76"/>
  <c r="B346" i="55"/>
  <c r="B198" i="68"/>
  <c r="B315" i="56"/>
  <c r="B60" i="50"/>
  <c r="B319" i="68"/>
  <c r="B87" i="51"/>
  <c r="B181" i="58"/>
  <c r="B69" i="68"/>
  <c r="B123" i="76"/>
  <c r="B39" i="57"/>
  <c r="B228" i="76"/>
  <c r="B253" i="75"/>
  <c r="B80" i="59"/>
  <c r="B204" i="59"/>
  <c r="B282" i="70"/>
  <c r="B306" i="56"/>
  <c r="B247" i="76"/>
  <c r="B140" i="53"/>
  <c r="B202" i="56"/>
  <c r="B131" i="64"/>
  <c r="B390" i="67"/>
  <c r="B214" i="50"/>
  <c r="B389" i="76"/>
  <c r="B51" i="60"/>
  <c r="B351" i="76"/>
  <c r="B326" i="59"/>
  <c r="B341" i="54"/>
  <c r="B135" i="51"/>
  <c r="B393" i="70"/>
  <c r="B222" i="65"/>
  <c r="B145" i="67"/>
  <c r="B389" i="59"/>
  <c r="B349" i="50"/>
  <c r="B330" i="54"/>
  <c r="B393" i="68"/>
  <c r="B22" i="55"/>
  <c r="B131" i="66"/>
  <c r="B83" i="59"/>
  <c r="B131" i="57"/>
  <c r="B75" i="51"/>
  <c r="B60" i="51"/>
  <c r="B18" i="60"/>
  <c r="B186" i="55"/>
  <c r="B240" i="65"/>
  <c r="B337" i="67"/>
  <c r="B240" i="57"/>
  <c r="B337" i="71"/>
  <c r="B378" i="70"/>
  <c r="B264" i="65"/>
  <c r="B206" i="22"/>
  <c r="B239" i="57"/>
  <c r="B200" i="64"/>
  <c r="B388" i="50"/>
  <c r="B110" i="66"/>
  <c r="B172" i="54"/>
  <c r="B55" i="60"/>
  <c r="B353" i="64"/>
  <c r="B139" i="50"/>
  <c r="B120" i="69"/>
  <c r="B177" i="65"/>
  <c r="B323" i="71"/>
  <c r="B354" i="70"/>
  <c r="B333" i="64"/>
  <c r="B59" i="69"/>
  <c r="B307" i="75"/>
  <c r="B402" i="59"/>
  <c r="B222" i="61"/>
  <c r="B55" i="61"/>
  <c r="B271" i="22"/>
  <c r="B364" i="76"/>
  <c r="B365" i="51"/>
  <c r="B11" i="53"/>
  <c r="B86" i="65"/>
  <c r="B276" i="64"/>
  <c r="B137" i="51"/>
  <c r="B150" i="53"/>
  <c r="B312" i="67"/>
  <c r="B65" i="71"/>
  <c r="B389" i="55"/>
  <c r="B287" i="76"/>
  <c r="B89" i="69"/>
  <c r="B194" i="59"/>
  <c r="B397" i="61"/>
  <c r="B331" i="69"/>
  <c r="B345" i="22"/>
  <c r="B123" i="60"/>
  <c r="B329" i="75"/>
  <c r="B198" i="51"/>
  <c r="B343" i="67"/>
  <c r="B385" i="71"/>
  <c r="B326" i="56"/>
  <c r="B363" i="61"/>
  <c r="B220" i="68"/>
  <c r="B376" i="54"/>
  <c r="B144" i="70"/>
  <c r="B16" i="60"/>
  <c r="B231" i="57"/>
  <c r="B352" i="70"/>
  <c r="B61" i="51"/>
  <c r="B217" i="59"/>
  <c r="B109" i="54"/>
  <c r="B260" i="71"/>
  <c r="B81" i="66"/>
  <c r="B31" i="22"/>
  <c r="B395" i="75"/>
  <c r="B220" i="61"/>
  <c r="B278" i="75"/>
  <c r="B115" i="70"/>
  <c r="B190" i="54"/>
  <c r="B74" i="69"/>
  <c r="B9" i="51"/>
  <c r="B220" i="70"/>
  <c r="B186" i="51"/>
  <c r="B72" i="66"/>
  <c r="B13" i="70"/>
  <c r="B383" i="58"/>
  <c r="B191" i="53"/>
  <c r="B41" i="67"/>
  <c r="B33" i="65"/>
  <c r="B386" i="57"/>
  <c r="B61" i="58"/>
  <c r="B45" i="65"/>
  <c r="B172" i="67"/>
  <c r="B255" i="76"/>
  <c r="B239" i="76"/>
  <c r="B230" i="56"/>
  <c r="B327" i="76"/>
  <c r="B211" i="56"/>
  <c r="B305" i="68"/>
  <c r="B325" i="53"/>
  <c r="B96" i="54"/>
  <c r="B92" i="68"/>
  <c r="B236" i="68"/>
  <c r="B371" i="22"/>
  <c r="B334" i="22"/>
  <c r="B166" i="50"/>
  <c r="B216" i="69"/>
  <c r="B388" i="76"/>
  <c r="B142" i="76"/>
  <c r="B386" i="60"/>
  <c r="B102" i="71"/>
  <c r="B323" i="53"/>
  <c r="B12" i="69"/>
  <c r="B347" i="51"/>
  <c r="B350" i="51"/>
  <c r="B9" i="75"/>
  <c r="B242" i="65"/>
  <c r="B356" i="54"/>
  <c r="B315" i="51"/>
  <c r="B330" i="67"/>
  <c r="B269" i="65"/>
  <c r="B306" i="61"/>
  <c r="B129" i="54"/>
  <c r="B51" i="61"/>
  <c r="B342" i="69"/>
  <c r="B234" i="59"/>
  <c r="B102" i="50"/>
  <c r="B270" i="68"/>
  <c r="B263" i="50"/>
  <c r="B8" i="58"/>
  <c r="B115" i="75"/>
  <c r="B254" i="67"/>
  <c r="B61" i="65"/>
  <c r="B383" i="68"/>
  <c r="B393" i="67"/>
  <c r="B372" i="59"/>
  <c r="B64" i="70"/>
  <c r="B241" i="56"/>
  <c r="B24" i="56"/>
  <c r="B375" i="55"/>
  <c r="B43" i="60"/>
  <c r="B255" i="71"/>
  <c r="B326" i="69"/>
  <c r="B368" i="56"/>
  <c r="B45" i="60"/>
  <c r="B353" i="57"/>
  <c r="B47" i="71"/>
  <c r="B224" i="60"/>
  <c r="B146" i="51"/>
  <c r="B256" i="68"/>
  <c r="B324" i="54"/>
  <c r="B75" i="54"/>
  <c r="B179" i="57"/>
  <c r="B272" i="22"/>
  <c r="B329" i="55"/>
  <c r="B358" i="64"/>
  <c r="B365" i="76"/>
  <c r="B167" i="68"/>
  <c r="B100" i="58"/>
  <c r="B94" i="59"/>
  <c r="B260" i="76"/>
  <c r="B268" i="65"/>
  <c r="B22" i="60"/>
  <c r="B283" i="56"/>
  <c r="B297" i="64"/>
  <c r="B51" i="55"/>
  <c r="B96" i="67"/>
  <c r="B233" i="54"/>
  <c r="B334" i="68"/>
  <c r="B379" i="68"/>
  <c r="B275" i="58"/>
  <c r="B341" i="50"/>
  <c r="B77" i="71"/>
  <c r="B396" i="22"/>
  <c r="B274" i="69"/>
  <c r="B144" i="51"/>
  <c r="B332" i="54"/>
  <c r="B166" i="53"/>
  <c r="B268" i="61"/>
  <c r="B173" i="67"/>
  <c r="B367" i="61"/>
  <c r="B385" i="22"/>
  <c r="B200" i="56"/>
  <c r="B116" i="75"/>
  <c r="B19" i="54"/>
  <c r="B114" i="64"/>
  <c r="B263" i="53"/>
  <c r="B350" i="53"/>
  <c r="B195" i="50"/>
  <c r="B266" i="60"/>
  <c r="B5" i="50"/>
  <c r="B146" i="58"/>
  <c r="B334" i="71"/>
  <c r="B40" i="75"/>
  <c r="B198" i="70"/>
  <c r="B131" i="50"/>
  <c r="B66" i="22"/>
  <c r="B193" i="75"/>
  <c r="B32" i="60"/>
  <c r="B7" i="59"/>
  <c r="B389" i="64"/>
  <c r="B302" i="70"/>
  <c r="B239" i="64"/>
  <c r="B194" i="67"/>
  <c r="B112" i="66"/>
  <c r="B41" i="56"/>
  <c r="B342" i="22"/>
  <c r="B378" i="55"/>
  <c r="B145" i="53"/>
  <c r="B177" i="61"/>
  <c r="B341" i="65"/>
  <c r="B384" i="66"/>
  <c r="B388" i="59"/>
  <c r="B87" i="66"/>
  <c r="B229" i="59"/>
  <c r="B15" i="56"/>
  <c r="B236" i="55"/>
  <c r="B306" i="68"/>
  <c r="B137" i="58"/>
  <c r="B105" i="57"/>
  <c r="B380" i="56"/>
  <c r="B395" i="68"/>
  <c r="B288" i="66"/>
  <c r="B257" i="65"/>
  <c r="B155" i="53"/>
  <c r="B387" i="54"/>
  <c r="B360" i="60"/>
  <c r="B349" i="55"/>
  <c r="B154" i="51"/>
  <c r="B75" i="59"/>
  <c r="B173" i="58"/>
  <c r="B239" i="58"/>
  <c r="B377" i="58"/>
  <c r="B175" i="65"/>
  <c r="B271" i="53"/>
  <c r="B269" i="64"/>
  <c r="B385" i="54"/>
  <c r="B252" i="66"/>
  <c r="B74" i="22"/>
  <c r="B254" i="56"/>
  <c r="B281" i="61"/>
  <c r="B343" i="56"/>
  <c r="B173" i="66"/>
  <c r="B310" i="75"/>
  <c r="B106" i="76"/>
  <c r="B48" i="58"/>
  <c r="B188" i="60"/>
  <c r="B181" i="53"/>
  <c r="B258" i="59"/>
  <c r="B374" i="55"/>
  <c r="B298" i="66"/>
  <c r="B174" i="67"/>
  <c r="B303" i="58"/>
  <c r="B356" i="65"/>
  <c r="B321" i="50"/>
  <c r="B13" i="50"/>
  <c r="B49" i="66"/>
  <c r="B333" i="61"/>
  <c r="B44" i="68"/>
  <c r="B220" i="66"/>
  <c r="B170" i="76"/>
  <c r="B46" i="60"/>
  <c r="B55" i="57"/>
  <c r="B190" i="55"/>
  <c r="B113" i="56"/>
  <c r="B90" i="76"/>
  <c r="B360" i="71"/>
  <c r="B208" i="50"/>
  <c r="B178" i="56"/>
  <c r="B233" i="57"/>
  <c r="B387" i="65"/>
  <c r="B173" i="22"/>
  <c r="B272" i="51"/>
  <c r="B168" i="58"/>
  <c r="B338" i="58"/>
  <c r="B58" i="69"/>
  <c r="B252" i="58"/>
  <c r="B312" i="60"/>
  <c r="B248" i="22"/>
  <c r="B387" i="68"/>
  <c r="B366" i="59"/>
  <c r="B249" i="56"/>
  <c r="B53" i="55"/>
  <c r="B143" i="61"/>
  <c r="B399" i="66"/>
  <c r="B332" i="66"/>
  <c r="B209" i="58"/>
  <c r="B248" i="56"/>
  <c r="B314" i="70"/>
  <c r="B78" i="51"/>
  <c r="B388" i="58"/>
  <c r="B252" i="50"/>
  <c r="B152" i="50"/>
  <c r="B349" i="70"/>
  <c r="B392" i="67"/>
  <c r="B128" i="55"/>
  <c r="B172" i="57"/>
  <c r="B189" i="22"/>
  <c r="B177" i="75"/>
  <c r="B72" i="22"/>
  <c r="B372" i="71"/>
  <c r="B171" i="60"/>
  <c r="B11" i="51"/>
  <c r="B326" i="22"/>
  <c r="B339" i="70"/>
  <c r="B242" i="71"/>
  <c r="B66" i="56"/>
  <c r="B252" i="51"/>
  <c r="B155" i="50"/>
  <c r="B384" i="61"/>
  <c r="B113" i="59"/>
  <c r="B238" i="57"/>
  <c r="B150" i="66"/>
  <c r="B39" i="60"/>
  <c r="B90" i="51"/>
  <c r="B195" i="54"/>
  <c r="B165" i="76"/>
  <c r="B192" i="69"/>
  <c r="B212" i="61"/>
  <c r="B117" i="61"/>
  <c r="B233" i="71"/>
  <c r="B221" i="56"/>
  <c r="B279" i="51"/>
  <c r="B332" i="55"/>
  <c r="I404" i="70"/>
  <c r="W103" i="70" s="1"/>
  <c r="W23" i="1" s="1"/>
  <c r="B275" i="60"/>
  <c r="B255" i="55"/>
  <c r="B255" i="67"/>
  <c r="B244" i="69"/>
  <c r="B267" i="61"/>
  <c r="B326" i="55"/>
  <c r="B377" i="65"/>
  <c r="B371" i="66"/>
  <c r="B384" i="65"/>
  <c r="B118" i="51"/>
  <c r="B185" i="51"/>
  <c r="F404" i="60"/>
  <c r="T103" i="60" s="1"/>
  <c r="U15" i="1" s="1"/>
  <c r="B377" i="66"/>
  <c r="B237" i="57"/>
  <c r="B202" i="50"/>
  <c r="B223" i="53"/>
  <c r="B173" i="59"/>
  <c r="B238" i="76"/>
  <c r="B204" i="68"/>
  <c r="B86" i="66"/>
  <c r="B331" i="76"/>
  <c r="B229" i="57"/>
  <c r="B87" i="68"/>
  <c r="B321" i="76"/>
  <c r="B99" i="58"/>
  <c r="B57" i="57"/>
  <c r="B72" i="69"/>
  <c r="B86" i="58"/>
  <c r="B175" i="71"/>
  <c r="B304" i="75"/>
  <c r="B105" i="71"/>
  <c r="B211" i="71"/>
  <c r="B71" i="53"/>
  <c r="B351" i="64"/>
  <c r="B19" i="50"/>
  <c r="B67" i="22"/>
  <c r="B245" i="58"/>
  <c r="B351" i="75"/>
  <c r="B169" i="22"/>
  <c r="B256" i="56"/>
  <c r="B387" i="67"/>
  <c r="B397" i="54"/>
  <c r="B187" i="59"/>
  <c r="B276" i="56"/>
  <c r="B207" i="75"/>
  <c r="B336" i="58"/>
  <c r="B387" i="69"/>
  <c r="B181" i="68"/>
  <c r="B270" i="59"/>
  <c r="B186" i="67"/>
  <c r="B83" i="75"/>
  <c r="B390" i="54"/>
  <c r="B377" i="53"/>
  <c r="B204" i="54"/>
  <c r="B353" i="61"/>
  <c r="B297" i="70"/>
  <c r="B335" i="55"/>
  <c r="B205" i="55"/>
  <c r="B383" i="71"/>
  <c r="B237" i="58"/>
  <c r="B248" i="59"/>
  <c r="B364" i="71"/>
  <c r="B370" i="56"/>
  <c r="B379" i="51"/>
  <c r="B234" i="65"/>
  <c r="B388" i="57"/>
  <c r="B297" i="53"/>
  <c r="B286" i="50"/>
  <c r="B205" i="50"/>
  <c r="B339" i="71"/>
  <c r="B182" i="76"/>
  <c r="B92" i="70"/>
  <c r="B207" i="22"/>
  <c r="B337" i="69"/>
  <c r="B259" i="68"/>
  <c r="B162" i="76"/>
  <c r="B89" i="64"/>
  <c r="B164" i="56"/>
  <c r="B396" i="65"/>
  <c r="B99" i="71"/>
  <c r="B54" i="67"/>
  <c r="B84" i="64"/>
  <c r="B68" i="76"/>
  <c r="B97" i="57"/>
  <c r="B233" i="22"/>
  <c r="B269" i="57"/>
  <c r="B256" i="76"/>
  <c r="B284" i="50"/>
  <c r="B186" i="71"/>
  <c r="B221" i="70"/>
  <c r="B395" i="67"/>
  <c r="B39" i="71"/>
  <c r="B121" i="71"/>
  <c r="B331" i="22"/>
  <c r="B191" i="69"/>
  <c r="B187" i="55"/>
  <c r="B350" i="54"/>
  <c r="B198" i="50"/>
  <c r="B75" i="57"/>
  <c r="B372" i="67"/>
  <c r="B199" i="60"/>
  <c r="B330" i="65"/>
  <c r="B194" i="70"/>
  <c r="B79" i="59"/>
  <c r="B318" i="65"/>
  <c r="B192" i="67"/>
  <c r="B270" i="58"/>
  <c r="B27" i="67"/>
  <c r="B21" i="66"/>
  <c r="B328" i="64"/>
  <c r="B322" i="61"/>
  <c r="B200" i="66"/>
  <c r="B155" i="70"/>
  <c r="B386" i="75"/>
  <c r="B288" i="54"/>
  <c r="B50" i="60"/>
  <c r="B378" i="66"/>
  <c r="B392" i="51"/>
  <c r="B166" i="65"/>
  <c r="B339" i="57"/>
  <c r="B265" i="53"/>
  <c r="B126" i="65"/>
  <c r="B192" i="53"/>
  <c r="B267" i="59"/>
  <c r="B304" i="67"/>
  <c r="B126" i="55"/>
  <c r="B259" i="51"/>
  <c r="B77" i="68"/>
  <c r="B50" i="22"/>
  <c r="B90" i="61"/>
  <c r="B283" i="22"/>
  <c r="B222" i="76"/>
  <c r="B218" i="61"/>
  <c r="G404" i="71"/>
  <c r="U103" i="71" s="1"/>
  <c r="V4" i="1" s="1"/>
  <c r="B391" i="61"/>
  <c r="B95" i="69"/>
  <c r="B86" i="51"/>
  <c r="B244" i="70"/>
  <c r="B41" i="60"/>
  <c r="B217" i="76"/>
  <c r="B343" i="68"/>
  <c r="B281" i="51"/>
  <c r="B380" i="71"/>
  <c r="B384" i="53"/>
  <c r="B119" i="64"/>
  <c r="B320" i="67"/>
  <c r="B71" i="58"/>
  <c r="B350" i="56"/>
  <c r="B106" i="56"/>
  <c r="B80" i="61"/>
  <c r="B372" i="22"/>
  <c r="B233" i="50"/>
  <c r="B15" i="70"/>
  <c r="B14" i="51"/>
  <c r="B74" i="53"/>
  <c r="B348" i="58"/>
  <c r="B226" i="54"/>
  <c r="B384" i="55"/>
  <c r="B300" i="60"/>
  <c r="B377" i="54"/>
  <c r="B378" i="71"/>
  <c r="B57" i="50"/>
  <c r="B370" i="71"/>
  <c r="B328" i="51"/>
  <c r="B18" i="69"/>
  <c r="B13" i="58"/>
  <c r="B10" i="50"/>
  <c r="E404" i="71"/>
  <c r="B239" i="71"/>
  <c r="B122" i="70"/>
  <c r="B125" i="68"/>
  <c r="B74" i="55"/>
  <c r="B257" i="55"/>
  <c r="B381" i="71"/>
  <c r="B389" i="65"/>
  <c r="B231" i="53"/>
  <c r="B152" i="54"/>
  <c r="B346" i="64"/>
  <c r="B14" i="67"/>
  <c r="B367" i="53"/>
  <c r="B190" i="66"/>
  <c r="B175" i="75"/>
  <c r="B384" i="59"/>
  <c r="B239" i="66"/>
  <c r="B128" i="68"/>
  <c r="B180" i="76"/>
  <c r="B37" i="51"/>
  <c r="B243" i="68"/>
  <c r="B17" i="69"/>
  <c r="B205" i="76"/>
  <c r="B368" i="71"/>
  <c r="B309" i="65"/>
  <c r="B357" i="51"/>
  <c r="B147" i="22"/>
  <c r="B183" i="67"/>
  <c r="B231" i="69"/>
  <c r="B190" i="53"/>
  <c r="B394" i="53"/>
  <c r="B144" i="59"/>
  <c r="B233" i="65"/>
  <c r="B249" i="60"/>
  <c r="B370" i="60"/>
  <c r="B322" i="50"/>
  <c r="B48" i="71"/>
  <c r="B175" i="64"/>
  <c r="B24" i="60"/>
  <c r="B186" i="50"/>
  <c r="B329" i="68"/>
  <c r="B43" i="56"/>
  <c r="B322" i="67"/>
  <c r="B366" i="68"/>
  <c r="B264" i="68"/>
  <c r="B306" i="65"/>
  <c r="B361" i="58"/>
  <c r="B12" i="60"/>
  <c r="B210" i="65"/>
  <c r="B13" i="54"/>
  <c r="B306" i="76"/>
  <c r="B39" i="51"/>
  <c r="B29" i="67"/>
  <c r="B364" i="59"/>
  <c r="B274" i="76"/>
  <c r="B217" i="66"/>
  <c r="B194" i="61"/>
  <c r="B293" i="75"/>
  <c r="B63" i="75"/>
  <c r="B31" i="70"/>
  <c r="B383" i="56"/>
  <c r="B183" i="59"/>
  <c r="B290" i="60"/>
  <c r="B252" i="53"/>
  <c r="B391" i="57"/>
  <c r="B64" i="57"/>
  <c r="B368" i="58"/>
  <c r="B176" i="59"/>
  <c r="B315" i="67"/>
  <c r="B316" i="61"/>
  <c r="B328" i="61"/>
  <c r="B240" i="68"/>
  <c r="B324" i="64"/>
  <c r="B42" i="60"/>
  <c r="B202" i="65"/>
  <c r="B372" i="60"/>
  <c r="B201" i="76"/>
  <c r="B55" i="76"/>
  <c r="G404" i="22"/>
  <c r="U103" i="22" s="1"/>
  <c r="V3" i="1" s="1"/>
  <c r="B216" i="50"/>
  <c r="B220" i="76"/>
  <c r="B376" i="60"/>
  <c r="B75" i="68"/>
  <c r="B362" i="75"/>
  <c r="B251" i="71"/>
  <c r="B375" i="51"/>
  <c r="B300" i="75"/>
  <c r="B76" i="56"/>
  <c r="B371" i="58"/>
  <c r="B46" i="75"/>
  <c r="B122" i="60"/>
  <c r="B80" i="66"/>
  <c r="B368" i="69"/>
  <c r="B209" i="56"/>
  <c r="B4" i="75"/>
  <c r="B20" i="75"/>
  <c r="B5" i="75"/>
  <c r="B117" i="75"/>
  <c r="B37" i="75"/>
  <c r="B52" i="75"/>
  <c r="B6" i="75"/>
  <c r="B397" i="67"/>
  <c r="B9" i="50"/>
  <c r="B390" i="69"/>
  <c r="B46" i="50"/>
  <c r="B167" i="65"/>
  <c r="B178" i="69"/>
  <c r="B28" i="50"/>
  <c r="B201" i="53"/>
  <c r="B272" i="66"/>
  <c r="B23" i="67"/>
  <c r="B176" i="65"/>
  <c r="B361" i="57"/>
  <c r="B210" i="70"/>
  <c r="B322" i="71"/>
  <c r="B355" i="71"/>
  <c r="B12" i="54"/>
  <c r="B285" i="71"/>
  <c r="B247" i="66"/>
  <c r="B353" i="66"/>
  <c r="B77" i="67"/>
  <c r="B348" i="75"/>
  <c r="B270" i="55"/>
  <c r="B25" i="50"/>
  <c r="B143" i="64"/>
  <c r="F404" i="71"/>
  <c r="T103" i="71" s="1"/>
  <c r="U4" i="1" s="1"/>
  <c r="B58" i="58"/>
  <c r="B204" i="76"/>
  <c r="B357" i="67"/>
  <c r="B287" i="71"/>
  <c r="B368" i="67"/>
  <c r="B307" i="69"/>
  <c r="B384" i="70"/>
  <c r="B144" i="75"/>
  <c r="B306" i="64"/>
  <c r="B111" i="53"/>
  <c r="B380" i="54"/>
  <c r="B260" i="68"/>
  <c r="B207" i="76"/>
  <c r="B262" i="65"/>
  <c r="B55" i="55"/>
  <c r="B121" i="70"/>
  <c r="B348" i="54"/>
  <c r="B233" i="58"/>
  <c r="B252" i="22"/>
  <c r="B376" i="75"/>
  <c r="B59" i="61"/>
  <c r="B201" i="59"/>
  <c r="B34" i="56"/>
  <c r="B66" i="65"/>
  <c r="B33" i="75"/>
  <c r="B131" i="60"/>
  <c r="B134" i="53"/>
  <c r="B13" i="59"/>
  <c r="B155" i="76"/>
  <c r="B310" i="66"/>
  <c r="B176" i="55"/>
  <c r="B191" i="58"/>
  <c r="B295" i="50"/>
  <c r="B228" i="67"/>
  <c r="B226" i="68"/>
  <c r="B163" i="68"/>
  <c r="B56" i="54"/>
  <c r="B169" i="64"/>
  <c r="B82" i="58"/>
  <c r="B387" i="64"/>
  <c r="B131" i="71"/>
  <c r="B29" i="66"/>
  <c r="B127" i="70"/>
  <c r="B224" i="50"/>
  <c r="B51" i="53"/>
  <c r="B203" i="69"/>
  <c r="B361" i="60"/>
  <c r="B337" i="51"/>
  <c r="B376" i="56"/>
  <c r="B186" i="64"/>
  <c r="B279" i="75"/>
  <c r="B367" i="59"/>
  <c r="B298" i="67"/>
  <c r="B296" i="54"/>
  <c r="B73" i="69"/>
  <c r="B287" i="64"/>
  <c r="B188" i="55"/>
  <c r="B289" i="67"/>
  <c r="B319" i="75"/>
  <c r="B312" i="64"/>
  <c r="B399" i="68"/>
  <c r="B70" i="57"/>
  <c r="B194" i="22"/>
  <c r="B264" i="22"/>
  <c r="G404" i="57"/>
  <c r="U103" i="57" s="1"/>
  <c r="V12" i="1" s="1"/>
  <c r="B7" i="68"/>
  <c r="B361" i="50"/>
  <c r="B220" i="22"/>
  <c r="B316" i="51"/>
  <c r="B8" i="53"/>
  <c r="B14" i="50"/>
  <c r="B313" i="55"/>
  <c r="B145" i="22"/>
  <c r="B122" i="76"/>
  <c r="B236" i="54"/>
  <c r="B177" i="58"/>
  <c r="B27" i="69"/>
  <c r="B317" i="22"/>
  <c r="B288" i="65"/>
  <c r="B143" i="55"/>
  <c r="B380" i="64"/>
  <c r="B120" i="70"/>
  <c r="B168" i="60"/>
  <c r="B144" i="64"/>
  <c r="B51" i="70"/>
  <c r="B205" i="60"/>
  <c r="B394" i="71"/>
  <c r="B79" i="69"/>
  <c r="B243" i="66"/>
  <c r="B303" i="67"/>
  <c r="B211" i="75"/>
  <c r="B243" i="69"/>
  <c r="B317" i="71"/>
  <c r="B162" i="56"/>
  <c r="B344" i="50"/>
  <c r="B255" i="22"/>
  <c r="B31" i="69"/>
  <c r="B198" i="22"/>
  <c r="B370" i="67"/>
  <c r="B341" i="60"/>
  <c r="B204" i="69"/>
  <c r="B275" i="75"/>
  <c r="B120" i="58"/>
  <c r="B160" i="54"/>
  <c r="B350" i="59"/>
  <c r="B273" i="59"/>
  <c r="B172" i="61"/>
  <c r="B226" i="51"/>
  <c r="B81" i="70"/>
  <c r="B269" i="58"/>
  <c r="B309" i="56"/>
  <c r="B203" i="58"/>
  <c r="B45" i="66"/>
  <c r="B101" i="69"/>
  <c r="B57" i="22"/>
  <c r="B143" i="67"/>
  <c r="B198" i="56"/>
  <c r="B43" i="67"/>
  <c r="B369" i="51"/>
  <c r="B158" i="68"/>
  <c r="B195" i="60"/>
  <c r="B280" i="76"/>
  <c r="B141" i="70"/>
  <c r="B121" i="51"/>
  <c r="B398" i="55"/>
  <c r="B365" i="69"/>
  <c r="B131" i="51"/>
  <c r="B246" i="61"/>
  <c r="B312" i="65"/>
  <c r="B260" i="64"/>
  <c r="B70" i="68"/>
  <c r="B196" i="67"/>
  <c r="B334" i="67"/>
  <c r="B246" i="59"/>
  <c r="B360" i="53"/>
  <c r="B59" i="56"/>
  <c r="B270" i="60"/>
  <c r="B111" i="50"/>
  <c r="B289" i="51"/>
  <c r="B390" i="70"/>
  <c r="B140" i="56"/>
  <c r="B108" i="58"/>
  <c r="B34" i="50"/>
  <c r="B334" i="58"/>
  <c r="B133" i="22"/>
  <c r="B330" i="51"/>
  <c r="B157" i="56"/>
  <c r="B288" i="70"/>
  <c r="B319" i="70"/>
  <c r="B142" i="53"/>
  <c r="B370" i="66"/>
  <c r="B67" i="56"/>
  <c r="B126" i="70"/>
  <c r="B36" i="68"/>
  <c r="B113" i="67"/>
  <c r="B219" i="65"/>
  <c r="B111" i="70"/>
  <c r="B344" i="71"/>
  <c r="B375" i="66"/>
  <c r="B136" i="54"/>
  <c r="B383" i="65"/>
  <c r="B292" i="61"/>
  <c r="B263" i="61"/>
  <c r="B114" i="57"/>
  <c r="B277" i="22"/>
  <c r="B183" i="69"/>
  <c r="B362" i="53"/>
  <c r="B290" i="64"/>
  <c r="B235" i="61"/>
  <c r="B40" i="53"/>
  <c r="B400" i="75"/>
  <c r="B261" i="61"/>
  <c r="B364" i="67"/>
  <c r="B242" i="59"/>
  <c r="B67" i="67"/>
  <c r="B388" i="61"/>
  <c r="B283" i="50"/>
  <c r="B252" i="70"/>
  <c r="I404" i="65"/>
  <c r="W103" i="65" s="1"/>
  <c r="W18" i="1" s="1"/>
  <c r="B74" i="68"/>
  <c r="B260" i="55"/>
  <c r="B169" i="59"/>
  <c r="B57" i="66"/>
  <c r="B82" i="75"/>
  <c r="B247" i="59"/>
  <c r="B140" i="61"/>
  <c r="B292" i="76"/>
  <c r="B260" i="54"/>
  <c r="F404" i="57"/>
  <c r="T103" i="57" s="1"/>
  <c r="U12" i="1" s="1"/>
  <c r="B100" i="65"/>
  <c r="B355" i="66"/>
  <c r="B156" i="54"/>
  <c r="B366" i="55"/>
  <c r="B234" i="55"/>
  <c r="B267" i="54"/>
  <c r="B141" i="55"/>
  <c r="B318" i="58"/>
  <c r="B167" i="22"/>
  <c r="B188" i="56"/>
  <c r="B282" i="58"/>
  <c r="B262" i="58"/>
  <c r="B73" i="61"/>
  <c r="B221" i="65"/>
  <c r="B172" i="68"/>
  <c r="B203" i="22"/>
  <c r="B121" i="65"/>
  <c r="B14" i="69"/>
  <c r="B207" i="67"/>
  <c r="B119" i="66"/>
  <c r="B274" i="75"/>
  <c r="B289" i="59"/>
  <c r="B305" i="57"/>
  <c r="B290" i="55"/>
  <c r="B48" i="53"/>
  <c r="B25" i="71"/>
  <c r="B20" i="55"/>
  <c r="B250" i="67"/>
  <c r="B145" i="55"/>
  <c r="B339" i="68"/>
  <c r="B286" i="75"/>
  <c r="B189" i="58"/>
  <c r="B28" i="71"/>
  <c r="B127" i="58"/>
  <c r="B82" i="68"/>
  <c r="B71" i="65"/>
  <c r="B296" i="22"/>
  <c r="B50" i="58"/>
  <c r="B45" i="69"/>
  <c r="B67" i="59"/>
  <c r="B135" i="70"/>
  <c r="B305" i="56"/>
  <c r="B80" i="53"/>
  <c r="B216" i="68"/>
  <c r="B403" i="65"/>
  <c r="B348" i="67"/>
  <c r="B135" i="22"/>
  <c r="B53" i="22"/>
  <c r="B117" i="22"/>
  <c r="B84" i="22"/>
  <c r="B4" i="22"/>
  <c r="B199" i="22"/>
  <c r="B20" i="22"/>
  <c r="B85" i="22"/>
  <c r="B181" i="22"/>
  <c r="B197" i="22"/>
  <c r="B68" i="22"/>
  <c r="B132" i="22"/>
  <c r="B55" i="22"/>
  <c r="B119" i="22"/>
  <c r="B165" i="22"/>
  <c r="B101" i="55"/>
  <c r="B31" i="55"/>
  <c r="B311" i="67"/>
  <c r="B245" i="64"/>
  <c r="B54" i="64"/>
  <c r="B205" i="66"/>
  <c r="B27" i="50"/>
  <c r="B346" i="66"/>
  <c r="B31" i="56"/>
  <c r="B350" i="67"/>
  <c r="B206" i="57"/>
  <c r="B174" i="68"/>
  <c r="B401" i="22"/>
  <c r="B155" i="67"/>
  <c r="B322" i="55"/>
  <c r="B306" i="67"/>
  <c r="B360" i="68"/>
  <c r="B337" i="55"/>
  <c r="B273" i="58"/>
  <c r="B42" i="71"/>
  <c r="B280" i="53"/>
  <c r="B209" i="75"/>
  <c r="B146" i="66"/>
  <c r="B47" i="75"/>
  <c r="B174" i="65"/>
  <c r="B356" i="50"/>
  <c r="B43" i="57"/>
  <c r="B73" i="60"/>
  <c r="B288" i="59"/>
  <c r="B264" i="69"/>
  <c r="B120" i="59"/>
  <c r="B333" i="55"/>
  <c r="B278" i="61"/>
  <c r="B117" i="67"/>
  <c r="B59" i="58"/>
  <c r="B108" i="55"/>
  <c r="B402" i="70"/>
  <c r="B175" i="67"/>
  <c r="B159" i="58"/>
  <c r="B193" i="60"/>
  <c r="B105" i="60"/>
  <c r="B258" i="61"/>
  <c r="B232" i="54"/>
  <c r="B289" i="70"/>
  <c r="B44" i="56"/>
  <c r="B209" i="22"/>
  <c r="B236" i="71"/>
  <c r="B388" i="64"/>
  <c r="B161" i="64"/>
  <c r="B33" i="53"/>
  <c r="B271" i="57"/>
  <c r="B331" i="58"/>
  <c r="B241" i="50"/>
  <c r="B315" i="61"/>
  <c r="B123" i="69"/>
  <c r="B99" i="67"/>
  <c r="B180" i="22"/>
  <c r="B96" i="51"/>
  <c r="B79" i="56"/>
  <c r="B206" i="67"/>
  <c r="B93" i="75"/>
  <c r="B62" i="61"/>
  <c r="B124" i="61"/>
  <c r="B373" i="64"/>
  <c r="B303" i="61"/>
  <c r="B94" i="58"/>
  <c r="B86" i="76"/>
  <c r="B93" i="53"/>
  <c r="B78" i="64"/>
  <c r="B361" i="53"/>
  <c r="B282" i="76"/>
  <c r="B250" i="76"/>
  <c r="B95" i="58"/>
  <c r="B89" i="51"/>
  <c r="B143" i="56"/>
  <c r="B308" i="54"/>
  <c r="E404" i="67"/>
  <c r="B98" i="76"/>
  <c r="B349" i="65"/>
  <c r="B162" i="51"/>
  <c r="B98" i="75"/>
  <c r="B279" i="68"/>
  <c r="B86" i="22"/>
  <c r="B294" i="64"/>
  <c r="B193" i="76"/>
  <c r="B162" i="68"/>
  <c r="B79" i="70"/>
  <c r="B306" i="55"/>
  <c r="B98" i="65"/>
  <c r="B250" i="64"/>
  <c r="B299" i="53"/>
  <c r="B46" i="70"/>
  <c r="B250" i="68"/>
  <c r="B278" i="64"/>
  <c r="B56" i="76"/>
  <c r="B316" i="53"/>
  <c r="B109" i="53"/>
  <c r="B86" i="53"/>
  <c r="B357" i="61"/>
  <c r="B99" i="22"/>
  <c r="B307" i="64"/>
  <c r="B315" i="54"/>
  <c r="B286" i="69"/>
  <c r="B232" i="55"/>
  <c r="B387" i="51"/>
  <c r="B270" i="61"/>
  <c r="B191" i="68"/>
  <c r="B350" i="58"/>
  <c r="B306" i="69"/>
  <c r="B329" i="58"/>
  <c r="B346" i="71"/>
  <c r="B70" i="54"/>
  <c r="B188" i="71"/>
  <c r="B369" i="61"/>
  <c r="B184" i="59"/>
  <c r="B35" i="53"/>
  <c r="B392" i="22"/>
  <c r="B400" i="64"/>
  <c r="B318" i="68"/>
  <c r="B252" i="67"/>
  <c r="B219" i="59"/>
  <c r="B179" i="56"/>
  <c r="B185" i="75"/>
  <c r="B56" i="61"/>
  <c r="B147" i="59"/>
  <c r="B340" i="65"/>
  <c r="B11" i="66"/>
  <c r="B290" i="69"/>
  <c r="B162" i="67"/>
  <c r="B286" i="57"/>
  <c r="B134" i="75"/>
  <c r="B46" i="68"/>
  <c r="B168" i="53"/>
  <c r="B259" i="57"/>
  <c r="B346" i="22"/>
  <c r="B365" i="66"/>
  <c r="B354" i="54"/>
  <c r="B225" i="69"/>
  <c r="B56" i="56"/>
  <c r="B399" i="51"/>
  <c r="B319" i="59"/>
  <c r="B247" i="67"/>
  <c r="B331" i="53"/>
  <c r="B49" i="61"/>
  <c r="B177" i="68"/>
  <c r="B320" i="57"/>
  <c r="B283" i="76"/>
  <c r="B227" i="76"/>
  <c r="B73" i="67"/>
  <c r="B97" i="68"/>
  <c r="B345" i="76"/>
  <c r="B180" i="64"/>
  <c r="B23" i="59"/>
  <c r="B93" i="56"/>
  <c r="B258" i="53"/>
  <c r="B134" i="59"/>
  <c r="B96" i="53"/>
  <c r="B242" i="76"/>
  <c r="B171" i="61"/>
  <c r="B173" i="60"/>
  <c r="B306" i="75"/>
  <c r="B160" i="61"/>
  <c r="B172" i="75"/>
  <c r="B333" i="75"/>
  <c r="B380" i="61"/>
  <c r="B60" i="56"/>
  <c r="B298" i="58"/>
  <c r="B344" i="56"/>
  <c r="B191" i="57"/>
  <c r="B268" i="64"/>
  <c r="B365" i="54"/>
  <c r="B78" i="75"/>
  <c r="B10" i="60"/>
  <c r="B348" i="69"/>
  <c r="B391" i="55"/>
  <c r="B259" i="55"/>
  <c r="B107" i="55"/>
  <c r="B214" i="75"/>
  <c r="B147" i="70"/>
  <c r="B163" i="70"/>
  <c r="B107" i="22"/>
  <c r="B399" i="61"/>
  <c r="B333" i="66"/>
  <c r="B290" i="67"/>
  <c r="B376" i="59"/>
  <c r="B125" i="66"/>
  <c r="B355" i="67"/>
  <c r="B195" i="69"/>
  <c r="B227" i="59"/>
  <c r="B383" i="57"/>
  <c r="B326" i="53"/>
  <c r="B201" i="58"/>
  <c r="B331" i="70"/>
  <c r="B170" i="58"/>
  <c r="B355" i="51"/>
  <c r="B26" i="22"/>
  <c r="B232" i="59"/>
  <c r="B185" i="71"/>
  <c r="B41" i="68"/>
  <c r="B82" i="60"/>
  <c r="B129" i="53"/>
  <c r="B402" i="76"/>
  <c r="B8" i="57"/>
  <c r="B185" i="56"/>
  <c r="B326" i="54"/>
  <c r="B177" i="76"/>
  <c r="B221" i="64"/>
  <c r="B209" i="55"/>
  <c r="B168" i="57"/>
  <c r="B210" i="68"/>
  <c r="B84" i="75"/>
  <c r="B21" i="70"/>
  <c r="B166" i="57"/>
  <c r="B400" i="58"/>
  <c r="B221" i="60"/>
  <c r="B400" i="68"/>
  <c r="B238" i="53"/>
  <c r="B49" i="59"/>
  <c r="B24" i="71"/>
  <c r="B342" i="57"/>
  <c r="B313" i="71"/>
  <c r="B51" i="54"/>
  <c r="B7" i="53"/>
  <c r="B403" i="76"/>
  <c r="B266" i="53"/>
  <c r="B112" i="50"/>
  <c r="B173" i="64"/>
  <c r="B341" i="58"/>
  <c r="B129" i="51"/>
  <c r="B57" i="71"/>
  <c r="B35" i="55"/>
  <c r="B251" i="56"/>
  <c r="B60" i="64"/>
  <c r="B160" i="69"/>
  <c r="B385" i="57"/>
  <c r="B248" i="65"/>
  <c r="B135" i="50"/>
  <c r="B58" i="22"/>
  <c r="B123" i="57"/>
  <c r="B334" i="55"/>
  <c r="B147" i="71"/>
  <c r="B56" i="65"/>
  <c r="B379" i="61"/>
  <c r="B179" i="60"/>
  <c r="B153" i="50"/>
  <c r="B15" i="53"/>
  <c r="B124" i="58"/>
  <c r="B224" i="68"/>
  <c r="B112" i="53"/>
  <c r="B76" i="61"/>
  <c r="B177" i="53"/>
  <c r="B360" i="51"/>
  <c r="B400" i="70"/>
  <c r="B120" i="61"/>
  <c r="B358" i="53"/>
  <c r="B237" i="53"/>
  <c r="B308" i="53"/>
  <c r="B331" i="65"/>
  <c r="B221" i="68"/>
  <c r="B399" i="76"/>
  <c r="B201" i="56"/>
  <c r="B271" i="75"/>
  <c r="B134" i="76"/>
  <c r="B361" i="76"/>
  <c r="B98" i="69"/>
  <c r="B329" i="64"/>
  <c r="B350" i="76"/>
  <c r="B169" i="53"/>
  <c r="B345" i="75"/>
  <c r="B215" i="55"/>
  <c r="B319" i="60"/>
  <c r="B84" i="53"/>
  <c r="B41" i="75"/>
  <c r="B200" i="51"/>
  <c r="B11" i="55"/>
  <c r="B397" i="65"/>
  <c r="B319" i="53"/>
  <c r="B366" i="71"/>
  <c r="B261" i="66"/>
  <c r="B178" i="22"/>
  <c r="B33" i="67"/>
  <c r="B353" i="51"/>
  <c r="B335" i="75"/>
  <c r="B225" i="68"/>
  <c r="B115" i="50"/>
  <c r="B59" i="68"/>
  <c r="B321" i="70"/>
  <c r="B30" i="58"/>
  <c r="B382" i="54"/>
  <c r="B178" i="60"/>
  <c r="B223" i="59"/>
  <c r="B52" i="53"/>
  <c r="B120" i="50"/>
  <c r="B211" i="68"/>
  <c r="B371" i="50"/>
  <c r="B81" i="22"/>
  <c r="B140" i="58"/>
  <c r="B223" i="57"/>
  <c r="B232" i="57"/>
  <c r="B11" i="60"/>
  <c r="B363" i="51"/>
  <c r="B64" i="55"/>
  <c r="B39" i="56"/>
  <c r="B70" i="66"/>
  <c r="B147" i="61"/>
  <c r="B66" i="75"/>
  <c r="B192" i="57"/>
  <c r="B49" i="54"/>
  <c r="B74" i="71"/>
  <c r="B363" i="50"/>
  <c r="B38" i="64"/>
  <c r="B41" i="65"/>
  <c r="B316" i="58"/>
  <c r="B352" i="22"/>
  <c r="B243" i="56"/>
  <c r="B272" i="64"/>
  <c r="B241" i="76"/>
  <c r="B162" i="64"/>
  <c r="B22" i="59"/>
  <c r="B91" i="59"/>
  <c r="B298" i="51"/>
  <c r="B13" i="64"/>
  <c r="B372" i="51"/>
  <c r="B297" i="58"/>
  <c r="B282" i="56"/>
  <c r="B192" i="59"/>
  <c r="B243" i="22"/>
  <c r="B88" i="68"/>
  <c r="B253" i="70"/>
  <c r="B194" i="54"/>
  <c r="B268" i="53"/>
  <c r="B62" i="51"/>
  <c r="B92" i="55"/>
  <c r="B256" i="22"/>
  <c r="B211" i="76"/>
  <c r="B238" i="69"/>
  <c r="B226" i="66"/>
  <c r="B297" i="71"/>
  <c r="B118" i="22"/>
  <c r="B54" i="71"/>
  <c r="B299" i="57"/>
  <c r="B80" i="64"/>
  <c r="B398" i="58"/>
  <c r="B235" i="58"/>
  <c r="B268" i="54"/>
  <c r="B249" i="53"/>
  <c r="B373" i="60"/>
  <c r="B106" i="68"/>
  <c r="B202" i="57"/>
  <c r="B61" i="71"/>
  <c r="B168" i="64"/>
  <c r="B373" i="71"/>
  <c r="B124" i="64"/>
  <c r="B395" i="71"/>
  <c r="B111" i="75"/>
  <c r="B189" i="54"/>
  <c r="B336" i="71"/>
  <c r="B371" i="51"/>
  <c r="B315" i="50"/>
  <c r="B294" i="68"/>
  <c r="B391" i="50"/>
  <c r="B190" i="51"/>
  <c r="B178" i="65"/>
  <c r="B56" i="59"/>
  <c r="B168" i="71"/>
  <c r="B288" i="51"/>
  <c r="B346" i="65"/>
  <c r="B211" i="64"/>
  <c r="B316" i="67"/>
  <c r="B313" i="22"/>
  <c r="B341" i="75"/>
  <c r="B270" i="69"/>
  <c r="B388" i="65"/>
  <c r="B255" i="58"/>
  <c r="B41" i="71"/>
  <c r="B401" i="61"/>
  <c r="B61" i="67"/>
  <c r="B333" i="60"/>
  <c r="B65" i="22"/>
  <c r="B323" i="60"/>
  <c r="B8" i="22"/>
  <c r="B92" i="65"/>
  <c r="B71" i="66"/>
  <c r="B374" i="51"/>
  <c r="B162" i="59"/>
  <c r="B296" i="64"/>
  <c r="B166" i="56"/>
  <c r="B393" i="76"/>
  <c r="B82" i="61"/>
  <c r="B315" i="76"/>
  <c r="B306" i="58"/>
  <c r="B48" i="64"/>
  <c r="B96" i="75"/>
  <c r="B19" i="56"/>
  <c r="B108" i="64"/>
  <c r="B129" i="76"/>
  <c r="B198" i="67"/>
  <c r="B8" i="76"/>
  <c r="B57" i="68"/>
  <c r="B212" i="65"/>
  <c r="B185" i="61"/>
  <c r="B396" i="71"/>
  <c r="B113" i="55"/>
  <c r="B137" i="50"/>
  <c r="B139" i="64"/>
  <c r="B322" i="60"/>
  <c r="B378" i="65"/>
  <c r="B316" i="71"/>
  <c r="B332" i="70"/>
  <c r="B258" i="50"/>
  <c r="B235" i="53"/>
  <c r="B289" i="65"/>
  <c r="B113" i="60"/>
  <c r="B25" i="59"/>
  <c r="B127" i="56"/>
  <c r="B242" i="68"/>
  <c r="B294" i="71"/>
  <c r="B398" i="75"/>
  <c r="B41" i="69"/>
  <c r="B334" i="75"/>
  <c r="B251" i="57"/>
  <c r="B160" i="64"/>
  <c r="B39" i="75"/>
  <c r="B142" i="60"/>
  <c r="B129" i="69"/>
  <c r="B345" i="71"/>
  <c r="B125" i="65"/>
  <c r="B379" i="56"/>
  <c r="B320" i="59"/>
  <c r="B161" i="75"/>
  <c r="B157" i="69"/>
  <c r="B28" i="68"/>
  <c r="B27" i="66"/>
  <c r="B250" i="69"/>
  <c r="B355" i="50"/>
  <c r="B23" i="57"/>
  <c r="B12" i="57"/>
  <c r="B27" i="75"/>
  <c r="B100" i="71"/>
  <c r="B214" i="76"/>
  <c r="B76" i="76"/>
  <c r="B53" i="68"/>
  <c r="B9" i="70"/>
  <c r="B338" i="76"/>
  <c r="B273" i="75"/>
  <c r="B216" i="76"/>
  <c r="B46" i="67"/>
  <c r="B352" i="75"/>
  <c r="B12" i="61"/>
  <c r="B228" i="55"/>
  <c r="B224" i="65"/>
  <c r="B64" i="61"/>
  <c r="B268" i="75"/>
  <c r="B14" i="64"/>
  <c r="B190" i="67"/>
  <c r="B88" i="60"/>
  <c r="B351" i="65"/>
  <c r="B207" i="51"/>
  <c r="B89" i="75"/>
  <c r="B14" i="61"/>
  <c r="B333" i="70"/>
  <c r="B319" i="56"/>
  <c r="B178" i="76"/>
  <c r="B113" i="64"/>
  <c r="B379" i="67"/>
  <c r="F404" i="64"/>
  <c r="T103" i="64" s="1"/>
  <c r="U17" i="1" s="1"/>
  <c r="B276" i="50"/>
  <c r="B352" i="76"/>
  <c r="B89" i="57"/>
  <c r="B257" i="76"/>
  <c r="B124" i="56"/>
  <c r="B224" i="75"/>
  <c r="B200" i="59"/>
  <c r="B243" i="76"/>
  <c r="B257" i="68"/>
  <c r="B302" i="53"/>
  <c r="B292" i="53"/>
  <c r="B270" i="53"/>
  <c r="B14" i="76"/>
  <c r="B261" i="76"/>
  <c r="B92" i="56"/>
  <c r="B356" i="55"/>
  <c r="B146" i="65"/>
  <c r="B96" i="70"/>
  <c r="B92" i="76"/>
  <c r="B91" i="60"/>
  <c r="B86" i="54"/>
  <c r="B92" i="50"/>
  <c r="B278" i="67"/>
  <c r="B212" i="71"/>
  <c r="B191" i="56"/>
  <c r="B48" i="67"/>
  <c r="B111" i="59"/>
  <c r="B43" i="59"/>
  <c r="B99" i="60"/>
  <c r="B34" i="60"/>
  <c r="B91" i="75"/>
  <c r="B151" i="58"/>
  <c r="B140" i="76"/>
  <c r="B273" i="51"/>
  <c r="B355" i="59"/>
  <c r="B239" i="67"/>
  <c r="B384" i="54"/>
  <c r="B283" i="51"/>
  <c r="B267" i="76"/>
  <c r="B242" i="55"/>
  <c r="B90" i="57"/>
  <c r="B102" i="68"/>
  <c r="B9" i="76"/>
  <c r="B96" i="59"/>
  <c r="B150" i="76"/>
  <c r="B5" i="65"/>
  <c r="B402" i="54"/>
  <c r="B354" i="71"/>
  <c r="B131" i="67"/>
  <c r="B287" i="65"/>
  <c r="B115" i="55"/>
  <c r="B272" i="70"/>
  <c r="B11" i="56"/>
  <c r="B375" i="54"/>
  <c r="B105" i="61"/>
  <c r="B216" i="53"/>
  <c r="B370" i="68"/>
  <c r="B403" i="59"/>
  <c r="B59" i="60"/>
  <c r="B219" i="66"/>
  <c r="B167" i="54"/>
  <c r="B161" i="58"/>
  <c r="B396" i="51"/>
  <c r="B307" i="60"/>
  <c r="B54" i="56"/>
  <c r="B321" i="71"/>
  <c r="B246" i="69"/>
  <c r="B218" i="71"/>
  <c r="B71" i="57"/>
  <c r="B24" i="67"/>
  <c r="B163" i="67"/>
  <c r="B115" i="51"/>
  <c r="B303" i="55"/>
  <c r="B391" i="53"/>
  <c r="B216" i="67"/>
  <c r="B50" i="66"/>
  <c r="B269" i="60"/>
  <c r="B189" i="75"/>
  <c r="B392" i="54"/>
  <c r="B171" i="53"/>
  <c r="B25" i="65"/>
  <c r="B18" i="22"/>
  <c r="B72" i="68"/>
  <c r="B176" i="66"/>
  <c r="B324" i="22"/>
  <c r="B399" i="71"/>
  <c r="B284" i="66"/>
  <c r="B395" i="76"/>
  <c r="B18" i="76"/>
  <c r="B329" i="69"/>
  <c r="B364" i="61"/>
  <c r="B368" i="65"/>
  <c r="B234" i="51"/>
  <c r="B314" i="51"/>
  <c r="B317" i="70"/>
  <c r="B141" i="68"/>
  <c r="B254" i="65"/>
  <c r="B388" i="54"/>
  <c r="B156" i="70"/>
  <c r="B272" i="71"/>
  <c r="B359" i="54"/>
  <c r="B41" i="22"/>
  <c r="B80" i="71"/>
  <c r="B225" i="67"/>
  <c r="F404" i="70"/>
  <c r="T103" i="70" s="1"/>
  <c r="U23" i="1" s="1"/>
  <c r="B299" i="51"/>
  <c r="B186" i="60"/>
  <c r="B205" i="57"/>
  <c r="B154" i="53"/>
  <c r="B123" i="50"/>
  <c r="B211" i="66"/>
  <c r="B105" i="55"/>
  <c r="B82" i="67"/>
  <c r="B274" i="56"/>
  <c r="B78" i="54"/>
  <c r="B32" i="55"/>
  <c r="B387" i="55"/>
  <c r="B397" i="50"/>
  <c r="B348" i="59"/>
  <c r="B322" i="68"/>
  <c r="B360" i="76"/>
  <c r="B17" i="55"/>
  <c r="B42" i="57"/>
  <c r="B78" i="67"/>
  <c r="B231" i="50"/>
  <c r="B364" i="51"/>
  <c r="B33" i="59"/>
  <c r="B383" i="66"/>
  <c r="B315" i="64"/>
  <c r="B157" i="65"/>
  <c r="B366" i="51"/>
  <c r="B77" i="60"/>
  <c r="B340" i="64"/>
  <c r="B202" i="75"/>
  <c r="B359" i="67"/>
  <c r="B60" i="54"/>
  <c r="B313" i="70"/>
  <c r="B296" i="57"/>
  <c r="B17" i="67"/>
  <c r="B163" i="57"/>
  <c r="B6" i="22"/>
  <c r="B210" i="66"/>
  <c r="B357" i="76"/>
  <c r="B12" i="71"/>
  <c r="B200" i="76"/>
  <c r="B203" i="76"/>
  <c r="B99" i="66"/>
  <c r="B165" i="66"/>
  <c r="B241" i="61"/>
  <c r="B86" i="55"/>
  <c r="B347" i="64"/>
  <c r="B62" i="22"/>
  <c r="B238" i="65"/>
  <c r="B195" i="76"/>
  <c r="B71" i="69"/>
  <c r="B130" i="76"/>
  <c r="B394" i="59"/>
  <c r="B290" i="76"/>
  <c r="B362" i="68"/>
  <c r="B25" i="55"/>
  <c r="B50" i="71"/>
  <c r="B152" i="75"/>
  <c r="B201" i="66"/>
  <c r="B110" i="68"/>
  <c r="B42" i="53"/>
  <c r="B219" i="67"/>
  <c r="B249" i="76"/>
  <c r="B176" i="54"/>
  <c r="B59" i="70"/>
  <c r="B266" i="71"/>
  <c r="B259" i="53"/>
  <c r="B401" i="64"/>
  <c r="B104" i="51"/>
  <c r="B281" i="64"/>
  <c r="B137" i="60"/>
  <c r="B113" i="70"/>
  <c r="B207" i="69"/>
  <c r="B367" i="50"/>
  <c r="B356" i="58"/>
  <c r="B330" i="64"/>
  <c r="B83" i="55"/>
  <c r="B389" i="53"/>
  <c r="B288" i="69"/>
  <c r="B363" i="57"/>
  <c r="B143" i="50"/>
  <c r="B244" i="53"/>
  <c r="B139" i="54"/>
  <c r="B110" i="58"/>
  <c r="B287" i="67"/>
  <c r="B306" i="70"/>
  <c r="B107" i="70"/>
  <c r="B342" i="54"/>
  <c r="B107" i="64"/>
  <c r="B301" i="53"/>
  <c r="B388" i="75"/>
  <c r="B253" i="67"/>
  <c r="B394" i="70"/>
  <c r="B41" i="76"/>
  <c r="B186" i="61"/>
  <c r="B179" i="54"/>
  <c r="B138" i="60"/>
  <c r="B375" i="57"/>
  <c r="B250" i="61"/>
  <c r="B73" i="65"/>
  <c r="B122" i="67"/>
  <c r="B367" i="56"/>
  <c r="B336" i="70"/>
  <c r="B82" i="66"/>
  <c r="B75" i="64"/>
  <c r="B76" i="65"/>
  <c r="B156" i="51"/>
  <c r="B112" i="68"/>
  <c r="B264" i="51"/>
  <c r="B91" i="67"/>
  <c r="B259" i="54"/>
  <c r="B138" i="75"/>
  <c r="B332" i="61"/>
  <c r="B12" i="22"/>
  <c r="B225" i="76"/>
  <c r="B36" i="66"/>
  <c r="B242" i="67"/>
  <c r="B248" i="69"/>
  <c r="B173" i="57"/>
  <c r="B194" i="71"/>
  <c r="B373" i="69"/>
  <c r="B218" i="70"/>
  <c r="B146" i="57"/>
  <c r="B125" i="64"/>
  <c r="B161" i="68"/>
  <c r="B305" i="65"/>
  <c r="B374" i="64"/>
  <c r="B227" i="70"/>
  <c r="B53" i="64"/>
  <c r="B28" i="75"/>
  <c r="B177" i="51"/>
  <c r="B138" i="51"/>
  <c r="B74" i="64"/>
  <c r="B365" i="59"/>
  <c r="B258" i="56"/>
  <c r="B205" i="67"/>
  <c r="B36" i="67"/>
  <c r="B138" i="58"/>
  <c r="B270" i="75"/>
  <c r="B157" i="53"/>
  <c r="B11" i="71"/>
  <c r="B67" i="58"/>
  <c r="B136" i="70"/>
  <c r="B246" i="75"/>
  <c r="B38" i="55"/>
  <c r="B334" i="57"/>
  <c r="B174" i="58"/>
  <c r="B333" i="71"/>
  <c r="B129" i="22"/>
  <c r="B319" i="69"/>
  <c r="B195" i="68"/>
  <c r="B382" i="64"/>
  <c r="B64" i="53"/>
  <c r="B159" i="61"/>
  <c r="B377" i="51"/>
  <c r="B201" i="50"/>
  <c r="B109" i="61"/>
  <c r="B169" i="55"/>
  <c r="B224" i="59"/>
  <c r="B25" i="67"/>
  <c r="B92" i="69"/>
  <c r="B177" i="69"/>
  <c r="B231" i="67"/>
  <c r="B84" i="65"/>
  <c r="B190" i="76"/>
  <c r="B133" i="65"/>
  <c r="B307" i="76"/>
  <c r="B89" i="54"/>
  <c r="B121" i="56"/>
  <c r="B174" i="59"/>
  <c r="B334" i="60"/>
  <c r="B337" i="60"/>
  <c r="B57" i="51"/>
  <c r="B111" i="60"/>
  <c r="B47" i="22"/>
  <c r="B168" i="51"/>
  <c r="B295" i="76"/>
  <c r="B372" i="76"/>
  <c r="B375" i="76"/>
  <c r="B116" i="76"/>
  <c r="B61" i="22"/>
  <c r="B367" i="75"/>
  <c r="B61" i="69"/>
  <c r="B342" i="51"/>
  <c r="B314" i="58"/>
  <c r="B202" i="67"/>
  <c r="B223" i="54"/>
  <c r="B35" i="65"/>
  <c r="B292" i="68"/>
  <c r="B232" i="53"/>
  <c r="B376" i="66"/>
  <c r="B168" i="54"/>
  <c r="B230" i="50"/>
  <c r="B358" i="59"/>
  <c r="B402" i="65"/>
  <c r="B147" i="55"/>
  <c r="B372" i="70"/>
  <c r="B364" i="58"/>
  <c r="B345" i="50"/>
  <c r="B328" i="56"/>
  <c r="B275" i="54"/>
  <c r="B328" i="69"/>
  <c r="B393" i="60"/>
  <c r="B118" i="59"/>
  <c r="B81" i="54"/>
  <c r="B393" i="69"/>
  <c r="B252" i="75"/>
  <c r="B290" i="54"/>
  <c r="B154" i="71"/>
  <c r="B314" i="50"/>
  <c r="B177" i="66"/>
  <c r="B156" i="60"/>
  <c r="B207" i="54"/>
  <c r="B28" i="22"/>
  <c r="B77" i="56"/>
  <c r="B223" i="55"/>
  <c r="B378" i="53"/>
  <c r="B162" i="54"/>
  <c r="B239" i="65"/>
  <c r="B276" i="67"/>
  <c r="B210" i="51"/>
  <c r="B23" i="69"/>
  <c r="B279" i="76"/>
  <c r="B359" i="70"/>
  <c r="B135" i="55"/>
  <c r="B348" i="56"/>
  <c r="B61" i="76"/>
  <c r="B83" i="22"/>
  <c r="B93" i="60"/>
  <c r="B78" i="76"/>
  <c r="B174" i="51"/>
  <c r="B263" i="54"/>
  <c r="B383" i="76"/>
  <c r="B75" i="71"/>
  <c r="B86" i="71"/>
  <c r="B58" i="57"/>
  <c r="B393" i="61"/>
  <c r="B316" i="76"/>
  <c r="B152" i="55"/>
  <c r="B276" i="71"/>
  <c r="B130" i="69"/>
  <c r="B342" i="70"/>
  <c r="B382" i="57"/>
  <c r="B382" i="55"/>
  <c r="B336" i="54"/>
  <c r="B275" i="71"/>
  <c r="B141" i="64"/>
  <c r="B296" i="70"/>
  <c r="B11" i="75"/>
  <c r="B173" i="53"/>
  <c r="B243" i="75"/>
  <c r="B296" i="55"/>
  <c r="B183" i="22"/>
  <c r="B207" i="53"/>
  <c r="B178" i="75"/>
  <c r="B267" i="75"/>
  <c r="B158" i="51"/>
  <c r="B11" i="68"/>
  <c r="B251" i="68"/>
  <c r="B249" i="65"/>
  <c r="B329" i="53"/>
  <c r="B386" i="66"/>
  <c r="B126" i="56"/>
  <c r="B76" i="59"/>
  <c r="B302" i="61"/>
  <c r="B274" i="65"/>
  <c r="B176" i="70"/>
  <c r="B73" i="66"/>
  <c r="B388" i="56"/>
  <c r="B65" i="58"/>
  <c r="B262" i="71"/>
  <c r="B105" i="58"/>
  <c r="B121" i="53"/>
  <c r="B365" i="67"/>
  <c r="B7" i="51"/>
  <c r="B112" i="75"/>
  <c r="B243" i="54"/>
  <c r="B343" i="58"/>
  <c r="B222" i="57"/>
  <c r="B373" i="66"/>
  <c r="B297" i="50"/>
  <c r="B330" i="70"/>
  <c r="B287" i="68"/>
  <c r="B237" i="65"/>
  <c r="B147" i="76"/>
  <c r="B368" i="75"/>
  <c r="B201" i="61"/>
  <c r="B49" i="57"/>
  <c r="B89" i="53"/>
  <c r="B283" i="69"/>
  <c r="B94" i="56"/>
  <c r="B347" i="65"/>
  <c r="B89" i="61"/>
  <c r="B163" i="75"/>
  <c r="B265" i="76"/>
  <c r="B97" i="70"/>
  <c r="B89" i="66"/>
  <c r="B87" i="53"/>
  <c r="B89" i="68"/>
  <c r="B397" i="76"/>
  <c r="B220" i="67"/>
  <c r="B300" i="68"/>
  <c r="B36" i="76"/>
  <c r="B128" i="56"/>
  <c r="B227" i="61"/>
  <c r="B54" i="61"/>
  <c r="B391" i="58"/>
  <c r="B8" i="69"/>
  <c r="B302" i="69"/>
  <c r="B340" i="61"/>
  <c r="B101" i="22"/>
  <c r="B384" i="71"/>
  <c r="B64" i="71"/>
  <c r="B116" i="55"/>
  <c r="B73" i="22"/>
  <c r="B371" i="71"/>
  <c r="B360" i="75"/>
  <c r="B75" i="58"/>
  <c r="B277" i="50"/>
  <c r="B247" i="64"/>
  <c r="B225" i="71"/>
  <c r="B29" i="51"/>
  <c r="B36" i="75"/>
  <c r="B104" i="60"/>
  <c r="B44" i="64"/>
  <c r="B265" i="65"/>
  <c r="B33" i="64"/>
  <c r="B49" i="68"/>
  <c r="B47" i="59"/>
  <c r="B211" i="55"/>
  <c r="B75" i="22"/>
  <c r="B290" i="68"/>
  <c r="B297" i="75"/>
  <c r="B216" i="60"/>
  <c r="B381" i="61"/>
  <c r="B305" i="69"/>
  <c r="B301" i="56"/>
  <c r="B279" i="50"/>
  <c r="B58" i="64"/>
  <c r="B28" i="51"/>
  <c r="B64" i="54"/>
  <c r="B67" i="75"/>
  <c r="B109" i="71"/>
  <c r="B69" i="75"/>
  <c r="B207" i="60"/>
  <c r="B115" i="67"/>
  <c r="B84" i="66"/>
  <c r="B348" i="71"/>
  <c r="B98" i="64"/>
  <c r="B224" i="76"/>
  <c r="B53" i="60"/>
  <c r="B102" i="22"/>
  <c r="B199" i="66"/>
  <c r="B310" i="56"/>
  <c r="B171" i="68"/>
  <c r="B223" i="76"/>
  <c r="B98" i="66"/>
  <c r="B379" i="59"/>
  <c r="B288" i="67"/>
  <c r="B259" i="61"/>
  <c r="B307" i="70"/>
  <c r="B181" i="70"/>
  <c r="B112" i="65"/>
  <c r="B356" i="57"/>
  <c r="B269" i="56"/>
  <c r="B174" i="56"/>
  <c r="B396" i="60"/>
  <c r="B9" i="58"/>
  <c r="B350" i="68"/>
  <c r="B386" i="22"/>
  <c r="B241" i="22"/>
  <c r="B200" i="53"/>
  <c r="B25" i="22"/>
  <c r="B76" i="66"/>
  <c r="B54" i="22"/>
  <c r="B170" i="53"/>
  <c r="B204" i="66"/>
  <c r="B77" i="65"/>
  <c r="B79" i="58"/>
  <c r="B158" i="64"/>
  <c r="B355" i="61"/>
  <c r="B10" i="70"/>
  <c r="B225" i="65"/>
  <c r="B324" i="70"/>
  <c r="B385" i="68"/>
  <c r="B136" i="56"/>
  <c r="B347" i="56"/>
  <c r="B233" i="68"/>
  <c r="B77" i="54"/>
  <c r="B28" i="65"/>
  <c r="B24" i="55"/>
  <c r="B245" i="65"/>
  <c r="B346" i="69"/>
  <c r="B124" i="65"/>
  <c r="B104" i="55"/>
  <c r="B253" i="22"/>
  <c r="B137" i="68"/>
  <c r="B19" i="57"/>
  <c r="B321" i="66"/>
  <c r="B30" i="51"/>
  <c r="B230" i="71"/>
  <c r="B117" i="66"/>
  <c r="B396" i="64"/>
  <c r="B259" i="56"/>
  <c r="B174" i="64"/>
  <c r="B275" i="76"/>
  <c r="B312" i="70"/>
  <c r="B104" i="75"/>
  <c r="B203" i="59"/>
  <c r="B77" i="53"/>
  <c r="B395" i="50"/>
  <c r="B153" i="56"/>
  <c r="B308" i="60"/>
  <c r="B311" i="60"/>
  <c r="B194" i="57"/>
  <c r="B180" i="75"/>
  <c r="B69" i="50"/>
  <c r="B164" i="50"/>
  <c r="B53" i="50"/>
  <c r="B116" i="50"/>
  <c r="B4" i="50"/>
  <c r="B132" i="50"/>
  <c r="B133" i="50"/>
  <c r="B71" i="50"/>
  <c r="B199" i="50"/>
  <c r="B55" i="50"/>
  <c r="B229" i="50"/>
  <c r="B197" i="50"/>
  <c r="B117" i="50"/>
  <c r="B85" i="50"/>
  <c r="B213" i="50"/>
  <c r="B132" i="69"/>
  <c r="B171" i="66"/>
  <c r="B200" i="57"/>
  <c r="B186" i="54"/>
  <c r="B47" i="70"/>
  <c r="B232" i="71"/>
  <c r="B190" i="56"/>
  <c r="B312" i="54"/>
  <c r="B395" i="60"/>
  <c r="B330" i="60"/>
  <c r="B302" i="50"/>
  <c r="B250" i="50"/>
  <c r="B350" i="64"/>
  <c r="B47" i="57"/>
  <c r="B399" i="69"/>
  <c r="B256" i="57"/>
  <c r="B290" i="66"/>
  <c r="B228" i="70"/>
  <c r="B269" i="69"/>
  <c r="B40" i="64"/>
  <c r="B177" i="60"/>
  <c r="B366" i="76"/>
  <c r="B383" i="69"/>
  <c r="B327" i="61"/>
  <c r="B43" i="75"/>
  <c r="B198" i="69"/>
  <c r="B92" i="53"/>
  <c r="B230" i="70"/>
  <c r="B374" i="76"/>
  <c r="B258" i="68"/>
  <c r="B217" i="55"/>
  <c r="B171" i="56"/>
  <c r="B31" i="53"/>
  <c r="B169" i="56"/>
  <c r="B229" i="61"/>
  <c r="B83" i="65"/>
  <c r="B89" i="71"/>
  <c r="B353" i="70"/>
  <c r="B126" i="76"/>
  <c r="B117" i="64"/>
  <c r="B139" i="60"/>
  <c r="B381" i="75"/>
  <c r="B137" i="64"/>
  <c r="B27" i="53"/>
  <c r="B369" i="70"/>
  <c r="B243" i="60"/>
  <c r="B46" i="61"/>
  <c r="B87" i="75"/>
  <c r="B206" i="56"/>
  <c r="B71" i="68"/>
  <c r="B165" i="65"/>
  <c r="B110" i="76"/>
  <c r="B230" i="67"/>
  <c r="B16" i="54"/>
  <c r="B53" i="75"/>
  <c r="B223" i="69"/>
  <c r="B204" i="67"/>
  <c r="B326" i="64"/>
  <c r="B89" i="60"/>
  <c r="B339" i="61"/>
  <c r="B141" i="61"/>
  <c r="B105" i="76"/>
  <c r="B337" i="50"/>
  <c r="B68" i="68"/>
  <c r="B360" i="65"/>
  <c r="B98" i="59"/>
  <c r="B294" i="67"/>
  <c r="B247" i="69"/>
  <c r="B23" i="76"/>
  <c r="B191" i="71"/>
  <c r="B364" i="68"/>
  <c r="B323" i="64"/>
  <c r="B378" i="59"/>
  <c r="B242" i="70"/>
  <c r="B112" i="22"/>
  <c r="B219" i="68"/>
  <c r="B170" i="60"/>
  <c r="B136" i="71"/>
  <c r="B246" i="53"/>
  <c r="B156" i="53"/>
  <c r="B215" i="51"/>
  <c r="B364" i="57"/>
  <c r="B318" i="22"/>
  <c r="B336" i="67"/>
  <c r="B356" i="68"/>
  <c r="B402" i="51"/>
  <c r="B319" i="65"/>
  <c r="B382" i="50"/>
  <c r="B373" i="59"/>
  <c r="B191" i="64"/>
  <c r="B353" i="69"/>
  <c r="B319" i="71"/>
  <c r="B330" i="71"/>
  <c r="B15" i="67"/>
  <c r="B370" i="53"/>
  <c r="I404" i="71"/>
  <c r="W103" i="71" s="1"/>
  <c r="W4" i="1" s="1"/>
  <c r="B83" i="71"/>
  <c r="B206" i="71"/>
  <c r="B26" i="68"/>
  <c r="B298" i="65"/>
  <c r="B222" i="69"/>
  <c r="B233" i="67"/>
  <c r="B398" i="69"/>
  <c r="B330" i="56"/>
  <c r="B388" i="55"/>
  <c r="B60" i="60"/>
  <c r="B303" i="56"/>
  <c r="B68" i="54"/>
  <c r="B304" i="65"/>
  <c r="B305" i="60"/>
  <c r="B237" i="56"/>
  <c r="B273" i="76"/>
  <c r="B402" i="53"/>
  <c r="B329" i="60"/>
  <c r="B90" i="54"/>
  <c r="G404" i="64"/>
  <c r="U103" i="64" s="1"/>
  <c r="V17" i="1" s="1"/>
  <c r="B344" i="60"/>
  <c r="E404" i="53"/>
  <c r="B19" i="76"/>
  <c r="B291" i="76"/>
  <c r="B208" i="76"/>
  <c r="B283" i="55"/>
  <c r="B378" i="76"/>
  <c r="B57" i="53"/>
  <c r="B52" i="51"/>
  <c r="B335" i="64"/>
  <c r="B378" i="69"/>
  <c r="B218" i="67"/>
  <c r="B390" i="22"/>
  <c r="B317" i="67"/>
  <c r="B61" i="53"/>
  <c r="B205" i="22"/>
  <c r="B49" i="67"/>
  <c r="B173" i="61"/>
  <c r="B195" i="64"/>
  <c r="B193" i="22"/>
  <c r="B273" i="22"/>
  <c r="B344" i="51"/>
  <c r="B288" i="61"/>
  <c r="B222" i="75"/>
  <c r="B175" i="54"/>
  <c r="B137" i="71"/>
  <c r="B115" i="54"/>
  <c r="B22" i="53"/>
  <c r="B137" i="70"/>
  <c r="B351" i="60"/>
  <c r="B286" i="64"/>
  <c r="B297" i="66"/>
  <c r="B204" i="65"/>
  <c r="B154" i="70"/>
  <c r="B243" i="71"/>
  <c r="B109" i="68"/>
  <c r="B354" i="60"/>
  <c r="B129" i="67"/>
  <c r="B228" i="64"/>
  <c r="B66" i="57"/>
  <c r="B8" i="70"/>
  <c r="B62" i="68"/>
  <c r="B151" i="51"/>
  <c r="B109" i="50"/>
  <c r="B127" i="50"/>
  <c r="B82" i="59"/>
  <c r="B129" i="75"/>
  <c r="B361" i="70"/>
  <c r="B208" i="69"/>
  <c r="B95" i="50"/>
  <c r="B361" i="66"/>
  <c r="B329" i="71"/>
  <c r="B282" i="71"/>
  <c r="B87" i="57"/>
  <c r="B314" i="22"/>
  <c r="G404" i="50"/>
  <c r="U103" i="50" s="1"/>
  <c r="V5" i="1" s="1"/>
  <c r="B50" i="68"/>
  <c r="B294" i="59"/>
  <c r="B211" i="58"/>
  <c r="B120" i="56"/>
  <c r="B158" i="67"/>
  <c r="B168" i="69"/>
  <c r="B86" i="64"/>
  <c r="B329" i="76"/>
  <c r="B290" i="59"/>
  <c r="B351" i="53"/>
  <c r="B135" i="65"/>
  <c r="B385" i="51"/>
  <c r="B237" i="68"/>
  <c r="B250" i="70"/>
  <c r="B256" i="50"/>
  <c r="B13" i="66"/>
  <c r="B28" i="64"/>
  <c r="B158" i="56"/>
  <c r="B15" i="64"/>
  <c r="B280" i="51"/>
  <c r="B190" i="58"/>
  <c r="B29" i="58"/>
  <c r="B184" i="61"/>
  <c r="B402" i="57"/>
  <c r="B339" i="64"/>
  <c r="B211" i="59"/>
  <c r="B353" i="56"/>
  <c r="B239" i="53"/>
  <c r="B328" i="67"/>
  <c r="B14" i="22"/>
  <c r="B53" i="51"/>
  <c r="B142" i="70"/>
  <c r="B225" i="59"/>
  <c r="B243" i="65"/>
  <c r="B117" i="59"/>
  <c r="B171" i="22"/>
  <c r="B225" i="55"/>
  <c r="B248" i="66"/>
  <c r="B272" i="53"/>
  <c r="B114" i="65"/>
  <c r="B377" i="60"/>
  <c r="B65" i="56"/>
  <c r="B266" i="51"/>
  <c r="B210" i="75"/>
  <c r="B258" i="71"/>
  <c r="B182" i="59"/>
  <c r="B118" i="55"/>
  <c r="B136" i="75"/>
  <c r="B105" i="54"/>
  <c r="B43" i="61"/>
  <c r="B386" i="54"/>
  <c r="B363" i="22"/>
  <c r="B352" i="64"/>
  <c r="B16" i="55"/>
  <c r="B48" i="59"/>
  <c r="B270" i="22"/>
  <c r="B291" i="61"/>
  <c r="B301" i="70"/>
  <c r="B383" i="70"/>
  <c r="B250" i="59"/>
  <c r="B284" i="51"/>
  <c r="B26" i="65"/>
  <c r="B220" i="64"/>
  <c r="B300" i="76"/>
  <c r="B346" i="57"/>
  <c r="B146" i="71"/>
  <c r="B297" i="68"/>
  <c r="B227" i="69"/>
  <c r="B280" i="55"/>
  <c r="B235" i="50"/>
  <c r="B179" i="59"/>
  <c r="B175" i="53"/>
  <c r="B310" i="59"/>
  <c r="B83" i="58"/>
  <c r="B14" i="55"/>
  <c r="B236" i="69"/>
  <c r="B127" i="53"/>
  <c r="B333" i="53"/>
  <c r="B83" i="70"/>
  <c r="B124" i="50"/>
  <c r="B125" i="67"/>
  <c r="B265" i="59"/>
  <c r="B332" i="69"/>
  <c r="B346" i="68"/>
  <c r="B152" i="53"/>
  <c r="B394" i="64"/>
  <c r="B31" i="66"/>
  <c r="B322" i="54"/>
  <c r="B74" i="56"/>
  <c r="B26" i="60"/>
  <c r="B289" i="71"/>
  <c r="B397" i="56"/>
  <c r="B235" i="60"/>
  <c r="B144" i="61"/>
  <c r="B377" i="64"/>
  <c r="B387" i="70"/>
  <c r="B178" i="53"/>
  <c r="B161" i="61"/>
  <c r="B128" i="66"/>
  <c r="B128" i="64"/>
  <c r="B76" i="22"/>
  <c r="B232" i="58"/>
  <c r="B387" i="22"/>
  <c r="B26" i="59"/>
  <c r="B8" i="51"/>
  <c r="B44" i="76"/>
  <c r="B328" i="76"/>
  <c r="B89" i="55"/>
  <c r="B283" i="66"/>
  <c r="B213" i="53"/>
  <c r="B271" i="70"/>
  <c r="B90" i="56"/>
  <c r="B261" i="54"/>
  <c r="B186" i="76"/>
  <c r="B198" i="76"/>
  <c r="B402" i="55"/>
  <c r="B66" i="68"/>
  <c r="B323" i="58"/>
  <c r="B179" i="50"/>
  <c r="B392" i="65"/>
  <c r="B238" i="66"/>
  <c r="B321" i="61"/>
  <c r="B120" i="66"/>
  <c r="B362" i="70"/>
  <c r="B387" i="66"/>
  <c r="B382" i="61"/>
  <c r="B76" i="69"/>
  <c r="B80" i="69"/>
  <c r="B19" i="59"/>
  <c r="B204" i="22"/>
  <c r="B156" i="56"/>
  <c r="B31" i="54"/>
  <c r="B202" i="59"/>
  <c r="B123" i="59"/>
  <c r="B28" i="61"/>
  <c r="B304" i="55"/>
  <c r="B167" i="70"/>
  <c r="B38" i="22"/>
  <c r="B271" i="60"/>
  <c r="B394" i="75"/>
  <c r="B313" i="64"/>
  <c r="B69" i="53"/>
  <c r="B77" i="61"/>
  <c r="B42" i="64"/>
  <c r="B61" i="54"/>
  <c r="B247" i="51"/>
  <c r="B403" i="68"/>
  <c r="B403" i="66"/>
  <c r="B227" i="56"/>
  <c r="B146" i="64"/>
  <c r="B322" i="76"/>
  <c r="B16" i="53"/>
  <c r="B264" i="64"/>
  <c r="B52" i="50"/>
  <c r="B258" i="75"/>
  <c r="B14" i="70"/>
  <c r="B126" i="50"/>
  <c r="B127" i="76"/>
  <c r="B85" i="71"/>
  <c r="B395" i="69"/>
  <c r="B9" i="59"/>
  <c r="B85" i="59"/>
  <c r="B96" i="66"/>
  <c r="B141" i="57"/>
  <c r="B118" i="53"/>
  <c r="B119" i="53"/>
  <c r="B99" i="51"/>
  <c r="B327" i="67"/>
  <c r="B103" i="50"/>
  <c r="B30" i="67"/>
  <c r="B107" i="76"/>
  <c r="B361" i="56"/>
  <c r="B378" i="64"/>
  <c r="B346" i="54"/>
  <c r="B45" i="56"/>
  <c r="B112" i="60"/>
  <c r="B155" i="57"/>
  <c r="B187" i="75"/>
  <c r="B345" i="70"/>
  <c r="B46" i="71"/>
  <c r="B328" i="70"/>
  <c r="B231" i="65"/>
  <c r="B142" i="54"/>
  <c r="B313" i="65"/>
  <c r="B335" i="61"/>
  <c r="B290" i="70"/>
  <c r="B44" i="53"/>
  <c r="B269" i="70"/>
  <c r="B159" i="70"/>
  <c r="B257" i="67"/>
  <c r="B358" i="71"/>
  <c r="B124" i="51"/>
  <c r="B200" i="50"/>
  <c r="B35" i="61"/>
  <c r="B63" i="65"/>
  <c r="B178" i="71"/>
  <c r="B323" i="75"/>
  <c r="B231" i="61"/>
  <c r="B18" i="56"/>
  <c r="B291" i="60"/>
  <c r="B80" i="60"/>
  <c r="B254" i="59"/>
  <c r="B202" i="51"/>
  <c r="B24" i="70"/>
  <c r="B338" i="55"/>
  <c r="B267" i="58"/>
  <c r="B304" i="71"/>
  <c r="B204" i="58"/>
  <c r="B403" i="67"/>
  <c r="B271" i="58"/>
  <c r="B363" i="69"/>
  <c r="B160" i="70"/>
  <c r="B12" i="68"/>
  <c r="B232" i="61"/>
  <c r="B125" i="53"/>
  <c r="B394" i="56"/>
  <c r="B78" i="59"/>
  <c r="B23" i="55"/>
  <c r="B327" i="60"/>
  <c r="B187" i="51"/>
  <c r="B20" i="57"/>
  <c r="B224" i="64"/>
  <c r="B97" i="75"/>
  <c r="B30" i="54"/>
  <c r="B138" i="76"/>
  <c r="B59" i="76"/>
  <c r="B277" i="76"/>
  <c r="B64" i="76"/>
  <c r="B403" i="51"/>
  <c r="B365" i="61"/>
  <c r="B360" i="22"/>
  <c r="B12" i="76"/>
  <c r="B372" i="58"/>
  <c r="B174" i="55"/>
  <c r="B130" i="60"/>
  <c r="B354" i="69"/>
  <c r="B139" i="65"/>
  <c r="B62" i="58"/>
  <c r="B301" i="71"/>
  <c r="B15" i="55"/>
  <c r="B123" i="55"/>
  <c r="B401" i="53"/>
  <c r="B390" i="55"/>
  <c r="B162" i="71"/>
  <c r="B111" i="61"/>
  <c r="B153" i="71"/>
  <c r="B149" i="57"/>
  <c r="B78" i="58"/>
  <c r="B365" i="65"/>
  <c r="B333" i="22"/>
  <c r="B380" i="70"/>
  <c r="B376" i="70"/>
  <c r="B23" i="56"/>
  <c r="B295" i="68"/>
  <c r="B68" i="60"/>
  <c r="B381" i="56"/>
  <c r="B179" i="66"/>
  <c r="B357" i="65"/>
  <c r="B179" i="67"/>
  <c r="B80" i="56"/>
  <c r="B345" i="53"/>
  <c r="B187" i="54"/>
  <c r="B205" i="59"/>
  <c r="B172" i="71"/>
  <c r="B397" i="57"/>
  <c r="B66" i="67"/>
  <c r="B124" i="66"/>
  <c r="B158" i="69"/>
  <c r="B167" i="64"/>
  <c r="B296" i="58"/>
  <c r="B81" i="71"/>
  <c r="B340" i="75"/>
  <c r="B205" i="70"/>
  <c r="B271" i="64"/>
  <c r="B223" i="56"/>
  <c r="B70" i="67"/>
  <c r="B380" i="75"/>
  <c r="B324" i="66"/>
  <c r="B370" i="69"/>
  <c r="B87" i="50"/>
  <c r="B236" i="67"/>
  <c r="B226" i="61"/>
  <c r="B17" i="76"/>
  <c r="B99" i="65"/>
  <c r="B131" i="53"/>
  <c r="B394" i="67"/>
  <c r="B24" i="65"/>
  <c r="B216" i="75"/>
  <c r="B362" i="69"/>
  <c r="B302" i="60"/>
  <c r="B145" i="50"/>
  <c r="B153" i="67"/>
  <c r="B189" i="68"/>
  <c r="B299" i="68"/>
  <c r="B33" i="54"/>
  <c r="B335" i="53"/>
  <c r="B139" i="71"/>
  <c r="B225" i="66"/>
  <c r="B299" i="22"/>
  <c r="B194" i="69"/>
  <c r="B329" i="51"/>
  <c r="B11" i="59"/>
  <c r="B184" i="51"/>
  <c r="B184" i="58"/>
  <c r="B224" i="58"/>
  <c r="B143" i="57"/>
  <c r="B335" i="69"/>
  <c r="B201" i="70"/>
  <c r="B47" i="51"/>
  <c r="B356" i="56"/>
  <c r="B69" i="51"/>
  <c r="B135" i="76"/>
  <c r="B269" i="61"/>
  <c r="B234" i="64"/>
  <c r="B337" i="56"/>
  <c r="B252" i="64"/>
  <c r="B50" i="51"/>
  <c r="B257" i="60"/>
  <c r="B216" i="51"/>
  <c r="B177" i="64"/>
  <c r="B115" i="59"/>
  <c r="B198" i="75"/>
  <c r="B174" i="76"/>
  <c r="B29" i="64"/>
  <c r="B234" i="53"/>
  <c r="B305" i="22"/>
  <c r="B126" i="71"/>
  <c r="B129" i="66"/>
  <c r="B401" i="75"/>
  <c r="B194" i="50"/>
  <c r="B216" i="54"/>
  <c r="B194" i="53"/>
  <c r="B42" i="67"/>
  <c r="B304" i="64"/>
  <c r="B292" i="65"/>
  <c r="B358" i="54"/>
  <c r="B151" i="53"/>
  <c r="B73" i="75"/>
  <c r="B229" i="56"/>
  <c r="B14" i="54"/>
  <c r="B37" i="59"/>
  <c r="B384" i="69"/>
  <c r="B118" i="56"/>
  <c r="B301" i="51"/>
  <c r="B62" i="59"/>
  <c r="B225" i="54"/>
  <c r="B251" i="50"/>
  <c r="B222" i="64"/>
  <c r="B121" i="50"/>
  <c r="B337" i="54"/>
  <c r="B40" i="55"/>
  <c r="B394" i="69"/>
  <c r="B74" i="67"/>
  <c r="B371" i="56"/>
  <c r="B25" i="51"/>
  <c r="B202" i="61"/>
  <c r="B349" i="71"/>
  <c r="B193" i="56"/>
  <c r="B255" i="66"/>
  <c r="B326" i="68"/>
  <c r="B132" i="70"/>
  <c r="B189" i="56"/>
  <c r="B115" i="60"/>
  <c r="B230" i="75"/>
  <c r="B70" i="56"/>
  <c r="B73" i="54"/>
  <c r="B130" i="66"/>
  <c r="B393" i="50"/>
  <c r="B387" i="50"/>
  <c r="B224" i="69"/>
  <c r="B309" i="69"/>
  <c r="B317" i="54"/>
  <c r="B195" i="75"/>
  <c r="B73" i="58"/>
  <c r="B200" i="70"/>
  <c r="B387" i="58"/>
  <c r="B358" i="70"/>
  <c r="B156" i="75"/>
  <c r="B354" i="64"/>
  <c r="B221" i="55"/>
  <c r="B143" i="69"/>
  <c r="B287" i="22"/>
  <c r="B235" i="57"/>
  <c r="B17" i="70"/>
  <c r="B328" i="71"/>
  <c r="B74" i="50"/>
  <c r="B386" i="71"/>
  <c r="B225" i="64"/>
  <c r="B365" i="70"/>
  <c r="B218" i="53"/>
  <c r="B321" i="54"/>
  <c r="B248" i="60"/>
  <c r="B259" i="59"/>
  <c r="B71" i="56"/>
  <c r="B175" i="22"/>
  <c r="B375" i="70"/>
  <c r="B73" i="59"/>
  <c r="B32" i="65"/>
  <c r="B44" i="61"/>
  <c r="B33" i="55"/>
  <c r="B107" i="75"/>
  <c r="B338" i="68"/>
  <c r="B47" i="64"/>
  <c r="B95" i="22"/>
  <c r="B370" i="22"/>
  <c r="B87" i="58"/>
  <c r="B389" i="22"/>
  <c r="B97" i="64"/>
  <c r="B387" i="76"/>
  <c r="B173" i="76"/>
  <c r="B315" i="59"/>
  <c r="B95" i="54"/>
  <c r="B104" i="69"/>
  <c r="B26" i="55"/>
  <c r="B311" i="51"/>
  <c r="B252" i="71"/>
  <c r="B13" i="67"/>
  <c r="B159" i="51"/>
  <c r="B385" i="59"/>
  <c r="B181" i="75"/>
  <c r="B383" i="64"/>
  <c r="B9" i="57"/>
  <c r="B246" i="51"/>
  <c r="B121" i="64"/>
  <c r="B314" i="53"/>
  <c r="B360" i="55"/>
  <c r="B209" i="53"/>
  <c r="B284" i="57"/>
  <c r="B241" i="67"/>
  <c r="B256" i="70"/>
  <c r="B366" i="22"/>
  <c r="B217" i="58"/>
  <c r="B365" i="57"/>
  <c r="B243" i="50"/>
  <c r="B331" i="66"/>
  <c r="B378" i="60"/>
  <c r="B353" i="67"/>
  <c r="B122" i="59"/>
  <c r="B139" i="55"/>
  <c r="B189" i="69"/>
  <c r="B77" i="57"/>
  <c r="B159" i="53"/>
  <c r="B35" i="67"/>
  <c r="B326" i="58"/>
  <c r="B249" i="55"/>
  <c r="B57" i="56"/>
  <c r="B266" i="55"/>
  <c r="B101" i="75"/>
  <c r="B112" i="67"/>
  <c r="B391" i="22"/>
  <c r="B104" i="66"/>
  <c r="B396" i="58"/>
  <c r="B340" i="59"/>
  <c r="B395" i="58"/>
  <c r="B369" i="50"/>
  <c r="B249" i="59"/>
  <c r="B27" i="64"/>
  <c r="B157" i="59"/>
  <c r="B109" i="51"/>
  <c r="B266" i="64"/>
  <c r="B26" i="51"/>
  <c r="B243" i="57"/>
  <c r="B154" i="59"/>
  <c r="B289" i="57"/>
  <c r="B209" i="67"/>
  <c r="B283" i="65"/>
  <c r="B16" i="51"/>
  <c r="B277" i="61"/>
  <c r="B294" i="22"/>
  <c r="B28" i="58"/>
  <c r="B138" i="53"/>
  <c r="B307" i="67"/>
  <c r="B225" i="22"/>
  <c r="B366" i="54"/>
  <c r="B330" i="55"/>
  <c r="B339" i="58"/>
  <c r="B235" i="75"/>
  <c r="B43" i="22"/>
  <c r="B108" i="54"/>
  <c r="B352" i="71"/>
  <c r="B348" i="60"/>
  <c r="B292" i="50"/>
  <c r="B323" i="69"/>
  <c r="B155" i="55"/>
  <c r="B14" i="68"/>
  <c r="B271" i="51"/>
  <c r="B128" i="60"/>
  <c r="B12" i="58"/>
  <c r="B262" i="76"/>
  <c r="B182" i="56"/>
  <c r="B4" i="61"/>
  <c r="B197" i="61"/>
  <c r="B228" i="61"/>
  <c r="B230" i="61"/>
  <c r="B36" i="61"/>
  <c r="B165" i="61"/>
  <c r="B169" i="61"/>
  <c r="B167" i="61"/>
  <c r="B239" i="68"/>
  <c r="B225" i="58"/>
  <c r="B274" i="71"/>
  <c r="B56" i="75"/>
  <c r="B196" i="71"/>
  <c r="B390" i="51"/>
  <c r="B204" i="50"/>
  <c r="B203" i="68"/>
  <c r="B294" i="56"/>
  <c r="B143" i="54"/>
  <c r="B373" i="61"/>
  <c r="B266" i="68"/>
  <c r="B108" i="69"/>
  <c r="B285" i="58"/>
  <c r="B325" i="71"/>
  <c r="B209" i="68"/>
  <c r="B279" i="60"/>
  <c r="B57" i="59"/>
  <c r="B109" i="69"/>
  <c r="B214" i="57"/>
  <c r="B13" i="22"/>
  <c r="B284" i="69"/>
  <c r="B389" i="75"/>
  <c r="B161" i="53"/>
  <c r="B154" i="60"/>
  <c r="B130" i="70"/>
  <c r="B34" i="68"/>
  <c r="B228" i="60"/>
  <c r="B38" i="60"/>
  <c r="B151" i="60"/>
  <c r="B52" i="60"/>
  <c r="B6" i="60"/>
  <c r="B180" i="60"/>
  <c r="B20" i="60"/>
  <c r="B230" i="60"/>
  <c r="B5" i="60"/>
  <c r="B117" i="60"/>
  <c r="B36" i="60"/>
  <c r="B101" i="60"/>
  <c r="B149" i="60"/>
  <c r="B212" i="60"/>
  <c r="B165" i="60"/>
  <c r="B167" i="60"/>
  <c r="B132" i="60"/>
  <c r="B229" i="60"/>
  <c r="B164" i="60"/>
  <c r="B148" i="60"/>
  <c r="B4" i="60"/>
  <c r="B334" i="69"/>
  <c r="B299" i="67"/>
  <c r="B335" i="68"/>
  <c r="B200" i="55"/>
  <c r="B372" i="75"/>
  <c r="B140" i="59"/>
  <c r="B226" i="50"/>
  <c r="B65" i="66"/>
  <c r="B19" i="69"/>
  <c r="B388" i="22"/>
  <c r="B105" i="22"/>
  <c r="B398" i="66"/>
  <c r="B265" i="50"/>
  <c r="B375" i="53"/>
  <c r="B247" i="55"/>
  <c r="B47" i="54"/>
  <c r="B213" i="68"/>
  <c r="B100" i="61"/>
  <c r="B68" i="65"/>
  <c r="B384" i="75"/>
  <c r="B285" i="22"/>
  <c r="B316" i="22"/>
  <c r="B272" i="67"/>
  <c r="B111" i="22"/>
  <c r="B206" i="66"/>
  <c r="B226" i="70"/>
  <c r="B38" i="68"/>
  <c r="B34" i="75"/>
  <c r="B58" i="66"/>
  <c r="B335" i="54"/>
  <c r="B113" i="69"/>
  <c r="B18" i="75"/>
  <c r="B337" i="70"/>
  <c r="B23" i="53"/>
  <c r="B18" i="51"/>
  <c r="B373" i="65"/>
  <c r="B371" i="69"/>
  <c r="B140" i="69"/>
  <c r="B387" i="75"/>
  <c r="B368" i="61"/>
  <c r="B372" i="56"/>
  <c r="B168" i="55"/>
  <c r="B287" i="69"/>
  <c r="B293" i="54"/>
  <c r="B271" i="68"/>
  <c r="B274" i="53"/>
  <c r="B294" i="57"/>
  <c r="B140" i="67"/>
  <c r="B5" i="67"/>
  <c r="B119" i="50"/>
  <c r="B206" i="75"/>
  <c r="B208" i="68"/>
  <c r="B312" i="71"/>
  <c r="B35" i="75"/>
  <c r="B263" i="66"/>
  <c r="B248" i="75"/>
  <c r="B31" i="71"/>
  <c r="B193" i="67"/>
  <c r="B74" i="65"/>
  <c r="B366" i="50"/>
  <c r="B246" i="68"/>
  <c r="B73" i="50"/>
  <c r="B219" i="70"/>
  <c r="B72" i="57"/>
  <c r="B201" i="69"/>
  <c r="B258" i="55"/>
  <c r="B276" i="66"/>
  <c r="B396" i="75"/>
  <c r="B246" i="70"/>
  <c r="B180" i="61"/>
  <c r="B153" i="68"/>
  <c r="B133" i="75"/>
  <c r="B181" i="50"/>
  <c r="B346" i="70"/>
  <c r="B398" i="57"/>
  <c r="B157" i="51"/>
  <c r="B240" i="70"/>
  <c r="B287" i="75"/>
  <c r="B33" i="61"/>
  <c r="B16" i="67"/>
  <c r="B175" i="57"/>
  <c r="B179" i="53"/>
  <c r="B348" i="50"/>
  <c r="B221" i="57"/>
  <c r="B332" i="71"/>
  <c r="B188" i="61"/>
  <c r="B349" i="60"/>
  <c r="B295" i="58"/>
  <c r="B119" i="75"/>
  <c r="B130" i="67"/>
  <c r="B42" i="65"/>
  <c r="B185" i="70"/>
  <c r="B397" i="66"/>
  <c r="B154" i="69"/>
  <c r="B136" i="60"/>
  <c r="B327" i="57"/>
  <c r="B286" i="66"/>
  <c r="B166" i="66"/>
  <c r="B84" i="70"/>
  <c r="B46" i="55"/>
  <c r="B47" i="66"/>
  <c r="B197" i="60"/>
  <c r="B376" i="61"/>
  <c r="B77" i="66"/>
  <c r="B165" i="54"/>
  <c r="B190" i="22"/>
  <c r="B141" i="53"/>
  <c r="B344" i="70"/>
  <c r="B376" i="50"/>
  <c r="B379" i="60"/>
  <c r="B193" i="68"/>
  <c r="B347" i="50"/>
  <c r="B331" i="64"/>
  <c r="B275" i="55"/>
  <c r="B251" i="66"/>
  <c r="B134" i="68"/>
  <c r="B228" i="69"/>
  <c r="B221" i="53"/>
  <c r="B275" i="53"/>
  <c r="B325" i="68"/>
  <c r="B193" i="54"/>
  <c r="B308" i="70"/>
  <c r="B222" i="60"/>
  <c r="B393" i="71"/>
  <c r="B338" i="65"/>
  <c r="B70" i="60"/>
  <c r="B19" i="65"/>
  <c r="B141" i="71"/>
  <c r="B280" i="66"/>
  <c r="B157" i="58"/>
  <c r="B399" i="75"/>
  <c r="B63" i="69"/>
  <c r="B145" i="75"/>
  <c r="B397" i="59"/>
  <c r="B207" i="66"/>
  <c r="B402" i="61"/>
  <c r="B385" i="61"/>
  <c r="B259" i="75"/>
  <c r="B383" i="53"/>
  <c r="B328" i="53"/>
  <c r="B343" i="60"/>
  <c r="B5" i="57"/>
  <c r="B268" i="68"/>
  <c r="B80" i="22"/>
  <c r="B294" i="60"/>
  <c r="B304" i="60"/>
  <c r="B345" i="69"/>
  <c r="B185" i="60"/>
  <c r="B299" i="58"/>
  <c r="B336" i="69"/>
  <c r="B128" i="70"/>
  <c r="B336" i="57"/>
  <c r="B36" i="71"/>
  <c r="B107" i="50"/>
  <c r="B344" i="67"/>
  <c r="B272" i="50"/>
  <c r="B301" i="60"/>
  <c r="B333" i="56"/>
  <c r="B268" i="66"/>
  <c r="B381" i="70"/>
  <c r="B182" i="68"/>
  <c r="B340" i="71"/>
  <c r="B74" i="58"/>
  <c r="B236" i="22"/>
  <c r="B9" i="65"/>
  <c r="B180" i="67"/>
  <c r="B156" i="65"/>
  <c r="B143" i="51"/>
  <c r="B249" i="66"/>
  <c r="B325" i="64"/>
  <c r="B50" i="70"/>
  <c r="B108" i="59"/>
  <c r="B65" i="51"/>
  <c r="B136" i="69"/>
  <c r="B188" i="66"/>
  <c r="B153" i="57"/>
  <c r="B361" i="75"/>
  <c r="B267" i="53"/>
  <c r="B258" i="65"/>
  <c r="B190" i="64"/>
  <c r="B339" i="65"/>
  <c r="B300" i="69"/>
  <c r="B268" i="22"/>
  <c r="B403" i="50"/>
  <c r="B26" i="70"/>
  <c r="B241" i="59"/>
  <c r="B158" i="59"/>
  <c r="B302" i="56"/>
  <c r="B75" i="69"/>
  <c r="B171" i="57"/>
  <c r="B50" i="69"/>
  <c r="B23" i="51"/>
  <c r="B66" i="70"/>
  <c r="B342" i="65"/>
  <c r="B20" i="66"/>
  <c r="B277" i="59"/>
  <c r="B357" i="22"/>
  <c r="B128" i="54"/>
  <c r="B108" i="50"/>
  <c r="B223" i="22"/>
  <c r="B179" i="71"/>
  <c r="B402" i="60"/>
  <c r="B135" i="53"/>
  <c r="B337" i="57"/>
  <c r="B122" i="57"/>
  <c r="B60" i="58"/>
  <c r="B352" i="67"/>
  <c r="B274" i="64"/>
  <c r="B279" i="65"/>
  <c r="B263" i="64"/>
  <c r="B104" i="61"/>
  <c r="B214" i="22"/>
  <c r="B162" i="55"/>
  <c r="B296" i="50"/>
  <c r="B127" i="54"/>
  <c r="B208" i="75"/>
  <c r="B304" i="22"/>
  <c r="B217" i="68"/>
  <c r="B186" i="68"/>
  <c r="B341" i="22"/>
  <c r="B184" i="64"/>
  <c r="B80" i="50"/>
  <c r="B42" i="54"/>
  <c r="B321" i="56"/>
  <c r="G404" i="76"/>
  <c r="U103" i="76" s="1"/>
  <c r="V24" i="1" s="1"/>
  <c r="B125" i="55"/>
  <c r="B147" i="57"/>
  <c r="B176" i="64"/>
  <c r="B183" i="56"/>
  <c r="B105" i="65"/>
  <c r="B168" i="65"/>
  <c r="B388" i="66"/>
  <c r="B401" i="65"/>
  <c r="B32" i="51"/>
  <c r="B243" i="58"/>
  <c r="B45" i="68"/>
  <c r="B83" i="53"/>
  <c r="B334" i="50"/>
  <c r="B366" i="61"/>
  <c r="B255" i="53"/>
  <c r="B237" i="70"/>
  <c r="B201" i="51"/>
  <c r="B367" i="64"/>
  <c r="B262" i="54"/>
  <c r="B120" i="75"/>
  <c r="B336" i="68"/>
  <c r="B260" i="22"/>
  <c r="B121" i="61"/>
  <c r="I404" i="56"/>
  <c r="W103" i="56" s="1"/>
  <c r="W11" i="1" s="1"/>
  <c r="B103" i="75"/>
  <c r="B163" i="65"/>
  <c r="B219" i="56"/>
  <c r="B189" i="64"/>
  <c r="B130" i="59"/>
  <c r="B304" i="59"/>
  <c r="B45" i="57"/>
  <c r="B14" i="53"/>
  <c r="B292" i="51"/>
  <c r="B364" i="22"/>
  <c r="B216" i="70"/>
  <c r="B352" i="61"/>
  <c r="B360" i="58"/>
  <c r="B372" i="65"/>
  <c r="B131" i="69"/>
  <c r="B397" i="75"/>
  <c r="B300" i="61"/>
  <c r="B151" i="66"/>
  <c r="B235" i="68"/>
  <c r="B361" i="65"/>
  <c r="B236" i="56"/>
  <c r="B389" i="68"/>
  <c r="B164" i="65"/>
  <c r="B329" i="65"/>
  <c r="B169" i="67"/>
  <c r="B369" i="55"/>
  <c r="B259" i="70"/>
  <c r="B284" i="70"/>
  <c r="B161" i="54"/>
  <c r="B21" i="50"/>
  <c r="B144" i="54"/>
  <c r="B192" i="65"/>
  <c r="B115" i="61"/>
  <c r="B29" i="56"/>
  <c r="B195" i="66"/>
  <c r="B163" i="50"/>
  <c r="B194" i="65"/>
  <c r="B268" i="57"/>
  <c r="B103" i="56"/>
  <c r="B166" i="58"/>
  <c r="B42" i="58"/>
  <c r="B107" i="58"/>
  <c r="B298" i="69"/>
  <c r="B264" i="75"/>
  <c r="B102" i="70"/>
  <c r="B181" i="69"/>
  <c r="B369" i="71"/>
  <c r="B393" i="22"/>
  <c r="B66" i="61"/>
  <c r="B27" i="65"/>
  <c r="B360" i="54"/>
  <c r="B221" i="59"/>
  <c r="B130" i="56"/>
  <c r="B123" i="67"/>
  <c r="B205" i="54"/>
  <c r="B391" i="51"/>
  <c r="B107" i="71"/>
  <c r="B22" i="51"/>
  <c r="B127" i="75"/>
  <c r="B48" i="57"/>
  <c r="B57" i="65"/>
  <c r="B43" i="53"/>
  <c r="B100" i="50"/>
  <c r="B310" i="61"/>
  <c r="B398" i="61"/>
  <c r="B282" i="54"/>
  <c r="B280" i="61"/>
  <c r="B4" i="76"/>
  <c r="B354" i="56"/>
  <c r="B365" i="56"/>
  <c r="B337" i="59"/>
  <c r="B149" i="51"/>
  <c r="B334" i="65"/>
  <c r="B72" i="67"/>
  <c r="B307" i="54"/>
  <c r="B209" i="50"/>
  <c r="B225" i="50"/>
  <c r="B266" i="58"/>
  <c r="B79" i="65"/>
  <c r="B8" i="54"/>
  <c r="B272" i="61"/>
  <c r="B36" i="58"/>
  <c r="B222" i="53"/>
  <c r="B32" i="58"/>
  <c r="B331" i="57"/>
  <c r="B261" i="53"/>
  <c r="B24" i="50"/>
  <c r="B113" i="54"/>
  <c r="B176" i="53"/>
  <c r="B217" i="67"/>
  <c r="B168" i="70"/>
  <c r="B211" i="54"/>
  <c r="B339" i="69"/>
  <c r="B114" i="59"/>
  <c r="B260" i="60"/>
  <c r="B149" i="59"/>
  <c r="B199" i="57"/>
  <c r="B312" i="61"/>
  <c r="B230" i="66"/>
  <c r="B32" i="53"/>
  <c r="B32" i="67"/>
  <c r="B261" i="50"/>
  <c r="B150" i="60"/>
  <c r="B322" i="70"/>
  <c r="B327" i="69"/>
  <c r="B152" i="69"/>
  <c r="B259" i="69"/>
  <c r="B43" i="68"/>
  <c r="B268" i="59"/>
  <c r="B261" i="75"/>
  <c r="B212" i="68"/>
  <c r="B278" i="55"/>
  <c r="B279" i="66"/>
  <c r="B202" i="70"/>
  <c r="B246" i="56"/>
  <c r="B343" i="22"/>
  <c r="B134" i="67"/>
  <c r="B325" i="59"/>
  <c r="B335" i="67"/>
  <c r="B380" i="57"/>
  <c r="B375" i="75"/>
  <c r="F404" i="61"/>
  <c r="T103" i="61" s="1"/>
  <c r="U16" i="1" s="1"/>
  <c r="B170" i="57"/>
  <c r="B221" i="54"/>
  <c r="B320" i="68"/>
  <c r="B293" i="61"/>
  <c r="G404" i="68"/>
  <c r="U103" i="68" s="1"/>
  <c r="V21" i="1" s="1"/>
  <c r="B101" i="76"/>
  <c r="B128" i="61"/>
  <c r="B244" i="64"/>
  <c r="B113" i="71"/>
  <c r="B322" i="56"/>
  <c r="B401" i="50"/>
  <c r="B185" i="66"/>
  <c r="B331" i="60"/>
  <c r="B181" i="61"/>
  <c r="B261" i="58"/>
  <c r="B253" i="61"/>
  <c r="B133" i="68"/>
  <c r="B20" i="67"/>
  <c r="B245" i="68"/>
  <c r="B380" i="68"/>
  <c r="B336" i="51"/>
  <c r="B73" i="70"/>
  <c r="B145" i="65"/>
  <c r="B109" i="66"/>
  <c r="B325" i="56"/>
  <c r="B24" i="51"/>
  <c r="B147" i="60"/>
  <c r="B124" i="71"/>
  <c r="B313" i="61"/>
  <c r="B288" i="68"/>
  <c r="B74" i="54"/>
  <c r="B400" i="67"/>
  <c r="B215" i="59"/>
  <c r="B308" i="65"/>
  <c r="B264" i="54"/>
  <c r="B51" i="66"/>
  <c r="B65" i="61"/>
  <c r="B111" i="69"/>
  <c r="B36" i="69"/>
  <c r="B5" i="66"/>
  <c r="B65" i="54"/>
  <c r="B276" i="51"/>
  <c r="B268" i="69"/>
  <c r="B313" i="57"/>
  <c r="B68" i="61"/>
  <c r="B201" i="57"/>
  <c r="B153" i="55"/>
  <c r="B54" i="70"/>
  <c r="B116" i="69"/>
  <c r="B312" i="68"/>
  <c r="B292" i="67"/>
  <c r="G404" i="51"/>
  <c r="U103" i="51" s="1"/>
  <c r="V6" i="1" s="1"/>
  <c r="B184" i="56"/>
  <c r="B325" i="65"/>
  <c r="B23" i="50"/>
  <c r="B88" i="66"/>
  <c r="B367" i="69"/>
  <c r="B202" i="55"/>
  <c r="B17" i="54"/>
  <c r="B389" i="69"/>
  <c r="B210" i="76"/>
  <c r="B209" i="69"/>
  <c r="B371" i="59"/>
  <c r="B247" i="56"/>
  <c r="B62" i="56"/>
  <c r="B11" i="76"/>
  <c r="B294" i="58"/>
  <c r="B90" i="50"/>
  <c r="B68" i="64"/>
  <c r="B321" i="69"/>
  <c r="B390" i="50"/>
  <c r="B47" i="76"/>
  <c r="B357" i="54"/>
  <c r="B60" i="69"/>
  <c r="B141" i="76"/>
  <c r="B85" i="69"/>
  <c r="B185" i="68"/>
  <c r="B251" i="70"/>
  <c r="B142" i="55"/>
  <c r="B324" i="56"/>
  <c r="B279" i="54"/>
  <c r="B74" i="76"/>
  <c r="B25" i="58"/>
  <c r="B231" i="71"/>
  <c r="B301" i="65"/>
  <c r="B130" i="51"/>
  <c r="B247" i="53"/>
  <c r="B251" i="76"/>
  <c r="B254" i="22"/>
  <c r="B43" i="76"/>
  <c r="B273" i="60"/>
  <c r="B103" i="60"/>
  <c r="B17" i="65"/>
  <c r="B12" i="56"/>
  <c r="B86" i="60"/>
  <c r="B153" i="53"/>
  <c r="B92" i="22"/>
  <c r="B338" i="53"/>
  <c r="B168" i="66"/>
  <c r="B198" i="71"/>
  <c r="B348" i="76"/>
  <c r="B52" i="22"/>
  <c r="B99" i="50"/>
  <c r="B145" i="61"/>
  <c r="B244" i="65"/>
  <c r="B89" i="58"/>
  <c r="B89" i="76"/>
  <c r="B15" i="75"/>
  <c r="B110" i="61"/>
  <c r="B361" i="61"/>
  <c r="B170" i="59"/>
  <c r="B249" i="64"/>
  <c r="B235" i="54"/>
  <c r="B93" i="55"/>
  <c r="B172" i="60"/>
  <c r="B279" i="71"/>
  <c r="I404" i="75"/>
  <c r="W103" i="75" s="1"/>
  <c r="W8" i="1" s="1"/>
  <c r="B369" i="54"/>
  <c r="B76" i="67"/>
  <c r="B214" i="70"/>
  <c r="B118" i="54"/>
  <c r="B243" i="55"/>
  <c r="B226" i="60"/>
  <c r="B87" i="60"/>
  <c r="B273" i="70"/>
  <c r="B333" i="57"/>
  <c r="B269" i="66"/>
  <c r="E404" i="69"/>
  <c r="B26" i="76"/>
  <c r="B318" i="61"/>
  <c r="B23" i="75"/>
  <c r="B85" i="70"/>
  <c r="B91" i="53"/>
  <c r="B355" i="65"/>
  <c r="B329" i="59"/>
  <c r="B199" i="69"/>
  <c r="B317" i="66"/>
  <c r="B324" i="55"/>
  <c r="B262" i="22"/>
  <c r="B208" i="51"/>
  <c r="B95" i="60"/>
  <c r="B95" i="53"/>
  <c r="B246" i="67"/>
  <c r="B276" i="69"/>
  <c r="E404" i="60"/>
  <c r="B20" i="61"/>
  <c r="B362" i="54"/>
  <c r="B150" i="65"/>
  <c r="B133" i="66"/>
  <c r="B227" i="53"/>
  <c r="B15" i="57"/>
  <c r="B314" i="71"/>
  <c r="B11" i="61"/>
  <c r="B396" i="55"/>
  <c r="B40" i="59"/>
  <c r="B33" i="68"/>
  <c r="B188" i="68"/>
  <c r="B192" i="51"/>
  <c r="B170" i="22"/>
  <c r="B390" i="75"/>
  <c r="B63" i="51"/>
  <c r="B48" i="66"/>
  <c r="B381" i="50"/>
  <c r="B326" i="60"/>
  <c r="B392" i="50"/>
  <c r="B329" i="66"/>
  <c r="B355" i="53"/>
  <c r="B120" i="71"/>
  <c r="B232" i="68"/>
  <c r="B37" i="60"/>
  <c r="B335" i="65"/>
  <c r="B355" i="58"/>
  <c r="B369" i="68"/>
  <c r="B227" i="22"/>
  <c r="B54" i="68"/>
  <c r="B9" i="53"/>
  <c r="B199" i="70"/>
  <c r="B17" i="71"/>
  <c r="B134" i="71"/>
  <c r="B54" i="75"/>
  <c r="B160" i="71"/>
  <c r="B188" i="59"/>
  <c r="B41" i="57"/>
  <c r="B385" i="70"/>
  <c r="B305" i="53"/>
  <c r="B349" i="53"/>
  <c r="B281" i="56"/>
  <c r="B298" i="53"/>
  <c r="B24" i="58"/>
  <c r="B253" i="76"/>
  <c r="B332" i="76"/>
  <c r="B97" i="53"/>
  <c r="B221" i="71"/>
  <c r="B69" i="76"/>
  <c r="B247" i="60"/>
  <c r="B68" i="71"/>
  <c r="B164" i="22"/>
  <c r="B231" i="59"/>
  <c r="B104" i="53"/>
  <c r="B281" i="50"/>
  <c r="B175" i="60"/>
  <c r="B174" i="75"/>
  <c r="B164" i="69"/>
  <c r="B206" i="61"/>
  <c r="B88" i="58"/>
  <c r="B303" i="54"/>
  <c r="B114" i="76"/>
  <c r="B258" i="76"/>
  <c r="B168" i="56"/>
  <c r="B223" i="50"/>
  <c r="B109" i="55"/>
  <c r="B291" i="68"/>
  <c r="B401" i="70"/>
  <c r="B357" i="75"/>
  <c r="B281" i="22"/>
  <c r="B262" i="51"/>
  <c r="B127" i="55"/>
  <c r="B391" i="71"/>
  <c r="B115" i="64"/>
  <c r="B322" i="51"/>
  <c r="B111" i="54"/>
  <c r="B220" i="75"/>
  <c r="B371" i="60"/>
  <c r="B42" i="68"/>
  <c r="B152" i="57"/>
  <c r="B124" i="69"/>
  <c r="B247" i="50"/>
  <c r="B109" i="67"/>
  <c r="B331" i="54"/>
  <c r="B184" i="60"/>
  <c r="B385" i="64"/>
  <c r="B23" i="71"/>
  <c r="B84" i="51"/>
  <c r="B70" i="51"/>
  <c r="B20" i="51"/>
  <c r="B6" i="51"/>
  <c r="B102" i="51"/>
  <c r="B132" i="51"/>
  <c r="B167" i="51"/>
  <c r="B164" i="51"/>
  <c r="B119" i="51"/>
  <c r="B180" i="51"/>
  <c r="B133" i="51"/>
  <c r="B165" i="51"/>
  <c r="B4" i="51"/>
  <c r="B197" i="51"/>
  <c r="B117" i="51"/>
  <c r="B5" i="51"/>
  <c r="B68" i="51"/>
  <c r="B181" i="51"/>
  <c r="B38" i="51"/>
  <c r="B166" i="51"/>
  <c r="B100" i="51"/>
  <c r="B36" i="51"/>
  <c r="B229" i="51"/>
  <c r="B41" i="55"/>
  <c r="B379" i="22"/>
  <c r="B303" i="66"/>
  <c r="B332" i="58"/>
  <c r="B270" i="66"/>
  <c r="B60" i="55"/>
  <c r="B365" i="22"/>
  <c r="B381" i="59"/>
  <c r="B33" i="50"/>
  <c r="B268" i="58"/>
  <c r="B51" i="69"/>
  <c r="B369" i="58"/>
  <c r="B160" i="58"/>
  <c r="B46" i="66"/>
  <c r="B8" i="71"/>
  <c r="B209" i="51"/>
  <c r="B337" i="76"/>
  <c r="B113" i="53"/>
  <c r="B63" i="66"/>
  <c r="B56" i="58"/>
  <c r="B130" i="58"/>
  <c r="B83" i="51"/>
  <c r="B172" i="56"/>
  <c r="B162" i="75"/>
  <c r="B151" i="68"/>
  <c r="B227" i="65"/>
  <c r="B392" i="59"/>
  <c r="B133" i="55"/>
  <c r="B312" i="76"/>
  <c r="B294" i="75"/>
  <c r="B362" i="59"/>
  <c r="B158" i="61"/>
  <c r="B377" i="68"/>
  <c r="B58" i="70"/>
  <c r="B190" i="61"/>
  <c r="B291" i="54"/>
  <c r="B257" i="57"/>
  <c r="B32" i="64"/>
  <c r="B287" i="53"/>
  <c r="B119" i="58"/>
  <c r="B49" i="64"/>
  <c r="B242" i="50"/>
  <c r="B226" i="59"/>
  <c r="B232" i="69"/>
  <c r="B193" i="71"/>
  <c r="B234" i="22"/>
  <c r="B131" i="65"/>
  <c r="B22" i="61"/>
  <c r="B247" i="54"/>
  <c r="B148" i="61"/>
  <c r="B262" i="60"/>
  <c r="B308" i="66"/>
  <c r="B13" i="61"/>
  <c r="B141" i="22"/>
  <c r="B396" i="67"/>
  <c r="B351" i="54"/>
  <c r="B215" i="50"/>
  <c r="B195" i="22"/>
  <c r="B142" i="22"/>
  <c r="B125" i="75"/>
  <c r="B233" i="56"/>
  <c r="B16" i="58"/>
  <c r="B279" i="57"/>
  <c r="B283" i="75"/>
  <c r="B378" i="61"/>
  <c r="B144" i="57"/>
  <c r="B38" i="50"/>
  <c r="B58" i="65"/>
  <c r="B52" i="76"/>
  <c r="F404" i="54"/>
  <c r="T103" i="54" s="1"/>
  <c r="U9" i="1" s="1"/>
  <c r="B235" i="22"/>
  <c r="B58" i="67"/>
  <c r="B399" i="50"/>
  <c r="B157" i="64"/>
  <c r="B138" i="55"/>
  <c r="B181" i="60"/>
  <c r="B115" i="71"/>
  <c r="B223" i="70"/>
  <c r="B218" i="60"/>
  <c r="B310" i="68"/>
  <c r="B149" i="54"/>
  <c r="B271" i="69"/>
  <c r="B276" i="54"/>
  <c r="B50" i="67"/>
  <c r="B165" i="69"/>
  <c r="B128" i="57"/>
  <c r="B63" i="58"/>
  <c r="B282" i="61"/>
  <c r="B353" i="58"/>
  <c r="B106" i="66"/>
  <c r="B192" i="61"/>
  <c r="B56" i="64"/>
  <c r="B76" i="51"/>
  <c r="B291" i="69"/>
  <c r="B29" i="54"/>
  <c r="B396" i="53"/>
  <c r="B402" i="58"/>
  <c r="B320" i="69"/>
  <c r="B63" i="54"/>
  <c r="B169" i="65"/>
  <c r="B283" i="60"/>
  <c r="B233" i="64"/>
  <c r="B260" i="56"/>
  <c r="B182" i="51"/>
  <c r="B206" i="65"/>
  <c r="B233" i="66"/>
  <c r="B260" i="57"/>
  <c r="B277" i="66"/>
  <c r="B261" i="57"/>
  <c r="B291" i="51"/>
  <c r="B374" i="69"/>
  <c r="B170" i="68"/>
  <c r="B274" i="54"/>
  <c r="B347" i="55"/>
  <c r="B386" i="56"/>
  <c r="B375" i="59"/>
  <c r="B47" i="67"/>
  <c r="B128" i="58"/>
  <c r="B139" i="58"/>
  <c r="B114" i="54"/>
  <c r="B256" i="66"/>
  <c r="B260" i="51"/>
  <c r="B80" i="70"/>
  <c r="B349" i="56"/>
  <c r="B381" i="66"/>
  <c r="B397" i="68"/>
  <c r="B258" i="67"/>
  <c r="B289" i="66"/>
  <c r="B401" i="69"/>
  <c r="B63" i="56"/>
  <c r="B232" i="50"/>
  <c r="B384" i="56"/>
  <c r="B204" i="56"/>
  <c r="B219" i="60"/>
  <c r="B327" i="70"/>
  <c r="B303" i="65"/>
  <c r="B80" i="57"/>
  <c r="B107" i="68"/>
  <c r="B86" i="59"/>
  <c r="B393" i="53"/>
  <c r="B257" i="56"/>
  <c r="B35" i="70"/>
  <c r="B163" i="51"/>
  <c r="B35" i="56"/>
  <c r="B128" i="65"/>
  <c r="B323" i="57"/>
  <c r="B335" i="57"/>
  <c r="B167" i="59"/>
  <c r="B35" i="51"/>
  <c r="B327" i="56"/>
  <c r="B271" i="54"/>
  <c r="B115" i="22"/>
  <c r="B225" i="70"/>
  <c r="B370" i="50"/>
  <c r="B131" i="70"/>
  <c r="B39" i="54"/>
  <c r="B102" i="61"/>
  <c r="B341" i="71"/>
  <c r="B331" i="59"/>
  <c r="B70" i="61"/>
  <c r="B48" i="76"/>
  <c r="B294" i="66"/>
  <c r="B379" i="50"/>
  <c r="B30" i="68"/>
  <c r="B82" i="71"/>
  <c r="B118" i="60"/>
  <c r="B231" i="75"/>
  <c r="B184" i="22"/>
  <c r="B249" i="54"/>
  <c r="B357" i="70"/>
  <c r="B191" i="66"/>
  <c r="B47" i="65"/>
  <c r="B291" i="65"/>
  <c r="B26" i="58"/>
  <c r="B106" i="58"/>
  <c r="B318" i="59"/>
  <c r="B283" i="71"/>
  <c r="B113" i="75"/>
  <c r="B274" i="59"/>
  <c r="B17" i="68"/>
  <c r="B300" i="50"/>
  <c r="B151" i="71"/>
  <c r="B128" i="51"/>
  <c r="B160" i="56"/>
  <c r="B350" i="75"/>
  <c r="B32" i="57"/>
  <c r="B216" i="59"/>
  <c r="B265" i="64"/>
  <c r="B292" i="56"/>
  <c r="B210" i="50"/>
  <c r="B260" i="67"/>
  <c r="B149" i="70"/>
  <c r="B276" i="58"/>
  <c r="B310" i="76"/>
  <c r="B338" i="51"/>
  <c r="B168" i="22"/>
  <c r="B187" i="50"/>
  <c r="B239" i="22"/>
  <c r="B265" i="70"/>
  <c r="B384" i="67"/>
  <c r="B249" i="22"/>
  <c r="B211" i="51"/>
  <c r="B349" i="51"/>
  <c r="B234" i="75"/>
  <c r="B22" i="58"/>
  <c r="B351" i="68"/>
  <c r="B187" i="69"/>
  <c r="B141" i="67"/>
  <c r="B160" i="68"/>
  <c r="B129" i="59"/>
  <c r="B225" i="53"/>
  <c r="B189" i="66"/>
  <c r="B238" i="50"/>
  <c r="B247" i="75"/>
  <c r="B231" i="68"/>
  <c r="B288" i="58"/>
  <c r="B217" i="60"/>
  <c r="B382" i="71"/>
  <c r="B224" i="56"/>
  <c r="B33" i="76"/>
  <c r="B285" i="57"/>
  <c r="B209" i="54"/>
  <c r="B290" i="75"/>
  <c r="B394" i="65"/>
  <c r="B207" i="59"/>
  <c r="B239" i="56"/>
  <c r="B252" i="59"/>
  <c r="B263" i="75"/>
  <c r="B222" i="67"/>
  <c r="B31" i="75"/>
  <c r="B392" i="75"/>
  <c r="B324" i="58"/>
  <c r="B191" i="60"/>
  <c r="B269" i="75"/>
  <c r="B285" i="60"/>
  <c r="B395" i="66"/>
  <c r="B257" i="59"/>
  <c r="B320" i="75"/>
  <c r="B139" i="68"/>
  <c r="B371" i="70"/>
  <c r="B108" i="66"/>
  <c r="B164" i="67"/>
  <c r="B19" i="22"/>
  <c r="B175" i="66"/>
  <c r="B23" i="60"/>
  <c r="B63" i="68"/>
  <c r="B335" i="50"/>
  <c r="B314" i="65"/>
  <c r="B150" i="70"/>
  <c r="B158" i="53"/>
  <c r="B338" i="59"/>
  <c r="B76" i="60"/>
  <c r="B316" i="69"/>
  <c r="B397" i="64"/>
  <c r="B208" i="56"/>
  <c r="B386" i="50"/>
  <c r="B322" i="59"/>
  <c r="B19" i="58"/>
  <c r="B374" i="59"/>
  <c r="B403" i="60"/>
  <c r="B310" i="71"/>
  <c r="B113" i="66"/>
  <c r="B65" i="67"/>
  <c r="B308" i="50"/>
  <c r="B133" i="57"/>
  <c r="B95" i="61"/>
  <c r="I404" i="67"/>
  <c r="W103" i="67" s="1"/>
  <c r="W20" i="1" s="1"/>
  <c r="B23" i="22"/>
  <c r="B145" i="76"/>
  <c r="B390" i="58"/>
  <c r="B75" i="61"/>
  <c r="B168" i="61"/>
  <c r="B385" i="69"/>
  <c r="B160" i="53"/>
  <c r="B79" i="66"/>
  <c r="B108" i="67"/>
  <c r="B130" i="68"/>
  <c r="B320" i="70"/>
  <c r="B225" i="75"/>
  <c r="B21" i="54"/>
  <c r="B71" i="71"/>
  <c r="B344" i="68"/>
  <c r="B269" i="68"/>
  <c r="B176" i="67"/>
  <c r="B285" i="68"/>
  <c r="B177" i="54"/>
  <c r="B360" i="69"/>
  <c r="B335" i="66"/>
  <c r="B258" i="60"/>
  <c r="B298" i="59"/>
  <c r="B355" i="69"/>
  <c r="B316" i="50"/>
  <c r="B262" i="55"/>
  <c r="B48" i="50"/>
  <c r="B136" i="76"/>
  <c r="B153" i="69"/>
  <c r="B51" i="50"/>
  <c r="B305" i="66"/>
  <c r="B253" i="64"/>
  <c r="B269" i="59"/>
  <c r="B70" i="69"/>
  <c r="B46" i="57"/>
  <c r="B209" i="64"/>
  <c r="B381" i="67"/>
  <c r="B301" i="50"/>
  <c r="B207" i="68"/>
  <c r="B121" i="58"/>
  <c r="B173" i="71"/>
  <c r="B345" i="59"/>
  <c r="B70" i="65"/>
  <c r="B200" i="75"/>
  <c r="B157" i="57"/>
  <c r="B64" i="67"/>
  <c r="B31" i="57"/>
  <c r="B140" i="22"/>
  <c r="B370" i="54"/>
  <c r="B174" i="22"/>
  <c r="B151" i="67"/>
  <c r="B368" i="66"/>
  <c r="B260" i="69"/>
  <c r="B9" i="66"/>
  <c r="B234" i="69"/>
  <c r="B382" i="22"/>
  <c r="B241" i="69"/>
  <c r="B45" i="58"/>
  <c r="B127" i="67"/>
  <c r="B21" i="67"/>
  <c r="B207" i="70"/>
  <c r="B219" i="75"/>
  <c r="B234" i="60"/>
  <c r="B10" i="71"/>
  <c r="B288" i="64"/>
  <c r="B205" i="61"/>
  <c r="B210" i="55"/>
  <c r="B317" i="53"/>
  <c r="B242" i="57"/>
  <c r="B231" i="22"/>
  <c r="B280" i="65"/>
  <c r="B55" i="71"/>
  <c r="B186" i="70"/>
  <c r="B271" i="50"/>
  <c r="B160" i="55"/>
  <c r="B298" i="61"/>
  <c r="B11" i="67"/>
  <c r="B160" i="51"/>
  <c r="B242" i="51"/>
  <c r="B125" i="59"/>
  <c r="B307" i="55"/>
  <c r="B195" i="58"/>
  <c r="B229" i="64"/>
  <c r="F404" i="56"/>
  <c r="T103" i="56" s="1"/>
  <c r="U11" i="1" s="1"/>
  <c r="B69" i="66"/>
  <c r="B100" i="67"/>
  <c r="B285" i="53"/>
  <c r="B5" i="69"/>
  <c r="B382" i="69"/>
  <c r="B183" i="64"/>
  <c r="B189" i="70"/>
  <c r="B178" i="70"/>
  <c r="B382" i="59"/>
  <c r="B320" i="58"/>
  <c r="B171" i="69"/>
  <c r="B336" i="64"/>
  <c r="B289" i="69"/>
  <c r="B336" i="22"/>
  <c r="B322" i="75"/>
  <c r="B140" i="75"/>
  <c r="B11" i="65"/>
  <c r="B315" i="69"/>
  <c r="B154" i="75"/>
  <c r="B67" i="57"/>
  <c r="B366" i="75"/>
  <c r="B344" i="76"/>
  <c r="B248" i="50"/>
  <c r="B248" i="53"/>
  <c r="B240" i="60"/>
  <c r="B247" i="71"/>
  <c r="B195" i="51"/>
  <c r="B281" i="53"/>
  <c r="B243" i="51"/>
  <c r="B322" i="53"/>
  <c r="B19" i="66"/>
  <c r="B347" i="71"/>
  <c r="B264" i="58"/>
  <c r="B112" i="71"/>
  <c r="B223" i="64"/>
  <c r="B127" i="65"/>
  <c r="B329" i="70"/>
  <c r="B301" i="61"/>
  <c r="B303" i="68"/>
  <c r="B199" i="68"/>
  <c r="B57" i="58"/>
  <c r="B17" i="75"/>
  <c r="B73" i="55"/>
  <c r="B303" i="64"/>
  <c r="B258" i="66"/>
  <c r="B368" i="70"/>
  <c r="B19" i="71"/>
  <c r="B284" i="58"/>
  <c r="I404" i="69"/>
  <c r="W103" i="69" s="1"/>
  <c r="W22" i="1" s="1"/>
  <c r="B238" i="75"/>
  <c r="B341" i="67"/>
  <c r="B101" i="71"/>
  <c r="B121" i="67"/>
  <c r="B149" i="55"/>
  <c r="B254" i="50"/>
  <c r="B233" i="59"/>
  <c r="B38" i="75"/>
  <c r="B235" i="51"/>
  <c r="B399" i="64"/>
  <c r="B201" i="65"/>
  <c r="B215" i="60"/>
  <c r="B283" i="59"/>
  <c r="B54" i="66"/>
  <c r="B356" i="53"/>
  <c r="B76" i="68"/>
  <c r="B339" i="56"/>
  <c r="B352" i="53"/>
  <c r="B38" i="61"/>
  <c r="B51" i="75"/>
  <c r="B186" i="56"/>
  <c r="B327" i="54"/>
  <c r="B315" i="68"/>
  <c r="B7" i="56"/>
  <c r="B44" i="22"/>
  <c r="B353" i="71"/>
  <c r="B34" i="22"/>
  <c r="B332" i="57"/>
  <c r="B53" i="61"/>
  <c r="B67" i="69"/>
  <c r="B82" i="69"/>
  <c r="B7" i="70"/>
  <c r="B291" i="55"/>
  <c r="B12" i="70"/>
  <c r="B381" i="54"/>
  <c r="B176" i="57"/>
  <c r="B112" i="57"/>
  <c r="B382" i="70"/>
  <c r="B275" i="66"/>
  <c r="B366" i="57"/>
  <c r="B114" i="69"/>
  <c r="B293" i="69"/>
  <c r="B65" i="70"/>
  <c r="B158" i="71"/>
  <c r="B178" i="58"/>
  <c r="B8" i="50"/>
  <c r="B6" i="61"/>
  <c r="B381" i="51"/>
  <c r="B55" i="65"/>
  <c r="B242" i="54"/>
  <c r="B195" i="70"/>
  <c r="B293" i="55"/>
  <c r="B295" i="59"/>
  <c r="B262" i="56"/>
  <c r="B180" i="50"/>
  <c r="B22" i="54"/>
  <c r="B215" i="65"/>
  <c r="B256" i="58"/>
  <c r="B297" i="60"/>
  <c r="B238" i="64"/>
  <c r="B226" i="71"/>
  <c r="B277" i="56"/>
  <c r="B367" i="51"/>
  <c r="B325" i="66"/>
  <c r="B150" i="68"/>
  <c r="B309" i="22"/>
  <c r="B263" i="68"/>
  <c r="B372" i="55"/>
  <c r="B374" i="53"/>
  <c r="B105" i="51"/>
  <c r="B276" i="55"/>
  <c r="B385" i="76"/>
  <c r="B369" i="22"/>
  <c r="B359" i="68"/>
  <c r="G404" i="61"/>
  <c r="U103" i="61" s="1"/>
  <c r="V16" i="1" s="1"/>
  <c r="B314" i="54"/>
  <c r="B375" i="50"/>
  <c r="B353" i="50"/>
  <c r="B132" i="66"/>
  <c r="B155" i="64"/>
  <c r="B324" i="61"/>
  <c r="B148" i="59"/>
  <c r="B21" i="59"/>
  <c r="B5" i="59"/>
  <c r="B152" i="59"/>
  <c r="B133" i="59"/>
  <c r="B69" i="59"/>
  <c r="B4" i="59"/>
  <c r="B150" i="59"/>
  <c r="B132" i="59"/>
  <c r="B197" i="59"/>
  <c r="B165" i="59"/>
  <c r="B116" i="59"/>
  <c r="B53" i="59"/>
  <c r="B20" i="59"/>
  <c r="B52" i="59"/>
  <c r="B152" i="66"/>
  <c r="B32" i="50"/>
  <c r="B155" i="60"/>
  <c r="B332" i="60"/>
  <c r="B286" i="51"/>
  <c r="B332" i="64"/>
  <c r="B317" i="58"/>
  <c r="B340" i="51"/>
  <c r="B117" i="69"/>
  <c r="B312" i="56"/>
  <c r="B253" i="53"/>
  <c r="B83" i="50"/>
  <c r="B252" i="76"/>
  <c r="B309" i="66"/>
  <c r="B213" i="56"/>
  <c r="B278" i="69"/>
  <c r="B348" i="64"/>
  <c r="G404" i="56"/>
  <c r="U103" i="56" s="1"/>
  <c r="V11" i="1" s="1"/>
  <c r="B248" i="67"/>
  <c r="B298" i="57"/>
  <c r="B326" i="51"/>
  <c r="B214" i="53"/>
  <c r="B143" i="58"/>
  <c r="B383" i="50"/>
  <c r="B104" i="64"/>
  <c r="B60" i="68"/>
  <c r="B94" i="55"/>
  <c r="B213" i="22"/>
  <c r="B108" i="68"/>
  <c r="B101" i="64"/>
  <c r="B292" i="58"/>
  <c r="B135" i="57"/>
  <c r="B261" i="59"/>
  <c r="B68" i="70"/>
  <c r="B78" i="53"/>
  <c r="B344" i="75"/>
  <c r="B298" i="70"/>
  <c r="B220" i="50"/>
  <c r="B143" i="59"/>
  <c r="B251" i="61"/>
  <c r="B385" i="66"/>
  <c r="B281" i="57"/>
  <c r="B212" i="64"/>
  <c r="B310" i="55"/>
  <c r="B313" i="54"/>
  <c r="B287" i="66"/>
  <c r="B120" i="67"/>
  <c r="B214" i="67"/>
  <c r="B309" i="50"/>
  <c r="B135" i="59"/>
  <c r="B387" i="60"/>
  <c r="B148" i="65"/>
  <c r="B135" i="58"/>
  <c r="B37" i="61"/>
  <c r="B120" i="68"/>
  <c r="B11" i="70"/>
  <c r="B355" i="55"/>
  <c r="B91" i="50"/>
  <c r="B90" i="64"/>
  <c r="B190" i="69"/>
  <c r="B304" i="54"/>
  <c r="B178" i="55"/>
  <c r="B50" i="59"/>
  <c r="B90" i="53"/>
  <c r="B396" i="76"/>
  <c r="B108" i="51"/>
  <c r="B164" i="59"/>
  <c r="B255" i="64"/>
  <c r="B128" i="75"/>
  <c r="B123" i="64"/>
  <c r="B393" i="51"/>
  <c r="B313" i="60"/>
  <c r="B228" i="50"/>
  <c r="E404" i="70"/>
  <c r="B99" i="56"/>
  <c r="B201" i="54"/>
  <c r="B342" i="76"/>
  <c r="B87" i="61"/>
  <c r="B214" i="51"/>
  <c r="B104" i="70"/>
  <c r="B229" i="58"/>
  <c r="B171" i="76"/>
  <c r="B295" i="55"/>
  <c r="B151" i="57"/>
  <c r="B34" i="70"/>
  <c r="B345" i="56"/>
  <c r="B271" i="76"/>
  <c r="B114" i="60"/>
  <c r="B137" i="22"/>
  <c r="B105" i="64"/>
  <c r="B16" i="57"/>
  <c r="B84" i="60"/>
  <c r="B8" i="56"/>
  <c r="B290" i="58"/>
  <c r="B68" i="50"/>
  <c r="B176" i="75"/>
  <c r="B73" i="56"/>
  <c r="B87" i="67"/>
  <c r="B31" i="76"/>
  <c r="B98" i="56"/>
  <c r="B164" i="61"/>
  <c r="B139" i="66"/>
  <c r="B205" i="69"/>
  <c r="B143" i="76"/>
  <c r="B190" i="65"/>
  <c r="B92" i="67"/>
  <c r="B97" i="69"/>
  <c r="B300" i="55"/>
  <c r="B229" i="22"/>
  <c r="B95" i="68"/>
  <c r="B190" i="60"/>
  <c r="B99" i="61"/>
  <c r="B93" i="58"/>
  <c r="B99" i="69"/>
  <c r="B66" i="64"/>
  <c r="B203" i="60"/>
  <c r="B198" i="53"/>
  <c r="F404" i="58"/>
  <c r="T103" i="58" s="1"/>
  <c r="U13" i="1" s="1"/>
  <c r="B315" i="70"/>
  <c r="B98" i="71"/>
  <c r="B398" i="56"/>
  <c r="B92" i="59"/>
  <c r="B93" i="76"/>
  <c r="B245" i="70"/>
  <c r="B70" i="70"/>
  <c r="B167" i="76"/>
  <c r="B239" i="61"/>
  <c r="B214" i="55"/>
  <c r="B325" i="51"/>
  <c r="B53" i="67"/>
  <c r="B161" i="65"/>
  <c r="B293" i="56"/>
  <c r="B51" i="67"/>
  <c r="B90" i="58"/>
  <c r="B133" i="71"/>
  <c r="E404" i="55"/>
  <c r="B197" i="67"/>
  <c r="B314" i="57"/>
  <c r="B99" i="68"/>
  <c r="B95" i="67"/>
  <c r="B47" i="60"/>
  <c r="B6" i="58"/>
  <c r="B213" i="65"/>
  <c r="B36" i="57"/>
  <c r="B36" i="54"/>
  <c r="B182" i="54"/>
  <c r="B261" i="22"/>
  <c r="B37" i="69"/>
  <c r="E404" i="61"/>
  <c r="B197" i="75"/>
  <c r="E404" i="54"/>
  <c r="B245" i="67"/>
  <c r="B368" i="22"/>
  <c r="B188" i="57"/>
  <c r="B74" i="70"/>
  <c r="B278" i="51"/>
  <c r="B35" i="68"/>
  <c r="B70" i="64"/>
  <c r="B62" i="57"/>
  <c r="B221" i="51"/>
  <c r="B7" i="55"/>
  <c r="B139" i="22"/>
  <c r="B72" i="75"/>
  <c r="B266" i="50"/>
  <c r="B125" i="54"/>
  <c r="B186" i="53"/>
  <c r="B401" i="57"/>
  <c r="B59" i="59"/>
  <c r="B392" i="68"/>
  <c r="B332" i="53"/>
  <c r="B179" i="55"/>
  <c r="B11" i="54"/>
  <c r="B351" i="61"/>
  <c r="B190" i="50"/>
  <c r="B347" i="67"/>
  <c r="B26" i="57"/>
  <c r="B361" i="55"/>
  <c r="B18" i="55"/>
  <c r="B208" i="70"/>
  <c r="B230" i="58"/>
  <c r="B57" i="54"/>
  <c r="B59" i="65"/>
  <c r="B122" i="65"/>
  <c r="B378" i="51"/>
  <c r="B266" i="70"/>
  <c r="B398" i="50"/>
  <c r="B224" i="53"/>
  <c r="B253" i="68"/>
  <c r="B59" i="55"/>
  <c r="B162" i="60"/>
  <c r="B129" i="58"/>
  <c r="B74" i="75"/>
  <c r="B295" i="65"/>
  <c r="B117" i="76"/>
  <c r="B358" i="65"/>
  <c r="B30" i="76"/>
  <c r="B203" i="65"/>
  <c r="B86" i="67"/>
  <c r="B19" i="64"/>
  <c r="B154" i="76"/>
  <c r="B121" i="76"/>
  <c r="B25" i="60"/>
  <c r="B90" i="70"/>
  <c r="B340" i="55"/>
  <c r="B184" i="53"/>
  <c r="B121" i="59"/>
  <c r="B171" i="71"/>
  <c r="B172" i="51"/>
  <c r="B174" i="54"/>
  <c r="B25" i="64"/>
  <c r="B248" i="64"/>
  <c r="B367" i="68"/>
  <c r="B306" i="54"/>
  <c r="B5" i="70"/>
  <c r="B273" i="50"/>
  <c r="B235" i="66"/>
  <c r="B125" i="57"/>
  <c r="B208" i="66"/>
  <c r="B374" i="75"/>
  <c r="B399" i="55"/>
  <c r="B49" i="58"/>
  <c r="B310" i="54"/>
  <c r="B240" i="59"/>
  <c r="B232" i="66"/>
  <c r="B284" i="71"/>
  <c r="B80" i="65"/>
  <c r="B252" i="65"/>
  <c r="B128" i="59"/>
  <c r="B103" i="70"/>
  <c r="B402" i="66"/>
  <c r="B386" i="61"/>
  <c r="B152" i="64"/>
  <c r="B314" i="61"/>
  <c r="B10" i="66"/>
  <c r="B124" i="22"/>
  <c r="B51" i="64"/>
  <c r="B35" i="50"/>
  <c r="B304" i="69"/>
  <c r="B185" i="64"/>
  <c r="B35" i="60"/>
  <c r="B234" i="66"/>
  <c r="B206" i="50"/>
  <c r="B35" i="54"/>
  <c r="B135" i="68"/>
  <c r="B130" i="64"/>
  <c r="B7" i="61"/>
  <c r="B295" i="67"/>
  <c r="B359" i="65"/>
  <c r="B374" i="58"/>
  <c r="B12" i="65"/>
  <c r="B25" i="69"/>
  <c r="B179" i="68"/>
  <c r="B184" i="76"/>
  <c r="B291" i="57"/>
  <c r="B37" i="57"/>
  <c r="B194" i="55"/>
  <c r="B127" i="22"/>
  <c r="B263" i="22"/>
  <c r="B130" i="71"/>
  <c r="B116" i="68"/>
  <c r="B303" i="70"/>
  <c r="B219" i="58"/>
  <c r="B370" i="75"/>
  <c r="B346" i="59"/>
  <c r="B49" i="71"/>
  <c r="B79" i="22"/>
  <c r="B61" i="50"/>
  <c r="B54" i="57"/>
  <c r="B205" i="53"/>
  <c r="B104" i="71"/>
  <c r="B177" i="55"/>
  <c r="B45" i="61"/>
  <c r="B393" i="55"/>
  <c r="B182" i="55"/>
  <c r="B39" i="68"/>
  <c r="B234" i="67"/>
  <c r="B389" i="66"/>
  <c r="B328" i="75"/>
  <c r="B282" i="66"/>
  <c r="B109" i="65"/>
  <c r="B392" i="58"/>
  <c r="B399" i="54"/>
  <c r="B247" i="22"/>
  <c r="B212" i="66"/>
  <c r="B255" i="59"/>
  <c r="B382" i="60"/>
  <c r="B40" i="58"/>
  <c r="B223" i="51"/>
  <c r="B284" i="59"/>
  <c r="B32" i="70"/>
  <c r="B178" i="68"/>
  <c r="B360" i="59"/>
  <c r="B329" i="22"/>
  <c r="B108" i="60"/>
  <c r="B306" i="57"/>
  <c r="B252" i="60"/>
  <c r="B195" i="59"/>
  <c r="B196" i="51"/>
  <c r="B338" i="22"/>
  <c r="B190" i="75"/>
  <c r="B302" i="54"/>
  <c r="B117" i="70"/>
  <c r="B236" i="51"/>
  <c r="B256" i="71"/>
  <c r="B33" i="22"/>
  <c r="B379" i="55"/>
  <c r="B343" i="66"/>
  <c r="B63" i="57"/>
  <c r="B224" i="71"/>
  <c r="B144" i="66"/>
  <c r="B150" i="69"/>
  <c r="B140" i="50"/>
  <c r="B261" i="64"/>
  <c r="B20" i="69"/>
  <c r="B324" i="57"/>
  <c r="B30" i="61"/>
  <c r="B210" i="69"/>
  <c r="B57" i="61"/>
  <c r="B103" i="54"/>
  <c r="B142" i="69"/>
  <c r="B131" i="55"/>
  <c r="B360" i="50"/>
  <c r="B105" i="70"/>
  <c r="B71" i="51"/>
  <c r="B359" i="22"/>
  <c r="B403" i="71"/>
  <c r="B75" i="66"/>
  <c r="B391" i="68"/>
  <c r="B107" i="59"/>
  <c r="B146" i="55"/>
  <c r="B253" i="69"/>
  <c r="B134" i="61"/>
  <c r="B212" i="57"/>
  <c r="B276" i="76"/>
  <c r="B331" i="68"/>
  <c r="B220" i="51"/>
  <c r="B261" i="51"/>
  <c r="B357" i="58"/>
  <c r="B246" i="50"/>
  <c r="B333" i="58"/>
  <c r="B126" i="22"/>
  <c r="B7" i="58"/>
  <c r="B234" i="56"/>
  <c r="B208" i="60"/>
  <c r="B16" i="61"/>
  <c r="B284" i="53"/>
  <c r="B333" i="51"/>
  <c r="B112" i="54"/>
  <c r="B111" i="55"/>
  <c r="B263" i="65"/>
  <c r="B81" i="58"/>
  <c r="B110" i="71"/>
  <c r="B344" i="61"/>
  <c r="B177" i="67"/>
  <c r="B253" i="57"/>
  <c r="B14" i="75"/>
  <c r="B33" i="66"/>
  <c r="B51" i="58"/>
  <c r="B351" i="58"/>
  <c r="B245" i="69"/>
  <c r="B44" i="51"/>
  <c r="B315" i="58"/>
  <c r="B100" i="56"/>
  <c r="B299" i="59"/>
  <c r="I404" i="76"/>
  <c r="W103" i="76" s="1"/>
  <c r="W24" i="1" s="1"/>
  <c r="B236" i="58"/>
  <c r="B67" i="64"/>
  <c r="B267" i="68"/>
  <c r="B289" i="50"/>
  <c r="B324" i="50"/>
  <c r="B250" i="66"/>
  <c r="B267" i="70"/>
  <c r="B239" i="51"/>
  <c r="B356" i="75"/>
  <c r="B320" i="56"/>
  <c r="B220" i="56"/>
  <c r="B197" i="65"/>
  <c r="B129" i="50"/>
  <c r="B8" i="60"/>
  <c r="B34" i="65"/>
  <c r="B171" i="75"/>
  <c r="B145" i="60"/>
  <c r="B380" i="55"/>
  <c r="B341" i="69"/>
  <c r="B208" i="53"/>
  <c r="B340" i="56"/>
  <c r="B341" i="57"/>
  <c r="B213" i="60"/>
  <c r="B216" i="71"/>
  <c r="B257" i="61"/>
  <c r="B8" i="75"/>
  <c r="B362" i="61"/>
  <c r="B22" i="75"/>
  <c r="B382" i="68"/>
  <c r="B306" i="22"/>
  <c r="B396" i="61"/>
  <c r="B240" i="50"/>
  <c r="B296" i="65"/>
  <c r="B305" i="70"/>
  <c r="B156" i="69"/>
  <c r="B253" i="65"/>
  <c r="B366" i="69"/>
  <c r="B304" i="66"/>
  <c r="B400" i="50"/>
  <c r="B358" i="60"/>
  <c r="B251" i="55"/>
  <c r="B5" i="22"/>
  <c r="B349" i="64"/>
  <c r="B183" i="66"/>
  <c r="B131" i="68"/>
  <c r="B316" i="75"/>
  <c r="B249" i="68"/>
  <c r="B403" i="53"/>
  <c r="B340" i="67"/>
  <c r="B278" i="59"/>
  <c r="B245" i="53"/>
  <c r="B262" i="50"/>
  <c r="B135" i="67"/>
  <c r="B289" i="54"/>
  <c r="B103" i="64"/>
  <c r="B295" i="75"/>
  <c r="B10" i="75"/>
  <c r="B218" i="59"/>
  <c r="B254" i="60"/>
  <c r="B323" i="70"/>
  <c r="B286" i="68"/>
  <c r="B283" i="68"/>
  <c r="B344" i="58"/>
  <c r="B64" i="65"/>
  <c r="B6" i="68"/>
  <c r="B137" i="53"/>
  <c r="B224" i="54"/>
  <c r="B338" i="60"/>
  <c r="B16" i="65"/>
  <c r="B393" i="75"/>
  <c r="B14" i="58"/>
  <c r="B139" i="70"/>
  <c r="B84" i="68"/>
  <c r="B353" i="76"/>
  <c r="B149" i="67"/>
  <c r="B293" i="60"/>
  <c r="B101" i="51"/>
  <c r="B351" i="71"/>
  <c r="B265" i="67"/>
  <c r="B385" i="53"/>
  <c r="B122" i="55"/>
  <c r="B114" i="58"/>
  <c r="B58" i="71"/>
  <c r="B191" i="75"/>
  <c r="B18" i="61"/>
  <c r="B269" i="71"/>
  <c r="B180" i="57"/>
  <c r="B140" i="55"/>
  <c r="B348" i="68"/>
  <c r="B273" i="53"/>
  <c r="B143" i="75"/>
  <c r="B236" i="60"/>
  <c r="B366" i="66"/>
  <c r="B191" i="22"/>
  <c r="B364" i="70"/>
  <c r="B173" i="69"/>
  <c r="B395" i="59"/>
  <c r="B258" i="70"/>
  <c r="B300" i="58"/>
  <c r="B17" i="66"/>
  <c r="B299" i="70"/>
  <c r="B58" i="59"/>
  <c r="B110" i="67"/>
  <c r="B112" i="69"/>
  <c r="B308" i="67"/>
  <c r="F404" i="75"/>
  <c r="T103" i="75" s="1"/>
  <c r="U8" i="1" s="1"/>
  <c r="B283" i="53"/>
  <c r="B284" i="54"/>
  <c r="B20" i="76"/>
  <c r="B139" i="59"/>
  <c r="B345" i="68"/>
  <c r="B205" i="58"/>
  <c r="B278" i="65"/>
  <c r="B114" i="66"/>
  <c r="B285" i="61"/>
  <c r="B360" i="70"/>
  <c r="B323" i="66"/>
  <c r="B139" i="56"/>
  <c r="B350" i="57"/>
  <c r="B136" i="59"/>
  <c r="B241" i="70"/>
  <c r="B371" i="64"/>
  <c r="B342" i="71"/>
  <c r="B354" i="57"/>
  <c r="B11" i="22"/>
  <c r="B148" i="75"/>
  <c r="B380" i="59"/>
  <c r="B71" i="64"/>
  <c r="B156" i="71"/>
  <c r="B330" i="53"/>
  <c r="B231" i="56"/>
  <c r="B297" i="65"/>
  <c r="B375" i="60"/>
  <c r="B225" i="61"/>
  <c r="B220" i="58"/>
  <c r="B138" i="69"/>
  <c r="B31" i="50"/>
  <c r="B67" i="53"/>
  <c r="B77" i="70"/>
  <c r="B380" i="22"/>
  <c r="B29" i="69"/>
  <c r="B185" i="55"/>
  <c r="B268" i="55"/>
  <c r="B287" i="55"/>
  <c r="B81" i="61"/>
  <c r="B108" i="22"/>
  <c r="B268" i="51"/>
  <c r="B193" i="50"/>
  <c r="B365" i="50"/>
  <c r="B62" i="69"/>
  <c r="B287" i="51"/>
  <c r="B132" i="65"/>
  <c r="B195" i="61"/>
  <c r="B265" i="71"/>
  <c r="B179" i="69"/>
  <c r="B102" i="69"/>
  <c r="B88" i="56"/>
  <c r="G404" i="69"/>
  <c r="U103" i="69" s="1"/>
  <c r="V22" i="1" s="1"/>
  <c r="B134" i="51"/>
  <c r="B155" i="51"/>
  <c r="B220" i="71"/>
  <c r="B321" i="75"/>
  <c r="B380" i="66"/>
  <c r="B158" i="60"/>
  <c r="B376" i="22"/>
  <c r="B79" i="51"/>
  <c r="B315" i="65"/>
  <c r="B364" i="56"/>
  <c r="B166" i="60"/>
  <c r="B356" i="22"/>
  <c r="B403" i="69"/>
  <c r="B69" i="65"/>
  <c r="B334" i="59"/>
  <c r="B280" i="54"/>
  <c r="B208" i="54"/>
  <c r="B142" i="64"/>
  <c r="B110" i="59"/>
  <c r="B57" i="55"/>
  <c r="B85" i="75"/>
  <c r="B75" i="70"/>
  <c r="B319" i="22"/>
  <c r="B370" i="58"/>
  <c r="B144" i="50"/>
  <c r="B151" i="75"/>
  <c r="B109" i="58"/>
  <c r="B76" i="70"/>
  <c r="B347" i="70"/>
  <c r="B366" i="53"/>
  <c r="B209" i="66"/>
  <c r="B112" i="51"/>
  <c r="B23" i="65"/>
  <c r="B376" i="76"/>
  <c r="B285" i="56"/>
  <c r="B357" i="55"/>
  <c r="B13" i="55"/>
  <c r="B372" i="64"/>
  <c r="B188" i="67"/>
  <c r="B272" i="69"/>
  <c r="B249" i="51"/>
  <c r="B56" i="70"/>
  <c r="B194" i="64"/>
  <c r="B176" i="22"/>
  <c r="B253" i="66"/>
  <c r="B211" i="22"/>
  <c r="B332" i="75"/>
  <c r="B360" i="56"/>
  <c r="B263" i="56"/>
  <c r="B149" i="50"/>
  <c r="B55" i="68"/>
  <c r="B262" i="70"/>
  <c r="B148" i="68"/>
  <c r="B292" i="60"/>
  <c r="B108" i="75"/>
  <c r="B385" i="60"/>
  <c r="B363" i="71"/>
  <c r="B321" i="65"/>
  <c r="B269" i="55"/>
  <c r="B49" i="69"/>
  <c r="B302" i="22"/>
  <c r="B111" i="51"/>
  <c r="B163" i="69"/>
  <c r="B323" i="65"/>
  <c r="B267" i="64"/>
  <c r="B250" i="54"/>
  <c r="B276" i="57"/>
  <c r="B255" i="50"/>
  <c r="B32" i="69"/>
  <c r="B361" i="67"/>
  <c r="B32" i="56"/>
  <c r="B193" i="64"/>
  <c r="B365" i="64"/>
  <c r="B51" i="51"/>
  <c r="B272" i="58"/>
  <c r="B212" i="70"/>
  <c r="B312" i="57"/>
  <c r="B244" i="57"/>
  <c r="B106" i="64"/>
  <c r="B64" i="66"/>
  <c r="B178" i="51"/>
  <c r="B114" i="50"/>
  <c r="B372" i="54"/>
  <c r="B199" i="53"/>
  <c r="B167" i="50"/>
  <c r="B158" i="55"/>
  <c r="B63" i="53"/>
  <c r="B160" i="22"/>
  <c r="B110" i="65"/>
  <c r="B48" i="70"/>
  <c r="B290" i="51"/>
  <c r="B134" i="60"/>
  <c r="B249" i="58"/>
  <c r="B332" i="51"/>
  <c r="B28" i="67"/>
  <c r="B345" i="57"/>
  <c r="B328" i="58"/>
  <c r="B254" i="51"/>
  <c r="B111" i="65"/>
  <c r="B391" i="70"/>
  <c r="B191" i="70"/>
  <c r="B270" i="65"/>
  <c r="B79" i="64"/>
  <c r="B121" i="57"/>
  <c r="B279" i="61"/>
  <c r="B260" i="66"/>
  <c r="B227" i="68"/>
  <c r="B6" i="56"/>
  <c r="B59" i="67"/>
  <c r="B59" i="54"/>
  <c r="B172" i="59"/>
  <c r="B27" i="55"/>
  <c r="B379" i="53"/>
  <c r="B25" i="68"/>
  <c r="B79" i="68"/>
  <c r="B337" i="66"/>
  <c r="B286" i="59"/>
  <c r="B251" i="53"/>
  <c r="B125" i="69"/>
  <c r="B217" i="54"/>
  <c r="B247" i="70"/>
  <c r="B370" i="76"/>
  <c r="B18" i="67"/>
  <c r="B346" i="75"/>
  <c r="B236" i="64"/>
  <c r="B39" i="58"/>
  <c r="B359" i="69"/>
  <c r="B278" i="68"/>
  <c r="B394" i="50"/>
  <c r="B116" i="57"/>
  <c r="B144" i="67"/>
  <c r="B261" i="70"/>
  <c r="B132" i="75"/>
  <c r="B184" i="55"/>
  <c r="B34" i="59"/>
  <c r="B259" i="76"/>
  <c r="B190" i="68"/>
  <c r="B267" i="56"/>
  <c r="B187" i="56"/>
  <c r="B102" i="59"/>
  <c r="B255" i="75"/>
  <c r="B211" i="67"/>
  <c r="B35" i="58"/>
  <c r="B242" i="64"/>
  <c r="B30" i="64"/>
  <c r="B163" i="59"/>
  <c r="B54" i="50"/>
  <c r="B402" i="68"/>
  <c r="B49" i="50"/>
  <c r="B303" i="51"/>
  <c r="B368" i="54"/>
  <c r="B221" i="75"/>
  <c r="B146" i="70"/>
  <c r="B143" i="65"/>
  <c r="B100" i="68"/>
  <c r="B217" i="56"/>
  <c r="B343" i="51"/>
  <c r="B278" i="60"/>
  <c r="B62" i="53"/>
  <c r="B16" i="59"/>
  <c r="B363" i="53"/>
  <c r="B355" i="56"/>
  <c r="B314" i="68"/>
  <c r="B170" i="65"/>
  <c r="B378" i="22"/>
  <c r="B164" i="70"/>
  <c r="B72" i="65"/>
  <c r="B38" i="67"/>
  <c r="B262" i="67"/>
  <c r="B245" i="59"/>
  <c r="B386" i="68"/>
  <c r="B197" i="66"/>
  <c r="B213" i="69"/>
  <c r="B267" i="69"/>
  <c r="B188" i="58"/>
  <c r="B164" i="53"/>
  <c r="B100" i="53"/>
  <c r="B4" i="53"/>
  <c r="B133" i="53"/>
  <c r="B116" i="53"/>
  <c r="B165" i="53"/>
  <c r="B36" i="53"/>
  <c r="B53" i="53"/>
  <c r="B228" i="53"/>
  <c r="B38" i="53"/>
  <c r="B55" i="53"/>
  <c r="B180" i="53"/>
  <c r="B5" i="53"/>
  <c r="B167" i="53"/>
  <c r="B211" i="60"/>
  <c r="B180" i="65"/>
  <c r="B22" i="68"/>
  <c r="B184" i="68"/>
  <c r="B6" i="76"/>
  <c r="B367" i="60"/>
  <c r="B28" i="54"/>
  <c r="B301" i="75"/>
  <c r="B251" i="59"/>
  <c r="B284" i="67"/>
  <c r="B37" i="65"/>
  <c r="B149" i="71"/>
  <c r="B246" i="57"/>
  <c r="B14" i="65"/>
  <c r="B40" i="56"/>
  <c r="B230" i="65"/>
  <c r="B20" i="56"/>
  <c r="B64" i="60"/>
  <c r="B4" i="67"/>
  <c r="B31" i="61"/>
  <c r="B262" i="69"/>
  <c r="B78" i="57"/>
  <c r="B396" i="59"/>
  <c r="B146" i="50"/>
  <c r="B100" i="60"/>
  <c r="B340" i="57"/>
  <c r="B296" i="61"/>
  <c r="B229" i="65"/>
  <c r="B310" i="57"/>
  <c r="I404" i="68"/>
  <c r="W103" i="68" s="1"/>
  <c r="W21" i="1" s="1"/>
  <c r="B311" i="69"/>
  <c r="B154" i="65"/>
  <c r="B303" i="50"/>
  <c r="B190" i="70"/>
  <c r="B165" i="67"/>
  <c r="B42" i="22"/>
  <c r="B220" i="59"/>
  <c r="B182" i="67"/>
  <c r="B100" i="57"/>
  <c r="B20" i="64"/>
  <c r="B213" i="51"/>
  <c r="B4" i="66"/>
  <c r="B137" i="55"/>
  <c r="B118" i="50"/>
  <c r="B71" i="59"/>
  <c r="B154" i="56"/>
  <c r="B309" i="53"/>
  <c r="B244" i="22"/>
  <c r="B266" i="67"/>
  <c r="B96" i="64"/>
  <c r="B274" i="51"/>
  <c r="B373" i="76"/>
  <c r="B335" i="76"/>
  <c r="B144" i="53"/>
  <c r="B324" i="69"/>
  <c r="B116" i="66"/>
  <c r="B125" i="76"/>
  <c r="B327" i="64"/>
  <c r="B129" i="61"/>
  <c r="B359" i="56"/>
  <c r="B45" i="67"/>
  <c r="B124" i="76"/>
  <c r="B189" i="61"/>
  <c r="B355" i="57"/>
  <c r="B322" i="22"/>
  <c r="B341" i="64"/>
  <c r="B176" i="69"/>
  <c r="B401" i="76"/>
  <c r="B66" i="54"/>
  <c r="B45" i="76"/>
  <c r="B179" i="76"/>
  <c r="B87" i="56"/>
  <c r="B96" i="58"/>
  <c r="B30" i="50"/>
  <c r="B187" i="64"/>
  <c r="B110" i="64"/>
  <c r="B123" i="65"/>
  <c r="B89" i="59"/>
  <c r="B311" i="56"/>
  <c r="B96" i="50"/>
  <c r="B264" i="76"/>
  <c r="B280" i="60"/>
  <c r="B194" i="51"/>
  <c r="B88" i="65"/>
  <c r="B277" i="71"/>
  <c r="F404" i="51"/>
  <c r="T103" i="51" s="1"/>
  <c r="U6" i="1" s="1"/>
  <c r="B143" i="68"/>
  <c r="B216" i="61"/>
  <c r="B159" i="76"/>
  <c r="B18" i="57"/>
  <c r="B97" i="50"/>
  <c r="B207" i="56"/>
  <c r="B135" i="69"/>
  <c r="B177" i="57"/>
  <c r="B22" i="76"/>
  <c r="B98" i="58"/>
  <c r="B371" i="76"/>
  <c r="B204" i="71"/>
  <c r="B172" i="58"/>
  <c r="B310" i="64"/>
  <c r="B80" i="76"/>
  <c r="B93" i="71"/>
  <c r="G404" i="75"/>
  <c r="U103" i="75" s="1"/>
  <c r="V8" i="1" s="1"/>
  <c r="B305" i="76"/>
  <c r="B177" i="71"/>
  <c r="B389" i="51"/>
  <c r="B37" i="22"/>
  <c r="B357" i="71"/>
  <c r="B118" i="71"/>
  <c r="B214" i="69"/>
  <c r="B308" i="57"/>
  <c r="B81" i="76"/>
  <c r="B244" i="54"/>
  <c r="B359" i="76"/>
  <c r="B85" i="53"/>
  <c r="B196" i="56"/>
  <c r="B285" i="69"/>
  <c r="B263" i="55"/>
  <c r="B53" i="57"/>
  <c r="B356" i="59"/>
  <c r="B22" i="64"/>
  <c r="B133" i="61"/>
  <c r="B150" i="57"/>
  <c r="B184" i="75"/>
  <c r="B227" i="57"/>
  <c r="B112" i="61"/>
  <c r="B279" i="69"/>
  <c r="B58" i="76"/>
  <c r="B262" i="59"/>
  <c r="B230" i="57"/>
  <c r="B329" i="54"/>
  <c r="B97" i="59"/>
  <c r="B27" i="56"/>
  <c r="B292" i="22"/>
  <c r="B263" i="69"/>
  <c r="B101" i="50"/>
  <c r="B143" i="71"/>
  <c r="B162" i="66"/>
  <c r="B351" i="67"/>
  <c r="B81" i="51"/>
  <c r="B352" i="69"/>
  <c r="B355" i="70"/>
  <c r="B379" i="57"/>
  <c r="B297" i="56"/>
  <c r="B368" i="68"/>
  <c r="B342" i="59"/>
  <c r="B30" i="69"/>
  <c r="B268" i="60"/>
  <c r="B238" i="70"/>
  <c r="B384" i="68"/>
  <c r="B40" i="66"/>
  <c r="B68" i="59"/>
  <c r="B152" i="68"/>
  <c r="B181" i="64"/>
  <c r="B176" i="61"/>
  <c r="B347" i="57"/>
  <c r="B106" i="59"/>
  <c r="B399" i="57"/>
  <c r="B16" i="66"/>
  <c r="B190" i="71"/>
  <c r="B349" i="54"/>
  <c r="B116" i="61"/>
  <c r="B134" i="69"/>
  <c r="B164" i="68"/>
  <c r="B192" i="58"/>
  <c r="B218" i="55"/>
  <c r="B110" i="51"/>
  <c r="B29" i="55"/>
  <c r="B389" i="58"/>
  <c r="B364" i="55"/>
  <c r="B193" i="55"/>
  <c r="B396" i="66"/>
  <c r="B371" i="67"/>
  <c r="B122" i="75"/>
  <c r="B33" i="56"/>
  <c r="B120" i="51"/>
  <c r="B76" i="75"/>
  <c r="B162" i="50"/>
  <c r="B61" i="70"/>
  <c r="B277" i="54"/>
  <c r="B78" i="50"/>
  <c r="B309" i="68"/>
  <c r="B327" i="59"/>
  <c r="B64" i="69"/>
  <c r="B65" i="57"/>
  <c r="B44" i="71"/>
  <c r="B366" i="56"/>
  <c r="B237" i="59"/>
  <c r="B185" i="50"/>
  <c r="B78" i="65"/>
  <c r="B354" i="61"/>
  <c r="B128" i="69"/>
  <c r="B171" i="59"/>
  <c r="B204" i="55"/>
  <c r="B102" i="54"/>
  <c r="B209" i="57"/>
  <c r="B219" i="50"/>
  <c r="B124" i="60"/>
  <c r="B314" i="69"/>
  <c r="B18" i="54"/>
  <c r="B154" i="66"/>
  <c r="B173" i="68"/>
  <c r="B386" i="65"/>
  <c r="B336" i="61"/>
  <c r="B162" i="69"/>
  <c r="B304" i="51"/>
  <c r="B266" i="65"/>
  <c r="B292" i="75"/>
  <c r="B164" i="66"/>
  <c r="B104" i="58"/>
  <c r="B11" i="69"/>
  <c r="B228" i="22"/>
  <c r="B52" i="54"/>
  <c r="B218" i="66"/>
  <c r="B333" i="69"/>
  <c r="B344" i="64"/>
  <c r="B207" i="58"/>
  <c r="B227" i="54"/>
  <c r="B313" i="50"/>
  <c r="B156" i="61"/>
  <c r="B189" i="59"/>
  <c r="B106" i="55"/>
  <c r="B128" i="50"/>
  <c r="B306" i="59"/>
  <c r="B400" i="66"/>
  <c r="B314" i="67"/>
  <c r="B269" i="76"/>
  <c r="B290" i="57"/>
  <c r="B121" i="22"/>
  <c r="B154" i="64"/>
  <c r="B296" i="69"/>
  <c r="B187" i="70"/>
  <c r="B170" i="67"/>
  <c r="B115" i="53"/>
  <c r="B180" i="68"/>
  <c r="B276" i="65"/>
  <c r="B338" i="61"/>
  <c r="B275" i="70"/>
  <c r="B377" i="67"/>
  <c r="B180" i="59"/>
  <c r="B316" i="60"/>
  <c r="B32" i="54"/>
  <c r="B315" i="53"/>
  <c r="B114" i="67"/>
  <c r="B317" i="50"/>
  <c r="B188" i="22"/>
  <c r="B401" i="55"/>
  <c r="B271" i="65"/>
  <c r="B369" i="53"/>
  <c r="B145" i="66"/>
  <c r="B80" i="55"/>
  <c r="B142" i="65"/>
  <c r="B29" i="57"/>
  <c r="B174" i="57"/>
  <c r="B174" i="70"/>
  <c r="B376" i="65"/>
  <c r="B80" i="54"/>
  <c r="B294" i="70"/>
  <c r="B326" i="66"/>
  <c r="B213" i="55"/>
  <c r="B196" i="68"/>
  <c r="B100" i="22"/>
  <c r="B352" i="57"/>
  <c r="B310" i="69"/>
  <c r="B156" i="64"/>
  <c r="B245" i="57"/>
  <c r="B23" i="64"/>
  <c r="B69" i="60"/>
  <c r="B7" i="66"/>
  <c r="B4" i="68"/>
  <c r="B328" i="68"/>
  <c r="B182" i="71"/>
  <c r="B210" i="57"/>
  <c r="B126" i="60"/>
  <c r="B398" i="59"/>
  <c r="F404" i="69"/>
  <c r="T103" i="69" s="1"/>
  <c r="U22" i="1" s="1"/>
  <c r="B220" i="60"/>
  <c r="B85" i="66"/>
  <c r="B42" i="51"/>
  <c r="B351" i="22"/>
  <c r="B286" i="61"/>
  <c r="B371" i="57"/>
  <c r="B276" i="68"/>
  <c r="B326" i="57"/>
  <c r="B311" i="71"/>
  <c r="B45" i="54"/>
  <c r="B359" i="53"/>
  <c r="B403" i="70"/>
  <c r="G404" i="55"/>
  <c r="U103" i="55" s="1"/>
  <c r="V10" i="1" s="1"/>
  <c r="B37" i="66"/>
  <c r="B313" i="59"/>
  <c r="B138" i="50"/>
  <c r="B281" i="59"/>
  <c r="B41" i="59"/>
  <c r="B331" i="67"/>
  <c r="B263" i="71"/>
  <c r="B185" i="58"/>
  <c r="B6" i="71"/>
  <c r="B65" i="69"/>
  <c r="B278" i="56"/>
  <c r="B276" i="22"/>
  <c r="B101" i="56"/>
  <c r="B155" i="22"/>
  <c r="B14" i="71"/>
  <c r="B200" i="61"/>
  <c r="B203" i="54"/>
  <c r="B24" i="68"/>
  <c r="B156" i="57"/>
  <c r="B132" i="54"/>
  <c r="B185" i="69"/>
  <c r="B216" i="66"/>
  <c r="B278" i="57"/>
  <c r="B309" i="60"/>
  <c r="B317" i="64"/>
  <c r="B256" i="65"/>
  <c r="B206" i="60"/>
  <c r="B309" i="51"/>
  <c r="B277" i="57"/>
  <c r="B221" i="76"/>
  <c r="B264" i="61"/>
  <c r="B317" i="65"/>
  <c r="B218" i="51"/>
  <c r="B197" i="55"/>
  <c r="B55" i="59"/>
  <c r="B228" i="56"/>
  <c r="B150" i="56"/>
  <c r="B228" i="71"/>
  <c r="B325" i="60"/>
  <c r="B118" i="69"/>
  <c r="G404" i="67"/>
  <c r="U103" i="67" s="1"/>
  <c r="V20" i="1" s="1"/>
  <c r="B52" i="71"/>
  <c r="B246" i="60"/>
  <c r="I404" i="58"/>
  <c r="W103" i="58" s="1"/>
  <c r="W13" i="1" s="1"/>
  <c r="I404" i="59"/>
  <c r="W103" i="59" s="1"/>
  <c r="W14" i="1" s="1"/>
  <c r="B214" i="68"/>
  <c r="B92" i="64"/>
  <c r="B336" i="56"/>
  <c r="B194" i="76"/>
  <c r="B212" i="53"/>
  <c r="B157" i="68"/>
  <c r="B358" i="76"/>
  <c r="B258" i="54"/>
  <c r="B175" i="59"/>
  <c r="B120" i="76"/>
  <c r="B99" i="70"/>
  <c r="B186" i="57"/>
  <c r="B94" i="71"/>
  <c r="B330" i="66"/>
  <c r="B402" i="64"/>
  <c r="B151" i="76"/>
  <c r="B88" i="51"/>
  <c r="B277" i="67"/>
  <c r="B50" i="76"/>
  <c r="B100" i="64"/>
  <c r="B393" i="57"/>
  <c r="B146" i="69"/>
  <c r="B241" i="51"/>
  <c r="B370" i="57"/>
  <c r="B199" i="54"/>
  <c r="B285" i="66"/>
  <c r="B34" i="55"/>
  <c r="B88" i="50"/>
  <c r="B191" i="76"/>
  <c r="B54" i="76"/>
  <c r="B27" i="51"/>
  <c r="B138" i="65"/>
  <c r="B315" i="71"/>
  <c r="B380" i="51"/>
  <c r="B402" i="71"/>
  <c r="B86" i="61"/>
  <c r="B95" i="64"/>
  <c r="B294" i="76"/>
  <c r="B386" i="76"/>
  <c r="B266" i="76"/>
  <c r="B159" i="55"/>
  <c r="B142" i="61"/>
  <c r="B392" i="53"/>
  <c r="B175" i="61"/>
  <c r="B394" i="76"/>
  <c r="B95" i="51"/>
  <c r="B230" i="68"/>
  <c r="B318" i="70"/>
  <c r="B201" i="22"/>
  <c r="B82" i="76"/>
  <c r="B365" i="53"/>
  <c r="B254" i="76"/>
  <c r="B278" i="54"/>
  <c r="B80" i="75"/>
  <c r="B71" i="76"/>
  <c r="B86" i="68"/>
  <c r="B327" i="71"/>
  <c r="B285" i="70"/>
  <c r="B246" i="71"/>
  <c r="B99" i="53"/>
  <c r="B118" i="76"/>
  <c r="B74" i="59"/>
  <c r="B94" i="75"/>
  <c r="B302" i="71"/>
  <c r="B377" i="76"/>
  <c r="B244" i="59"/>
  <c r="B131" i="76"/>
  <c r="B62" i="76"/>
  <c r="B24" i="66"/>
  <c r="B7" i="54"/>
  <c r="B251" i="60"/>
  <c r="B141" i="65"/>
  <c r="B260" i="61"/>
  <c r="B279" i="55"/>
  <c r="B68" i="69"/>
  <c r="B9" i="56"/>
  <c r="B73" i="76"/>
  <c r="B262" i="57"/>
  <c r="B261" i="67"/>
  <c r="B384" i="76"/>
  <c r="B277" i="55"/>
  <c r="B141" i="60"/>
  <c r="B370" i="51"/>
  <c r="B40" i="51"/>
  <c r="B270" i="76"/>
  <c r="B118" i="68"/>
  <c r="B266" i="57"/>
  <c r="B359" i="71"/>
  <c r="B135" i="54"/>
  <c r="E404" i="66"/>
  <c r="B196" i="69"/>
  <c r="I404" i="54"/>
  <c r="W103" i="54" s="1"/>
  <c r="W9" i="1" s="1"/>
  <c r="B181" i="67"/>
  <c r="E404" i="59"/>
  <c r="B17" i="56"/>
  <c r="B114" i="53"/>
  <c r="B213" i="67"/>
  <c r="B50" i="53"/>
  <c r="B362" i="71"/>
  <c r="B263" i="59"/>
  <c r="B53" i="76"/>
  <c r="B102" i="65"/>
  <c r="B180" i="69"/>
  <c r="B136" i="22"/>
  <c r="B276" i="60"/>
  <c r="B390" i="61"/>
  <c r="B389" i="57"/>
  <c r="B54" i="51"/>
  <c r="B334" i="56"/>
  <c r="B42" i="50"/>
  <c r="B177" i="70"/>
  <c r="B351" i="57"/>
  <c r="B367" i="71"/>
  <c r="B373" i="57"/>
  <c r="B29" i="50"/>
  <c r="B338" i="54"/>
  <c r="B116" i="51"/>
  <c r="B287" i="70"/>
  <c r="B297" i="51"/>
  <c r="B366" i="60"/>
  <c r="B358" i="22"/>
  <c r="B77" i="64"/>
  <c r="B260" i="58"/>
  <c r="B144" i="56"/>
  <c r="B126" i="69"/>
  <c r="B299" i="66"/>
  <c r="B377" i="61"/>
  <c r="B246" i="66"/>
  <c r="B380" i="67"/>
  <c r="B306" i="53"/>
  <c r="B54" i="59"/>
  <c r="B70" i="55"/>
  <c r="B58" i="55"/>
  <c r="B14" i="59"/>
  <c r="B238" i="56"/>
  <c r="B195" i="53"/>
  <c r="B219" i="69"/>
  <c r="B401" i="54"/>
  <c r="B171" i="67"/>
  <c r="B374" i="67"/>
  <c r="B285" i="59"/>
  <c r="B155" i="59"/>
  <c r="B179" i="58"/>
  <c r="B347" i="22"/>
  <c r="B91" i="65"/>
  <c r="B94" i="57"/>
  <c r="B240" i="55"/>
  <c r="B86" i="56"/>
  <c r="B12" i="50"/>
  <c r="B226" i="76"/>
  <c r="B317" i="76"/>
  <c r="B249" i="69"/>
  <c r="B349" i="76"/>
  <c r="B170" i="69"/>
  <c r="B87" i="69"/>
  <c r="B122" i="66"/>
  <c r="B311" i="65"/>
  <c r="B335" i="51"/>
  <c r="B325" i="67"/>
  <c r="B105" i="53"/>
  <c r="B343" i="55"/>
  <c r="B316" i="66"/>
  <c r="B150" i="71"/>
  <c r="B235" i="69"/>
  <c r="B313" i="69"/>
  <c r="B374" i="61"/>
  <c r="B232" i="70"/>
  <c r="B148" i="53"/>
  <c r="B200" i="22"/>
  <c r="B183" i="54"/>
  <c r="B276" i="61"/>
  <c r="B8" i="67"/>
  <c r="B182" i="50"/>
  <c r="B193" i="70"/>
  <c r="B344" i="22"/>
  <c r="B343" i="59"/>
  <c r="B27" i="54"/>
  <c r="B213" i="61"/>
  <c r="B352" i="58"/>
  <c r="B265" i="51"/>
  <c r="B214" i="59"/>
  <c r="B375" i="68"/>
  <c r="B73" i="64"/>
  <c r="B72" i="58"/>
  <c r="B394" i="54"/>
  <c r="B383" i="67"/>
  <c r="B377" i="22"/>
  <c r="B341" i="59"/>
  <c r="B254" i="64"/>
  <c r="B371" i="55"/>
  <c r="B23" i="66"/>
  <c r="B161" i="51"/>
  <c r="B192" i="56"/>
  <c r="B52" i="57"/>
  <c r="B300" i="71"/>
  <c r="B169" i="54"/>
  <c r="B80" i="58"/>
  <c r="B148" i="66"/>
  <c r="B23" i="58"/>
  <c r="B236" i="75"/>
  <c r="B136" i="68"/>
  <c r="B362" i="50"/>
  <c r="B265" i="66"/>
  <c r="B362" i="60"/>
  <c r="B320" i="65"/>
  <c r="B251" i="75"/>
  <c r="B308" i="71"/>
  <c r="B124" i="54"/>
  <c r="B358" i="51"/>
  <c r="B131" i="54"/>
  <c r="B361" i="71"/>
  <c r="B169" i="68"/>
  <c r="B63" i="67"/>
  <c r="B227" i="66"/>
  <c r="B233" i="69"/>
  <c r="B382" i="66"/>
  <c r="B391" i="64"/>
  <c r="B324" i="65"/>
  <c r="B345" i="61"/>
  <c r="B106" i="60"/>
  <c r="B216" i="55"/>
  <c r="B282" i="53"/>
  <c r="B354" i="75"/>
  <c r="B268" i="56"/>
  <c r="B272" i="59"/>
  <c r="B240" i="69"/>
  <c r="B203" i="50"/>
  <c r="B33" i="58"/>
  <c r="B291" i="64"/>
  <c r="B237" i="66"/>
  <c r="B130" i="75"/>
  <c r="B251" i="51"/>
  <c r="B284" i="61"/>
  <c r="B58" i="53"/>
  <c r="B392" i="60"/>
  <c r="B235" i="59"/>
  <c r="B378" i="58"/>
  <c r="B139" i="67"/>
  <c r="B339" i="60"/>
  <c r="B55" i="56"/>
  <c r="B265" i="69"/>
  <c r="B301" i="59"/>
  <c r="B398" i="68"/>
  <c r="B161" i="76"/>
  <c r="B311" i="70"/>
  <c r="B169" i="51"/>
  <c r="B30" i="59"/>
  <c r="B205" i="71"/>
  <c r="B374" i="56"/>
  <c r="B249" i="67"/>
  <c r="B297" i="61"/>
  <c r="B369" i="75"/>
  <c r="F404" i="55"/>
  <c r="T103" i="55" s="1"/>
  <c r="U10" i="1" s="1"/>
  <c r="B8" i="55"/>
  <c r="F404" i="66"/>
  <c r="T103" i="66" s="1"/>
  <c r="U19" i="1" s="1"/>
  <c r="B307" i="61"/>
  <c r="I404" i="57"/>
  <c r="W103" i="57" s="1"/>
  <c r="W12" i="1" s="1"/>
  <c r="B369" i="67"/>
  <c r="B379" i="54"/>
  <c r="B389" i="70"/>
  <c r="B301" i="68"/>
  <c r="B349" i="66"/>
  <c r="B18" i="50"/>
  <c r="B348" i="61"/>
  <c r="B15" i="68"/>
  <c r="B152" i="51"/>
  <c r="B75" i="65"/>
  <c r="B110" i="56"/>
  <c r="B332" i="67"/>
  <c r="B352" i="54"/>
  <c r="B100" i="76"/>
  <c r="B222" i="66"/>
  <c r="B30" i="22"/>
  <c r="B347" i="59"/>
  <c r="B76" i="54"/>
  <c r="B10" i="67"/>
  <c r="B205" i="56"/>
  <c r="B6" i="57"/>
  <c r="B192" i="60"/>
  <c r="B361" i="69"/>
  <c r="B29" i="68"/>
  <c r="B131" i="22"/>
  <c r="B113" i="58"/>
  <c r="B158" i="58"/>
  <c r="B359" i="61"/>
  <c r="B301" i="54"/>
  <c r="B15" i="69"/>
  <c r="B399" i="70"/>
  <c r="B283" i="70"/>
  <c r="B122" i="68"/>
  <c r="B195" i="65"/>
  <c r="B240" i="66"/>
  <c r="B30" i="57"/>
  <c r="B381" i="57"/>
  <c r="B81" i="64"/>
  <c r="B323" i="50"/>
  <c r="B326" i="70"/>
  <c r="B62" i="60"/>
  <c r="B141" i="54"/>
  <c r="B367" i="55"/>
  <c r="B331" i="51"/>
  <c r="B308" i="64"/>
  <c r="B300" i="66"/>
  <c r="B101" i="68"/>
  <c r="B134" i="54"/>
  <c r="B226" i="57"/>
  <c r="B192" i="71"/>
  <c r="B160" i="65"/>
  <c r="B370" i="61"/>
  <c r="B195" i="71"/>
  <c r="B58" i="60"/>
  <c r="B203" i="70"/>
  <c r="B392" i="69"/>
  <c r="B246" i="22"/>
  <c r="B400" i="54"/>
  <c r="B81" i="68"/>
  <c r="B398" i="71"/>
  <c r="B284" i="64"/>
  <c r="B295" i="69"/>
  <c r="B390" i="60"/>
  <c r="B56" i="66"/>
  <c r="B368" i="53"/>
  <c r="B340" i="54"/>
  <c r="B136" i="58"/>
  <c r="B278" i="58"/>
  <c r="B148" i="22"/>
  <c r="B178" i="67"/>
  <c r="B167" i="57"/>
  <c r="B116" i="22"/>
  <c r="B30" i="56"/>
  <c r="B116" i="65"/>
  <c r="B374" i="68"/>
  <c r="B257" i="69"/>
  <c r="B77" i="69"/>
  <c r="B112" i="58"/>
  <c r="B357" i="69"/>
  <c r="B300" i="67"/>
  <c r="B81" i="67"/>
  <c r="B46" i="59"/>
  <c r="B273" i="71"/>
  <c r="B67" i="51"/>
  <c r="B248" i="51"/>
  <c r="B375" i="67"/>
  <c r="B126" i="61"/>
  <c r="B31" i="65"/>
  <c r="B250" i="53"/>
  <c r="B217" i="61"/>
  <c r="B208" i="58"/>
  <c r="B153" i="58"/>
  <c r="B299" i="76"/>
  <c r="B193" i="66"/>
  <c r="B289" i="22"/>
  <c r="B351" i="50"/>
  <c r="B163" i="60"/>
  <c r="B151" i="50"/>
  <c r="B154" i="55"/>
  <c r="B117" i="71"/>
  <c r="B112" i="70"/>
  <c r="B350" i="65"/>
  <c r="B108" i="70"/>
  <c r="B226" i="22"/>
  <c r="B388" i="60"/>
  <c r="B25" i="61"/>
  <c r="B121" i="66"/>
  <c r="B50" i="65"/>
  <c r="B255" i="69"/>
  <c r="B83" i="66"/>
  <c r="B343" i="53"/>
  <c r="B81" i="57"/>
  <c r="B208" i="61"/>
  <c r="B362" i="66"/>
  <c r="B372" i="68"/>
  <c r="B131" i="59"/>
  <c r="B301" i="64"/>
  <c r="B226" i="75"/>
  <c r="B7" i="67"/>
  <c r="B45" i="59"/>
  <c r="B148" i="64"/>
  <c r="B274" i="50"/>
  <c r="B310" i="67"/>
  <c r="B297" i="57"/>
  <c r="B219" i="54"/>
  <c r="B104" i="22"/>
  <c r="B32" i="66"/>
  <c r="B227" i="55"/>
  <c r="B354" i="66"/>
  <c r="B207" i="64"/>
  <c r="B102" i="75"/>
  <c r="B237" i="55"/>
  <c r="B329" i="61"/>
  <c r="B170" i="64"/>
  <c r="B103" i="65"/>
  <c r="B387" i="71"/>
  <c r="B248" i="68"/>
  <c r="B298" i="64"/>
  <c r="B123" i="61"/>
  <c r="B367" i="66"/>
  <c r="B104" i="56"/>
  <c r="B302" i="66"/>
  <c r="B156" i="59"/>
  <c r="B402" i="50"/>
  <c r="B237" i="50"/>
  <c r="B258" i="64"/>
  <c r="B10" i="51"/>
  <c r="B115" i="65"/>
  <c r="B150" i="75"/>
  <c r="B31" i="58"/>
  <c r="B294" i="61"/>
  <c r="B222" i="58"/>
  <c r="B87" i="70"/>
  <c r="B149" i="68"/>
  <c r="B58" i="61"/>
  <c r="B225" i="56"/>
  <c r="B123" i="58"/>
  <c r="B349" i="58"/>
  <c r="B227" i="75"/>
  <c r="B211" i="61"/>
  <c r="B25" i="57"/>
  <c r="B240" i="22"/>
  <c r="B79" i="55"/>
  <c r="B157" i="22"/>
  <c r="B20" i="70"/>
  <c r="B336" i="66"/>
  <c r="B179" i="61"/>
  <c r="B364" i="50"/>
  <c r="B163" i="56"/>
  <c r="B347" i="68"/>
  <c r="B219" i="55"/>
  <c r="B243" i="70"/>
  <c r="B25" i="75"/>
  <c r="B276" i="75"/>
  <c r="B18" i="53"/>
  <c r="B248" i="54"/>
  <c r="B250" i="65"/>
  <c r="B348" i="65"/>
  <c r="B22" i="71"/>
  <c r="B282" i="64"/>
  <c r="B17" i="61"/>
  <c r="B44" i="75"/>
  <c r="B300" i="70"/>
  <c r="B352" i="55"/>
  <c r="B81" i="59"/>
  <c r="B20" i="68"/>
  <c r="B38" i="66"/>
  <c r="B368" i="55"/>
  <c r="B30" i="66"/>
  <c r="B370" i="65"/>
  <c r="B164" i="58"/>
  <c r="B302" i="75"/>
  <c r="B225" i="51"/>
  <c r="B308" i="69"/>
  <c r="B159" i="56"/>
  <c r="B16" i="64"/>
  <c r="B49" i="70"/>
  <c r="B108" i="53"/>
  <c r="B214" i="60"/>
  <c r="B234" i="68"/>
  <c r="B396" i="50"/>
  <c r="B81" i="65"/>
  <c r="B337" i="64"/>
  <c r="B27" i="61"/>
  <c r="B283" i="64"/>
  <c r="B315" i="60"/>
  <c r="B204" i="75"/>
  <c r="B288" i="22"/>
  <c r="B373" i="75"/>
  <c r="B359" i="59"/>
  <c r="B30" i="65"/>
  <c r="B255" i="60"/>
  <c r="B142" i="66"/>
  <c r="B22" i="56"/>
  <c r="B145" i="54"/>
  <c r="B215" i="68"/>
  <c r="B41" i="50"/>
  <c r="B321" i="67"/>
  <c r="B281" i="65"/>
  <c r="B246" i="58"/>
  <c r="B282" i="51"/>
  <c r="B303" i="60"/>
  <c r="B222" i="55"/>
  <c r="B323" i="56"/>
  <c r="B42" i="75"/>
  <c r="B58" i="51"/>
  <c r="B106" i="54"/>
  <c r="B172" i="55"/>
  <c r="B360" i="64"/>
  <c r="B238" i="58"/>
  <c r="B317" i="59"/>
  <c r="B270" i="70"/>
  <c r="B340" i="66"/>
  <c r="B245" i="22"/>
  <c r="B204" i="61"/>
  <c r="B397" i="60"/>
  <c r="B280" i="22"/>
  <c r="B134" i="50"/>
  <c r="B275" i="64"/>
  <c r="B286" i="53"/>
  <c r="B189" i="53"/>
  <c r="B320" i="71"/>
  <c r="B400" i="55"/>
  <c r="B353" i="54"/>
  <c r="B299" i="61"/>
  <c r="B70" i="59"/>
  <c r="B400" i="53"/>
  <c r="B34" i="51"/>
  <c r="B167" i="71"/>
  <c r="B286" i="71"/>
  <c r="B165" i="50"/>
  <c r="B333" i="50"/>
  <c r="B129" i="64"/>
  <c r="B252" i="55"/>
  <c r="B62" i="54"/>
  <c r="B141" i="58"/>
  <c r="B189" i="51"/>
  <c r="B154" i="68"/>
  <c r="B128" i="22"/>
  <c r="B367" i="54"/>
  <c r="B311" i="57"/>
  <c r="B250" i="51"/>
  <c r="B377" i="69"/>
  <c r="B69" i="70"/>
  <c r="B229" i="69"/>
  <c r="B322" i="64"/>
  <c r="B245" i="60"/>
  <c r="B395" i="56"/>
  <c r="B43" i="71"/>
  <c r="B381" i="69"/>
  <c r="B59" i="51"/>
  <c r="B328" i="50"/>
  <c r="B139" i="61"/>
  <c r="B304" i="56"/>
  <c r="B174" i="60"/>
  <c r="B286" i="56"/>
  <c r="B311" i="58"/>
  <c r="B192" i="50"/>
  <c r="B154" i="54"/>
  <c r="B324" i="75"/>
  <c r="B371" i="75"/>
  <c r="B217" i="22"/>
  <c r="B127" i="57"/>
  <c r="B183" i="60"/>
  <c r="B174" i="66"/>
  <c r="B28" i="56"/>
  <c r="B196" i="60"/>
  <c r="B285" i="64"/>
  <c r="B389" i="56"/>
  <c r="B266" i="66"/>
  <c r="B344" i="66"/>
  <c r="B349" i="69"/>
  <c r="B229" i="70"/>
  <c r="E404" i="50"/>
  <c r="B368" i="60"/>
  <c r="B198" i="65"/>
  <c r="B116" i="67"/>
  <c r="B279" i="67"/>
  <c r="B72" i="50"/>
  <c r="B280" i="75"/>
  <c r="B62" i="50"/>
  <c r="B103" i="69"/>
  <c r="B195" i="56"/>
  <c r="B157" i="61"/>
  <c r="B379" i="70"/>
  <c r="B361" i="59"/>
  <c r="B395" i="61"/>
  <c r="B215" i="75"/>
  <c r="B211" i="65"/>
  <c r="B236" i="50"/>
  <c r="B139" i="51"/>
  <c r="B319" i="64"/>
  <c r="B318" i="67"/>
  <c r="B10" i="58"/>
  <c r="B292" i="57"/>
  <c r="B293" i="76"/>
  <c r="B308" i="59"/>
  <c r="B293" i="53"/>
  <c r="E404" i="76"/>
  <c r="B233" i="61"/>
  <c r="B170" i="51"/>
  <c r="B136" i="53"/>
  <c r="B160" i="57"/>
  <c r="B387" i="57"/>
  <c r="B76" i="53"/>
  <c r="B188" i="75"/>
  <c r="B58" i="56"/>
  <c r="B137" i="65"/>
  <c r="B237" i="64"/>
  <c r="B113" i="61"/>
  <c r="B53" i="66"/>
  <c r="B238" i="22"/>
  <c r="B13" i="51"/>
  <c r="B67" i="61"/>
  <c r="B284" i="56"/>
  <c r="B13" i="68"/>
  <c r="B107" i="67"/>
  <c r="B83" i="56"/>
  <c r="B35" i="66"/>
  <c r="B52" i="65"/>
  <c r="G404" i="65"/>
  <c r="U103" i="65" s="1"/>
  <c r="V18" i="1" s="1"/>
  <c r="B6" i="67"/>
  <c r="B279" i="22"/>
  <c r="B150" i="64"/>
  <c r="B127" i="64"/>
  <c r="B115" i="57"/>
  <c r="B116" i="60"/>
  <c r="B311" i="66"/>
  <c r="B206" i="54"/>
  <c r="B122" i="50"/>
  <c r="B229" i="66"/>
  <c r="B295" i="70"/>
  <c r="B150" i="22"/>
  <c r="B248" i="61"/>
  <c r="B237" i="51"/>
  <c r="B305" i="67"/>
  <c r="I404" i="61"/>
  <c r="W103" i="61" s="1"/>
  <c r="W16" i="1" s="1"/>
  <c r="B268" i="50"/>
  <c r="B311" i="61"/>
  <c r="B267" i="67"/>
  <c r="B312" i="55"/>
  <c r="B281" i="54"/>
  <c r="B137" i="59"/>
  <c r="B183" i="75"/>
  <c r="B199" i="58"/>
  <c r="B45" i="55"/>
  <c r="B369" i="59"/>
  <c r="B201" i="60"/>
  <c r="B230" i="69"/>
  <c r="B281" i="55"/>
  <c r="B312" i="58"/>
  <c r="B141" i="75"/>
  <c r="B231" i="58"/>
  <c r="B391" i="69"/>
  <c r="B373" i="68"/>
  <c r="B182" i="60"/>
  <c r="B212" i="22"/>
  <c r="F404" i="65"/>
  <c r="T103" i="65" s="1"/>
  <c r="U18" i="1" s="1"/>
  <c r="B272" i="75"/>
  <c r="B203" i="64"/>
  <c r="B245" i="75"/>
  <c r="B105" i="67"/>
  <c r="B326" i="71"/>
  <c r="B299" i="56"/>
  <c r="B317" i="57"/>
  <c r="B265" i="68"/>
  <c r="B254" i="75"/>
  <c r="B369" i="66"/>
  <c r="B319" i="51"/>
  <c r="B15" i="65"/>
  <c r="B119" i="55"/>
  <c r="B122" i="58"/>
  <c r="B249" i="61"/>
  <c r="B314" i="76"/>
  <c r="B102" i="64"/>
  <c r="B137" i="56"/>
  <c r="B293" i="51"/>
  <c r="F404" i="50"/>
  <c r="T103" i="50" s="1"/>
  <c r="U5" i="1" s="1"/>
  <c r="B133" i="54"/>
  <c r="B319" i="57"/>
  <c r="B106" i="65"/>
  <c r="B200" i="68"/>
  <c r="B260" i="59"/>
  <c r="B14" i="60"/>
  <c r="B214" i="66"/>
  <c r="B386" i="67"/>
  <c r="B6" i="66"/>
  <c r="B301" i="66"/>
  <c r="B212" i="67"/>
  <c r="B325" i="57"/>
  <c r="B247" i="68"/>
  <c r="B39" i="55"/>
  <c r="B167" i="67"/>
  <c r="B102" i="67"/>
  <c r="B341" i="56"/>
  <c r="B283" i="57"/>
  <c r="B104" i="67"/>
  <c r="B217" i="64"/>
  <c r="B279" i="64"/>
  <c r="B118" i="70"/>
  <c r="B90" i="59"/>
  <c r="B311" i="54"/>
  <c r="B38" i="59"/>
  <c r="B321" i="64"/>
  <c r="B145" i="64"/>
  <c r="B5" i="76"/>
  <c r="B352" i="65"/>
  <c r="B398" i="76"/>
  <c r="B399" i="65"/>
  <c r="B295" i="53"/>
  <c r="B88" i="54"/>
  <c r="B264" i="56"/>
  <c r="B240" i="76"/>
  <c r="B115" i="56"/>
  <c r="B248" i="57"/>
  <c r="B114" i="61"/>
  <c r="B282" i="57"/>
  <c r="B369" i="76"/>
  <c r="B120" i="64"/>
  <c r="B282" i="67"/>
  <c r="B277" i="53"/>
  <c r="B335" i="56"/>
  <c r="B226" i="53"/>
  <c r="B94" i="22"/>
  <c r="B266" i="69"/>
  <c r="B160" i="67"/>
  <c r="B299" i="55"/>
  <c r="B125" i="56"/>
  <c r="B266" i="56"/>
  <c r="B270" i="57"/>
  <c r="B20" i="65"/>
  <c r="B376" i="64"/>
  <c r="B290" i="65"/>
  <c r="B36" i="70"/>
  <c r="B91" i="70"/>
  <c r="B185" i="76"/>
  <c r="B355" i="76"/>
  <c r="B187" i="57"/>
  <c r="B153" i="61"/>
  <c r="B161" i="56"/>
  <c r="B129" i="71"/>
  <c r="B152" i="71"/>
  <c r="B94" i="68"/>
  <c r="B103" i="71"/>
  <c r="B244" i="56"/>
  <c r="B183" i="70"/>
  <c r="B93" i="57"/>
  <c r="B147" i="69"/>
  <c r="B197" i="76"/>
  <c r="B301" i="76"/>
  <c r="B291" i="53"/>
  <c r="B278" i="70"/>
  <c r="B60" i="59"/>
  <c r="B402" i="69"/>
  <c r="B179" i="65"/>
  <c r="B186" i="66"/>
  <c r="B135" i="56"/>
  <c r="B46" i="76"/>
  <c r="B350" i="69"/>
  <c r="B240" i="56"/>
  <c r="B192" i="75"/>
  <c r="B94" i="67"/>
  <c r="B263" i="76"/>
  <c r="B250" i="22"/>
  <c r="B226" i="69"/>
  <c r="B98" i="55"/>
  <c r="B347" i="76"/>
  <c r="B183" i="68"/>
  <c r="B152" i="60"/>
  <c r="B88" i="71"/>
  <c r="B216" i="57"/>
  <c r="B45" i="22"/>
  <c r="B336" i="75"/>
  <c r="B28" i="76"/>
  <c r="B12" i="55"/>
  <c r="B95" i="65"/>
  <c r="B182" i="75"/>
  <c r="B85" i="68"/>
  <c r="B146" i="53"/>
  <c r="B309" i="61"/>
  <c r="B57" i="76"/>
  <c r="B20" i="54"/>
  <c r="B217" i="69"/>
  <c r="B182" i="69"/>
  <c r="B292" i="71"/>
  <c r="B151" i="54"/>
  <c r="B84" i="56"/>
  <c r="B215" i="57"/>
  <c r="B52" i="66"/>
  <c r="B291" i="50"/>
  <c r="B345" i="64"/>
  <c r="B339" i="51"/>
  <c r="B369" i="56"/>
  <c r="B241" i="68"/>
  <c r="B363" i="68"/>
  <c r="B375" i="22"/>
  <c r="B288" i="71"/>
  <c r="B113" i="50"/>
  <c r="B39" i="67"/>
  <c r="B310" i="50"/>
  <c r="B202" i="64"/>
  <c r="B173" i="70"/>
  <c r="B199" i="61"/>
  <c r="B209" i="76"/>
  <c r="B340" i="60"/>
  <c r="B318" i="51"/>
  <c r="B305" i="64"/>
  <c r="B165" i="64"/>
  <c r="B307" i="51"/>
  <c r="B399" i="58"/>
  <c r="B213" i="75"/>
  <c r="B64" i="59"/>
  <c r="B219" i="22"/>
  <c r="B378" i="50"/>
  <c r="B313" i="53"/>
  <c r="B199" i="75"/>
  <c r="B224" i="57"/>
  <c r="B118" i="61"/>
  <c r="B143" i="70"/>
  <c r="B380" i="53"/>
  <c r="B171" i="51"/>
  <c r="B158" i="57"/>
  <c r="B271" i="67"/>
  <c r="B375" i="69"/>
  <c r="B278" i="22"/>
  <c r="B287" i="58"/>
  <c r="B157" i="70"/>
  <c r="B9" i="54"/>
  <c r="B159" i="75"/>
  <c r="B371" i="65"/>
  <c r="B177" i="59"/>
  <c r="B41" i="66"/>
  <c r="B275" i="51"/>
  <c r="B369" i="64"/>
  <c r="B50" i="50"/>
  <c r="B49" i="22"/>
  <c r="B311" i="68"/>
  <c r="B264" i="66"/>
  <c r="B176" i="71"/>
  <c r="B126" i="66"/>
  <c r="B110" i="75"/>
  <c r="B218" i="54"/>
  <c r="B356" i="60"/>
  <c r="B395" i="55"/>
  <c r="B40" i="50"/>
  <c r="B357" i="53"/>
  <c r="B307" i="68"/>
  <c r="B181" i="76"/>
  <c r="B12" i="51"/>
  <c r="B166" i="61"/>
  <c r="B78" i="70"/>
  <c r="B27" i="60"/>
  <c r="B76" i="64"/>
  <c r="B366" i="58"/>
  <c r="B191" i="51"/>
  <c r="B214" i="54"/>
  <c r="B238" i="68"/>
  <c r="B214" i="64"/>
  <c r="B112" i="55"/>
  <c r="B381" i="60"/>
  <c r="B67" i="66"/>
  <c r="B154" i="22"/>
  <c r="B182" i="22"/>
  <c r="B308" i="76"/>
  <c r="B254" i="54"/>
  <c r="B310" i="58"/>
  <c r="B51" i="22"/>
  <c r="B119" i="69"/>
  <c r="B63" i="71"/>
  <c r="B290" i="22"/>
  <c r="B402" i="75"/>
  <c r="B196" i="22"/>
  <c r="B66" i="60"/>
  <c r="B299" i="65"/>
  <c r="B352" i="56"/>
  <c r="B62" i="67"/>
  <c r="B317" i="61"/>
  <c r="B44" i="70"/>
  <c r="B353" i="22"/>
  <c r="B365" i="60"/>
  <c r="B366" i="67"/>
  <c r="B68" i="75"/>
  <c r="B111" i="71"/>
  <c r="B393" i="59"/>
  <c r="B257" i="54"/>
  <c r="B18" i="64"/>
  <c r="B289" i="75"/>
  <c r="B148" i="76"/>
  <c r="B231" i="51"/>
  <c r="B277" i="64"/>
  <c r="B7" i="69"/>
  <c r="B7" i="57"/>
  <c r="B241" i="75"/>
  <c r="B237" i="71"/>
  <c r="B258" i="58"/>
  <c r="B254" i="66"/>
  <c r="B111" i="66"/>
  <c r="B204" i="53"/>
  <c r="B346" i="51"/>
  <c r="B20" i="50"/>
  <c r="B38" i="69"/>
  <c r="B373" i="55"/>
  <c r="B142" i="50"/>
  <c r="B82" i="54"/>
  <c r="B342" i="58"/>
  <c r="B225" i="57"/>
  <c r="B275" i="61"/>
  <c r="B81" i="69"/>
  <c r="B286" i="55"/>
  <c r="B106" i="69"/>
  <c r="B290" i="56"/>
  <c r="B357" i="66"/>
  <c r="B124" i="53"/>
  <c r="B197" i="53"/>
  <c r="B293" i="59"/>
  <c r="B134" i="65"/>
  <c r="B30" i="70"/>
  <c r="B188" i="51"/>
  <c r="B146" i="68"/>
  <c r="B383" i="55"/>
  <c r="B47" i="69"/>
  <c r="B340" i="70"/>
  <c r="B43" i="58"/>
  <c r="B183" i="55"/>
  <c r="B397" i="22"/>
  <c r="B363" i="58"/>
  <c r="B394" i="22"/>
  <c r="B40" i="22"/>
  <c r="B94" i="60"/>
  <c r="B83" i="61"/>
  <c r="B113" i="51"/>
  <c r="B347" i="66"/>
  <c r="B203" i="67"/>
  <c r="B211" i="57"/>
  <c r="B198" i="58"/>
  <c r="B196" i="58"/>
  <c r="B117" i="58"/>
  <c r="B148" i="58"/>
  <c r="B5" i="58"/>
  <c r="B216" i="58"/>
  <c r="B55" i="58"/>
  <c r="B214" i="58"/>
  <c r="B69" i="58"/>
  <c r="B37" i="58"/>
  <c r="B118" i="58"/>
  <c r="B53" i="58"/>
  <c r="B70" i="58"/>
  <c r="B4" i="58"/>
  <c r="B52" i="58"/>
  <c r="B54" i="58"/>
  <c r="B21" i="58"/>
  <c r="B20" i="58"/>
  <c r="B68" i="58"/>
  <c r="B149" i="58"/>
  <c r="B116" i="58"/>
  <c r="B197" i="58"/>
  <c r="B180" i="58"/>
  <c r="B212" i="58"/>
  <c r="B132" i="58"/>
  <c r="B345" i="51"/>
  <c r="B194" i="68"/>
  <c r="B197" i="54"/>
  <c r="B189" i="55"/>
  <c r="B295" i="57"/>
  <c r="B65" i="76"/>
  <c r="B299" i="71"/>
  <c r="B207" i="61"/>
  <c r="B285" i="75"/>
  <c r="B398" i="70"/>
  <c r="B303" i="59"/>
  <c r="B189" i="50"/>
  <c r="B337" i="75"/>
  <c r="B13" i="56"/>
  <c r="B379" i="58"/>
  <c r="B286" i="70"/>
  <c r="B381" i="65"/>
  <c r="B125" i="60"/>
  <c r="B296" i="71"/>
  <c r="B214" i="61"/>
  <c r="B15" i="71"/>
  <c r="B393" i="65"/>
  <c r="B172" i="53"/>
  <c r="B35" i="22"/>
  <c r="B192" i="64"/>
  <c r="B155" i="56"/>
  <c r="B205" i="51"/>
  <c r="B48" i="65"/>
  <c r="B267" i="71"/>
  <c r="B171" i="70"/>
  <c r="B168" i="59"/>
  <c r="B224" i="67"/>
  <c r="B84" i="57"/>
  <c r="B245" i="61"/>
  <c r="B12" i="75"/>
  <c r="B25" i="56"/>
  <c r="B104" i="50"/>
  <c r="B106" i="57"/>
  <c r="B39" i="50"/>
  <c r="B346" i="58"/>
  <c r="B48" i="51"/>
  <c r="B36" i="50"/>
  <c r="B358" i="56"/>
  <c r="B114" i="22"/>
  <c r="B125" i="22"/>
  <c r="B396" i="54"/>
  <c r="B121" i="75"/>
  <c r="B344" i="54"/>
  <c r="B344" i="53"/>
  <c r="B289" i="60"/>
  <c r="B28" i="59"/>
  <c r="B193" i="61"/>
  <c r="B371" i="68"/>
  <c r="B67" i="60"/>
  <c r="B200" i="60"/>
  <c r="B375" i="61"/>
  <c r="B31" i="67"/>
  <c r="B145" i="70"/>
  <c r="B16" i="56"/>
  <c r="B365" i="68"/>
  <c r="B110" i="54"/>
  <c r="B356" i="66"/>
  <c r="B48" i="54"/>
  <c r="B138" i="61"/>
  <c r="B252" i="68"/>
  <c r="B27" i="22"/>
  <c r="B299" i="60"/>
  <c r="B113" i="57"/>
  <c r="B241" i="53"/>
  <c r="B74" i="61"/>
  <c r="B289" i="61"/>
  <c r="B63" i="70"/>
  <c r="B305" i="61"/>
  <c r="B142" i="71"/>
  <c r="B377" i="71"/>
  <c r="B188" i="54"/>
  <c r="B48" i="60"/>
  <c r="B237" i="67"/>
  <c r="B212" i="69"/>
  <c r="B182" i="66"/>
  <c r="B52" i="68"/>
  <c r="B132" i="76"/>
  <c r="B7" i="75"/>
  <c r="B184" i="67"/>
  <c r="B156" i="66"/>
  <c r="B68" i="66"/>
  <c r="B68" i="53"/>
  <c r="B242" i="22"/>
  <c r="B55" i="75"/>
  <c r="B111" i="56"/>
  <c r="B217" i="50"/>
  <c r="B364" i="65"/>
  <c r="B379" i="71"/>
  <c r="B185" i="59"/>
  <c r="B12" i="66"/>
  <c r="B270" i="51"/>
  <c r="B238" i="61"/>
  <c r="B186" i="69"/>
  <c r="B107" i="66"/>
  <c r="B175" i="50"/>
  <c r="B325" i="69"/>
  <c r="B293" i="66"/>
  <c r="B199" i="65"/>
  <c r="B142" i="67"/>
  <c r="B256" i="54"/>
  <c r="B149" i="65"/>
  <c r="B166" i="22"/>
  <c r="B37" i="71"/>
  <c r="B220" i="69"/>
  <c r="B266" i="61"/>
  <c r="B320" i="55"/>
  <c r="B312" i="75"/>
  <c r="B315" i="75"/>
  <c r="B147" i="54"/>
  <c r="B274" i="55"/>
  <c r="B126" i="54"/>
  <c r="B49" i="75"/>
  <c r="B365" i="55"/>
  <c r="B347" i="53"/>
  <c r="B341" i="76"/>
  <c r="B388" i="69"/>
  <c r="B163" i="71"/>
  <c r="B338" i="75"/>
  <c r="B140" i="68"/>
  <c r="B78" i="71"/>
  <c r="B280" i="57"/>
  <c r="B44" i="67"/>
  <c r="B174" i="53"/>
  <c r="B221" i="58"/>
  <c r="B285" i="50"/>
  <c r="B281" i="66"/>
  <c r="B365" i="75"/>
  <c r="B70" i="50"/>
  <c r="B160" i="66"/>
  <c r="B184" i="69"/>
  <c r="B282" i="50"/>
  <c r="B31" i="60"/>
  <c r="B113" i="68"/>
  <c r="B61" i="64"/>
  <c r="B349" i="61"/>
  <c r="B154" i="50"/>
  <c r="B172" i="65"/>
  <c r="B123" i="68"/>
  <c r="B60" i="67"/>
  <c r="B126" i="75"/>
  <c r="B64" i="22"/>
  <c r="B344" i="59"/>
  <c r="B138" i="59"/>
  <c r="B161" i="71"/>
  <c r="B174" i="61"/>
  <c r="B326" i="61"/>
  <c r="B250" i="58"/>
  <c r="B396" i="70"/>
  <c r="B49" i="60"/>
  <c r="B262" i="64"/>
  <c r="B358" i="50"/>
  <c r="B61" i="59"/>
  <c r="B308" i="58"/>
  <c r="B200" i="65"/>
  <c r="B10" i="56"/>
  <c r="B188" i="69"/>
  <c r="B75" i="56"/>
  <c r="B122" i="64"/>
  <c r="B382" i="53"/>
  <c r="B64" i="75"/>
  <c r="B146" i="56"/>
  <c r="B40" i="65"/>
  <c r="B224" i="61"/>
  <c r="B195" i="67"/>
  <c r="B374" i="65"/>
  <c r="B319" i="50"/>
  <c r="B236" i="53"/>
  <c r="B130" i="57"/>
  <c r="B242" i="75"/>
  <c r="B6" i="53"/>
  <c r="B59" i="71"/>
  <c r="B403" i="57"/>
  <c r="F404" i="22"/>
  <c r="T103" i="22" s="1"/>
  <c r="U3" i="1" s="1"/>
  <c r="B354" i="50"/>
  <c r="B354" i="68"/>
  <c r="B278" i="53"/>
  <c r="B200" i="67"/>
  <c r="B378" i="75"/>
  <c r="B181" i="59"/>
  <c r="B362" i="58"/>
  <c r="B151" i="22"/>
  <c r="B226" i="56"/>
  <c r="B341" i="68"/>
  <c r="B363" i="66"/>
  <c r="B343" i="75"/>
  <c r="B255" i="51"/>
  <c r="B274" i="67"/>
  <c r="B63" i="60"/>
  <c r="B385" i="65"/>
  <c r="B127" i="60"/>
  <c r="B253" i="58"/>
  <c r="B318" i="66"/>
  <c r="B147" i="75"/>
  <c r="B161" i="69"/>
  <c r="B251" i="58"/>
  <c r="B161" i="55"/>
  <c r="B283" i="67"/>
  <c r="B284" i="65"/>
  <c r="B222" i="51"/>
  <c r="B159" i="59"/>
  <c r="B65" i="55"/>
  <c r="B166" i="54"/>
  <c r="B271" i="66"/>
  <c r="B212" i="54"/>
  <c r="B213" i="66"/>
  <c r="B83" i="60"/>
  <c r="B264" i="57"/>
  <c r="B153" i="66"/>
  <c r="B211" i="69"/>
  <c r="B105" i="50"/>
  <c r="B48" i="68"/>
  <c r="B79" i="60"/>
  <c r="B376" i="67"/>
  <c r="B381" i="64"/>
  <c r="B394" i="66"/>
  <c r="B78" i="61"/>
  <c r="B391" i="60"/>
  <c r="B159" i="66"/>
  <c r="B50" i="64"/>
  <c r="B146" i="54"/>
  <c r="B64" i="58"/>
  <c r="B72" i="56"/>
  <c r="B39" i="64"/>
  <c r="B192" i="68"/>
  <c r="B391" i="66"/>
  <c r="B63" i="50"/>
  <c r="B259" i="65"/>
  <c r="B238" i="55"/>
  <c r="B11" i="50"/>
  <c r="B215" i="61"/>
  <c r="B103" i="61"/>
  <c r="B160" i="50"/>
  <c r="B212" i="55"/>
  <c r="B137" i="57"/>
  <c r="B338" i="57"/>
  <c r="B36" i="59"/>
  <c r="B200" i="54"/>
  <c r="B24" i="69"/>
  <c r="G404" i="54"/>
  <c r="U103" i="54" s="1"/>
  <c r="V9" i="1" s="1"/>
  <c r="B178" i="50"/>
  <c r="B342" i="75"/>
  <c r="B21" i="55"/>
  <c r="B29" i="22"/>
  <c r="B359" i="57"/>
  <c r="B150" i="50"/>
  <c r="B124" i="67"/>
  <c r="B151" i="61"/>
  <c r="B34" i="66"/>
  <c r="B183" i="71"/>
  <c r="B217" i="57"/>
  <c r="B196" i="61"/>
  <c r="B294" i="50"/>
  <c r="B136" i="61"/>
  <c r="B103" i="68"/>
  <c r="B139" i="57"/>
  <c r="B256" i="59"/>
  <c r="B321" i="60"/>
  <c r="B368" i="64"/>
  <c r="B402" i="56"/>
  <c r="B213" i="59"/>
  <c r="B261" i="71"/>
  <c r="B105" i="66"/>
  <c r="B245" i="71"/>
  <c r="B9" i="67"/>
  <c r="B237" i="75"/>
  <c r="B157" i="55"/>
  <c r="B239" i="55"/>
  <c r="B60" i="70"/>
  <c r="B100" i="70"/>
  <c r="B33" i="69"/>
  <c r="B358" i="55"/>
  <c r="B292" i="55"/>
  <c r="B325" i="55"/>
  <c r="B212" i="51"/>
  <c r="B147" i="56"/>
  <c r="B176" i="68"/>
  <c r="B57" i="60"/>
  <c r="B109" i="75"/>
  <c r="B257" i="50"/>
  <c r="B136" i="57"/>
  <c r="B320" i="51"/>
  <c r="B182" i="53"/>
  <c r="B191" i="55"/>
  <c r="B357" i="57"/>
  <c r="B339" i="75"/>
  <c r="B272" i="68"/>
  <c r="B182" i="61"/>
  <c r="B295" i="56"/>
  <c r="B151" i="64"/>
  <c r="B293" i="57"/>
  <c r="B245" i="51"/>
  <c r="B101" i="65"/>
  <c r="B125" i="50"/>
  <c r="B360" i="67"/>
  <c r="B218" i="56"/>
  <c r="B136" i="55"/>
  <c r="B75" i="53"/>
  <c r="B182" i="64"/>
  <c r="B109" i="64"/>
  <c r="B261" i="56"/>
  <c r="B88" i="59"/>
  <c r="B327" i="51"/>
  <c r="B228" i="54"/>
  <c r="B6" i="69"/>
  <c r="B297" i="55"/>
  <c r="B21" i="51"/>
  <c r="B133" i="64"/>
  <c r="B22" i="66"/>
  <c r="B10" i="59"/>
  <c r="B232" i="67"/>
  <c r="B227" i="71"/>
  <c r="B278" i="50"/>
  <c r="B33" i="70"/>
  <c r="B236" i="70"/>
  <c r="B96" i="55"/>
  <c r="B210" i="61"/>
  <c r="B88" i="57"/>
  <c r="B10" i="22"/>
  <c r="B250" i="75"/>
  <c r="B86" i="70"/>
  <c r="B114" i="56"/>
  <c r="B255" i="61"/>
  <c r="B91" i="55"/>
  <c r="B47" i="68"/>
  <c r="B380" i="65"/>
  <c r="B19" i="75"/>
  <c r="B270" i="54"/>
  <c r="B335" i="71"/>
  <c r="B198" i="55"/>
  <c r="B66" i="55"/>
  <c r="B98" i="60"/>
  <c r="B269" i="53"/>
  <c r="B162" i="70"/>
  <c r="B142" i="68"/>
  <c r="B400" i="76"/>
  <c r="B293" i="65"/>
  <c r="B229" i="54"/>
  <c r="B75" i="75"/>
  <c r="E404" i="22"/>
  <c r="B161" i="22"/>
  <c r="B162" i="57"/>
  <c r="B93" i="70"/>
  <c r="B88" i="76"/>
  <c r="B166" i="76"/>
  <c r="B73" i="68"/>
  <c r="B93" i="69"/>
  <c r="B129" i="56"/>
  <c r="B137" i="76"/>
  <c r="B53" i="69"/>
  <c r="B210" i="59"/>
  <c r="B7" i="71"/>
  <c r="B287" i="54"/>
  <c r="B302" i="58"/>
  <c r="B85" i="61"/>
  <c r="B22" i="65"/>
  <c r="B244" i="58"/>
  <c r="B393" i="64"/>
  <c r="B48" i="75"/>
  <c r="B138" i="68"/>
  <c r="B27" i="76"/>
  <c r="B316" i="64"/>
  <c r="B55" i="64"/>
  <c r="B149" i="53"/>
  <c r="B364" i="64"/>
  <c r="B93" i="22"/>
  <c r="B111" i="76"/>
  <c r="B188" i="76"/>
  <c r="B24" i="76"/>
  <c r="B71" i="67"/>
  <c r="B218" i="57"/>
  <c r="B201" i="67"/>
  <c r="B38" i="76"/>
  <c r="B99" i="54"/>
  <c r="B85" i="58"/>
  <c r="B87" i="55"/>
  <c r="B146" i="76"/>
  <c r="B208" i="59"/>
  <c r="B301" i="55"/>
  <c r="B92" i="61"/>
  <c r="B75" i="60"/>
  <c r="B98" i="67"/>
  <c r="B66" i="76"/>
  <c r="B343" i="76"/>
  <c r="B106" i="61"/>
  <c r="B174" i="50"/>
  <c r="B60" i="61"/>
  <c r="B268" i="67"/>
  <c r="B121" i="69"/>
  <c r="B222" i="22"/>
  <c r="B182" i="57"/>
  <c r="B217" i="65"/>
  <c r="B329" i="56"/>
  <c r="B223" i="65"/>
  <c r="B290" i="53"/>
  <c r="B391" i="67"/>
  <c r="B348" i="55"/>
  <c r="B277" i="51"/>
  <c r="B21" i="64"/>
  <c r="B78" i="60"/>
  <c r="B281" i="69"/>
  <c r="B289" i="56"/>
  <c r="B138" i="54"/>
  <c r="B311" i="55"/>
  <c r="B275" i="68"/>
  <c r="B363" i="55"/>
  <c r="B58" i="54"/>
  <c r="B85" i="51"/>
  <c r="B229" i="53"/>
  <c r="B80" i="51"/>
  <c r="B210" i="56"/>
  <c r="B182" i="70"/>
  <c r="B213" i="71"/>
  <c r="B231" i="76"/>
  <c r="B228" i="65"/>
  <c r="B171" i="54"/>
  <c r="B315" i="66"/>
  <c r="B167" i="58"/>
  <c r="B87" i="22"/>
  <c r="B389" i="71"/>
  <c r="B219" i="61"/>
  <c r="B244" i="60"/>
  <c r="B325" i="70"/>
  <c r="B98" i="50"/>
  <c r="B43" i="65"/>
  <c r="B52" i="70"/>
  <c r="B132" i="61"/>
  <c r="B180" i="54"/>
  <c r="B177" i="22"/>
  <c r="B324" i="59"/>
  <c r="B292" i="54"/>
  <c r="B51" i="76"/>
  <c r="B52" i="61"/>
  <c r="B100" i="69"/>
  <c r="B101" i="67"/>
  <c r="E404" i="56"/>
  <c r="B212" i="56"/>
  <c r="B9" i="69"/>
  <c r="B277" i="58"/>
  <c r="B261" i="68"/>
  <c r="B333" i="67"/>
  <c r="B152" i="61"/>
  <c r="E404" i="68"/>
  <c r="B279" i="59"/>
  <c r="B150" i="67"/>
  <c r="B85" i="65"/>
  <c r="B311" i="59"/>
  <c r="B340" i="69"/>
  <c r="B280" i="59"/>
  <c r="B381" i="53"/>
  <c r="B71" i="55"/>
  <c r="B110" i="69"/>
  <c r="B261" i="60"/>
  <c r="B318" i="75"/>
  <c r="B233" i="75"/>
  <c r="B267" i="57"/>
  <c r="B175" i="58"/>
  <c r="B42" i="76"/>
  <c r="B241" i="55"/>
  <c r="B158" i="66"/>
  <c r="B400" i="57"/>
  <c r="B144" i="68"/>
  <c r="B399" i="22"/>
  <c r="B129" i="55"/>
  <c r="B321" i="55"/>
  <c r="B306" i="66"/>
  <c r="B148" i="69"/>
  <c r="B273" i="69"/>
  <c r="B317" i="55"/>
  <c r="B54" i="69"/>
  <c r="B340" i="53"/>
  <c r="B293" i="71"/>
  <c r="B251" i="22"/>
  <c r="B292" i="69"/>
  <c r="B309" i="57"/>
  <c r="B129" i="70"/>
  <c r="B384" i="58"/>
  <c r="B160" i="60"/>
  <c r="B124" i="68"/>
  <c r="B16" i="68"/>
  <c r="B373" i="22"/>
  <c r="B397" i="70"/>
  <c r="B274" i="61"/>
  <c r="B169" i="66"/>
  <c r="B287" i="50"/>
  <c r="B46" i="51"/>
  <c r="B144" i="55"/>
  <c r="B116" i="54"/>
  <c r="B48" i="55"/>
  <c r="B102" i="57"/>
  <c r="B121" i="55"/>
  <c r="B13" i="69"/>
  <c r="B202" i="68"/>
  <c r="B352" i="50"/>
  <c r="B211" i="70"/>
  <c r="B308" i="68"/>
  <c r="B294" i="65"/>
  <c r="B353" i="65"/>
  <c r="B327" i="53"/>
  <c r="B357" i="50"/>
  <c r="B29" i="53"/>
  <c r="B268" i="71"/>
  <c r="B19" i="68"/>
  <c r="B60" i="75"/>
  <c r="B363" i="65"/>
  <c r="B225" i="60"/>
  <c r="B105" i="68"/>
  <c r="B319" i="54"/>
  <c r="B373" i="51"/>
  <c r="B362" i="56"/>
  <c r="B32" i="61"/>
  <c r="B78" i="68"/>
  <c r="B223" i="61"/>
  <c r="B78" i="22"/>
  <c r="B324" i="53"/>
  <c r="B164" i="54"/>
  <c r="B288" i="50"/>
  <c r="B115" i="58"/>
  <c r="B281" i="67"/>
  <c r="B221" i="69"/>
  <c r="B371" i="54"/>
  <c r="B151" i="70"/>
  <c r="B144" i="22"/>
  <c r="B27" i="68"/>
  <c r="B286" i="58"/>
  <c r="B176" i="58"/>
  <c r="B349" i="57"/>
  <c r="B328" i="66"/>
  <c r="B65" i="53"/>
  <c r="B163" i="61"/>
  <c r="B147" i="65"/>
  <c r="B15" i="61"/>
  <c r="B347" i="60"/>
  <c r="B237" i="61"/>
  <c r="B320" i="61"/>
  <c r="B307" i="59"/>
  <c r="B141" i="56"/>
  <c r="B382" i="56"/>
  <c r="B161" i="66"/>
  <c r="B37" i="53"/>
  <c r="B156" i="22"/>
  <c r="B312" i="22"/>
  <c r="B69" i="64"/>
  <c r="B213" i="64"/>
  <c r="B197" i="64"/>
  <c r="B116" i="64"/>
  <c r="B196" i="64"/>
  <c r="B4" i="64"/>
  <c r="B199" i="64"/>
  <c r="B36" i="64"/>
  <c r="B52" i="64"/>
  <c r="B215" i="64"/>
  <c r="B149" i="64"/>
  <c r="B118" i="64"/>
  <c r="B84" i="61"/>
  <c r="B17" i="53"/>
  <c r="B224" i="66"/>
  <c r="B382" i="65"/>
  <c r="B222" i="70"/>
  <c r="B178" i="57"/>
  <c r="B229" i="75"/>
  <c r="B356" i="51"/>
  <c r="B281" i="60"/>
  <c r="B34" i="64"/>
  <c r="B200" i="69"/>
  <c r="B25" i="70"/>
  <c r="B285" i="65"/>
  <c r="B346" i="50"/>
  <c r="B140" i="57"/>
  <c r="B308" i="75"/>
  <c r="B325" i="75"/>
  <c r="B205" i="65"/>
  <c r="B316" i="57"/>
  <c r="B38" i="71"/>
  <c r="B320" i="64"/>
  <c r="B83" i="69"/>
  <c r="B175" i="51"/>
  <c r="B184" i="57"/>
  <c r="B276" i="59"/>
  <c r="B284" i="60"/>
  <c r="B235" i="67"/>
  <c r="B17" i="59"/>
  <c r="B21" i="69"/>
  <c r="B114" i="51"/>
  <c r="B254" i="71"/>
  <c r="B394" i="58"/>
  <c r="B135" i="75"/>
  <c r="B232" i="75"/>
  <c r="B136" i="67"/>
  <c r="B318" i="50"/>
  <c r="B122" i="51"/>
  <c r="B99" i="64"/>
  <c r="B352" i="68"/>
  <c r="B219" i="57"/>
  <c r="B272" i="55"/>
  <c r="B118" i="75"/>
  <c r="B72" i="54"/>
  <c r="B358" i="57"/>
  <c r="B386" i="69"/>
  <c r="I404" i="55"/>
  <c r="W103" i="55" s="1"/>
  <c r="W10" i="1" s="1"/>
  <c r="B39" i="59"/>
  <c r="B398" i="53"/>
  <c r="B104" i="54"/>
  <c r="B198" i="66"/>
  <c r="B296" i="75"/>
  <c r="B232" i="51"/>
  <c r="B343" i="70"/>
  <c r="B59" i="50"/>
  <c r="B320" i="22"/>
  <c r="B203" i="61"/>
  <c r="B236" i="66"/>
  <c r="B128" i="53"/>
  <c r="B380" i="58"/>
  <c r="B284" i="22"/>
  <c r="B131" i="61"/>
  <c r="B68" i="57"/>
  <c r="B316" i="55"/>
  <c r="B231" i="60"/>
  <c r="B20" i="53"/>
  <c r="B138" i="64"/>
  <c r="B170" i="56"/>
  <c r="B12" i="53"/>
  <c r="B196" i="66"/>
  <c r="B72" i="70"/>
  <c r="B261" i="69"/>
  <c r="B168" i="50"/>
  <c r="B15" i="60"/>
  <c r="B44" i="50"/>
  <c r="B277" i="70"/>
  <c r="B52" i="69"/>
  <c r="B29" i="65"/>
  <c r="B119" i="59"/>
  <c r="B372" i="66"/>
  <c r="B338" i="67"/>
  <c r="B235" i="65"/>
  <c r="B144" i="58"/>
  <c r="B263" i="58"/>
  <c r="B193" i="69"/>
  <c r="B56" i="71"/>
  <c r="B137" i="69"/>
  <c r="B105" i="59"/>
  <c r="B258" i="69"/>
  <c r="B114" i="55"/>
  <c r="B349" i="22"/>
  <c r="B218" i="69"/>
  <c r="B18" i="70"/>
  <c r="B326" i="65"/>
  <c r="B79" i="54"/>
  <c r="B367" i="65"/>
  <c r="B6" i="59"/>
  <c r="B85" i="56"/>
  <c r="B150" i="58"/>
  <c r="B259" i="58"/>
  <c r="B346" i="60"/>
  <c r="B185" i="67"/>
  <c r="B103" i="53"/>
  <c r="B160" i="59"/>
  <c r="B346" i="53"/>
  <c r="B254" i="57"/>
  <c r="B28" i="70"/>
  <c r="B19" i="67"/>
  <c r="B56" i="57"/>
  <c r="B40" i="69"/>
  <c r="B206" i="70"/>
  <c r="B364" i="66"/>
  <c r="B16" i="71"/>
  <c r="B400" i="61"/>
  <c r="B262" i="66"/>
  <c r="B173" i="56"/>
  <c r="B43" i="70"/>
  <c r="B365" i="71"/>
  <c r="B191" i="67"/>
  <c r="B22" i="69"/>
  <c r="B386" i="64"/>
  <c r="B301" i="57"/>
  <c r="B123" i="53"/>
  <c r="B347" i="61"/>
  <c r="B209" i="59"/>
  <c r="B36" i="65"/>
  <c r="B180" i="55"/>
  <c r="B390" i="71"/>
  <c r="B330" i="68"/>
  <c r="B286" i="22"/>
  <c r="B9" i="71"/>
  <c r="B390" i="65"/>
  <c r="B44" i="66"/>
  <c r="B311" i="53"/>
  <c r="B73" i="53"/>
  <c r="B226" i="65"/>
  <c r="B131" i="58"/>
  <c r="B330" i="58"/>
  <c r="B333" i="68"/>
  <c r="B401" i="68"/>
  <c r="B125" i="51"/>
  <c r="B322" i="65"/>
  <c r="B172" i="22"/>
  <c r="B326" i="75"/>
  <c r="B355" i="64"/>
  <c r="B347" i="75"/>
  <c r="B37" i="68"/>
  <c r="B322" i="66"/>
  <c r="B142" i="75"/>
  <c r="B396" i="69"/>
  <c r="B395" i="64"/>
  <c r="B319" i="61"/>
  <c r="B63" i="64"/>
  <c r="B304" i="58"/>
  <c r="B331" i="55"/>
  <c r="B281" i="70"/>
  <c r="B92" i="54"/>
  <c r="B126" i="68"/>
  <c r="B370" i="64"/>
  <c r="B193" i="65"/>
  <c r="B43" i="54"/>
  <c r="B403" i="58"/>
  <c r="B287" i="56"/>
  <c r="B259" i="71"/>
  <c r="B119" i="68"/>
  <c r="B148" i="70"/>
  <c r="B41" i="70"/>
  <c r="B183" i="76"/>
  <c r="B318" i="60"/>
  <c r="B119" i="60"/>
  <c r="B147" i="64"/>
  <c r="B386" i="53"/>
  <c r="B82" i="56"/>
  <c r="B190" i="57"/>
  <c r="B81" i="75"/>
  <c r="B119" i="57"/>
  <c r="B185" i="57"/>
  <c r="B165" i="57"/>
  <c r="B183" i="57"/>
  <c r="B198" i="57"/>
  <c r="B103" i="57"/>
  <c r="B196" i="57"/>
  <c r="B228" i="57"/>
  <c r="B134" i="57"/>
  <c r="B164" i="57"/>
  <c r="B117" i="57"/>
  <c r="B181" i="57"/>
  <c r="B4" i="57"/>
  <c r="B21" i="57"/>
  <c r="B197" i="57"/>
  <c r="B132" i="57"/>
  <c r="B101" i="57"/>
  <c r="B245" i="55"/>
  <c r="B292" i="66"/>
  <c r="B211" i="53"/>
  <c r="B362" i="22"/>
  <c r="B329" i="50"/>
  <c r="B381" i="76"/>
  <c r="B142" i="56"/>
  <c r="B354" i="51"/>
  <c r="B152" i="22"/>
  <c r="B351" i="69"/>
  <c r="B329" i="57"/>
  <c r="B24" i="57"/>
  <c r="B328" i="55"/>
  <c r="B15" i="54"/>
  <c r="B301" i="67"/>
  <c r="B163" i="55"/>
  <c r="B342" i="66"/>
  <c r="B6" i="54"/>
  <c r="B267" i="65"/>
  <c r="B247" i="65"/>
  <c r="B254" i="68"/>
  <c r="B126" i="67"/>
  <c r="B167" i="69"/>
  <c r="B397" i="55"/>
  <c r="B200" i="58"/>
  <c r="B390" i="59"/>
  <c r="B44" i="69"/>
  <c r="B138" i="22"/>
  <c r="B174" i="71"/>
  <c r="B336" i="59"/>
  <c r="B284" i="55"/>
  <c r="B318" i="69"/>
  <c r="B191" i="65"/>
  <c r="B334" i="76"/>
  <c r="B358" i="66"/>
  <c r="B127" i="68"/>
  <c r="B205" i="64"/>
  <c r="B391" i="65"/>
  <c r="B40" i="57"/>
  <c r="B136" i="66"/>
  <c r="B12" i="64"/>
  <c r="B176" i="50"/>
  <c r="B27" i="57"/>
  <c r="B186" i="75"/>
  <c r="B267" i="51"/>
  <c r="B293" i="22"/>
  <c r="B44" i="65"/>
  <c r="B207" i="57"/>
  <c r="B190" i="59"/>
  <c r="B85" i="60"/>
  <c r="B180" i="70"/>
  <c r="B350" i="61"/>
  <c r="B359" i="55"/>
  <c r="B206" i="51"/>
  <c r="B56" i="67"/>
  <c r="B314" i="60"/>
  <c r="B102" i="53"/>
  <c r="B154" i="58"/>
  <c r="B40" i="61"/>
  <c r="B62" i="66"/>
  <c r="B285" i="55"/>
  <c r="B307" i="56"/>
  <c r="B133" i="76"/>
  <c r="B35" i="69"/>
  <c r="B186" i="58"/>
  <c r="B349" i="68"/>
  <c r="B175" i="55"/>
  <c r="B335" i="70"/>
  <c r="B60" i="71"/>
  <c r="B240" i="71"/>
  <c r="B172" i="66"/>
  <c r="B403" i="64"/>
  <c r="B36" i="22"/>
  <c r="B231" i="54"/>
  <c r="B401" i="60"/>
  <c r="B293" i="64"/>
  <c r="B343" i="69"/>
  <c r="B290" i="61"/>
  <c r="B243" i="59"/>
  <c r="B398" i="22"/>
  <c r="B375" i="65"/>
  <c r="B18" i="65"/>
  <c r="B284" i="75"/>
  <c r="B110" i="53"/>
  <c r="B107" i="54"/>
  <c r="B42" i="56"/>
  <c r="B304" i="50"/>
  <c r="B325" i="22"/>
  <c r="B242" i="56"/>
  <c r="B8" i="68"/>
  <c r="B165" i="58"/>
  <c r="B341" i="61"/>
  <c r="B357" i="68"/>
  <c r="B366" i="64"/>
  <c r="B193" i="53"/>
  <c r="B273" i="57"/>
  <c r="B59" i="64"/>
  <c r="B128" i="67"/>
  <c r="B102" i="60"/>
  <c r="B4" i="65"/>
  <c r="B49" i="65"/>
  <c r="B332" i="50"/>
  <c r="B309" i="54"/>
  <c r="B327" i="75"/>
  <c r="B260" i="70"/>
  <c r="B117" i="68"/>
  <c r="B8" i="61"/>
  <c r="B215" i="67"/>
  <c r="I404" i="66"/>
  <c r="W103" i="66" s="1"/>
  <c r="W19" i="1" s="1"/>
  <c r="B130" i="22"/>
  <c r="B229" i="71"/>
  <c r="B24" i="54"/>
  <c r="B371" i="61"/>
  <c r="B363" i="56"/>
  <c r="B364" i="75"/>
  <c r="B311" i="64"/>
  <c r="B104" i="57"/>
  <c r="B148" i="67"/>
  <c r="B283" i="54"/>
  <c r="B77" i="55"/>
  <c r="B141" i="51"/>
  <c r="B213" i="76"/>
  <c r="B262" i="61"/>
  <c r="B313" i="58"/>
  <c r="B264" i="53"/>
  <c r="B206" i="53"/>
  <c r="B56" i="69"/>
  <c r="B85" i="67"/>
  <c r="B380" i="60"/>
  <c r="B317" i="60"/>
  <c r="B145" i="51"/>
  <c r="B149" i="22"/>
  <c r="B148" i="56"/>
  <c r="B21" i="68"/>
  <c r="B300" i="54"/>
  <c r="B330" i="50"/>
  <c r="B240" i="58"/>
  <c r="B172" i="50"/>
  <c r="B306" i="50"/>
  <c r="B194" i="66"/>
  <c r="B356" i="64"/>
  <c r="B309" i="59"/>
  <c r="B53" i="70"/>
  <c r="B154" i="57"/>
  <c r="B254" i="70"/>
  <c r="B279" i="56"/>
  <c r="B357" i="56"/>
  <c r="B401" i="56"/>
  <c r="B47" i="53"/>
  <c r="B340" i="68"/>
  <c r="B172" i="69"/>
  <c r="B165" i="68"/>
  <c r="G404" i="59"/>
  <c r="U103" i="59" s="1"/>
  <c r="V14" i="1" s="1"/>
  <c r="B155" i="66"/>
  <c r="B199" i="67"/>
  <c r="B151" i="55"/>
  <c r="B323" i="59"/>
  <c r="B304" i="70"/>
  <c r="B223" i="75"/>
  <c r="B300" i="53"/>
  <c r="B215" i="56"/>
  <c r="B77" i="76"/>
  <c r="B103" i="66"/>
  <c r="F404" i="76"/>
  <c r="T103" i="76" s="1"/>
  <c r="U24" i="1" s="1"/>
  <c r="B276" i="70"/>
  <c r="B261" i="65"/>
  <c r="B157" i="75"/>
  <c r="B105" i="75"/>
  <c r="B183" i="61"/>
  <c r="B150" i="61"/>
  <c r="B362" i="64"/>
  <c r="B103" i="51"/>
  <c r="B101" i="59"/>
  <c r="B72" i="76"/>
  <c r="F404" i="67"/>
  <c r="T103" i="67" s="1"/>
  <c r="U20" i="1" s="1"/>
  <c r="B277" i="69"/>
  <c r="B100" i="59"/>
  <c r="B308" i="55"/>
  <c r="B215" i="71"/>
  <c r="B149" i="66"/>
  <c r="B296" i="66"/>
  <c r="I404" i="60"/>
  <c r="W103" i="60" s="1"/>
  <c r="W15" i="1" s="1"/>
  <c r="B98" i="68"/>
  <c r="B88" i="61"/>
  <c r="B196" i="50"/>
  <c r="B392" i="76"/>
  <c r="B95" i="59"/>
  <c r="B109" i="76"/>
  <c r="B70" i="76"/>
  <c r="B128" i="76"/>
  <c r="B97" i="22"/>
  <c r="B392" i="55"/>
  <c r="B192" i="76"/>
  <c r="B244" i="76"/>
  <c r="B154" i="67"/>
  <c r="B297" i="67"/>
  <c r="B107" i="65"/>
  <c r="B93" i="65"/>
  <c r="B55" i="67"/>
  <c r="B391" i="76"/>
  <c r="B256" i="75"/>
  <c r="B92" i="66"/>
  <c r="B108" i="65"/>
  <c r="B97" i="58"/>
  <c r="B362" i="76"/>
  <c r="B71" i="70"/>
  <c r="B218" i="50"/>
  <c r="B79" i="76"/>
  <c r="B171" i="58"/>
  <c r="B93" i="61"/>
  <c r="B91" i="51"/>
  <c r="B384" i="50"/>
  <c r="B228" i="51"/>
  <c r="B212" i="59"/>
  <c r="B60" i="65"/>
  <c r="B327" i="55"/>
  <c r="B311" i="76"/>
  <c r="B303" i="76"/>
  <c r="B142" i="57"/>
  <c r="B326" i="67"/>
  <c r="B169" i="57"/>
  <c r="B244" i="55"/>
  <c r="B66" i="71"/>
  <c r="B119" i="76"/>
  <c r="B102" i="56"/>
  <c r="B135" i="64"/>
  <c r="B108" i="61"/>
  <c r="B317" i="69"/>
  <c r="B222" i="54"/>
  <c r="B345" i="55"/>
  <c r="B319" i="55"/>
  <c r="B212" i="76"/>
  <c r="B284" i="76"/>
  <c r="B324" i="67"/>
  <c r="B79" i="53"/>
  <c r="B6" i="64"/>
  <c r="B347" i="58"/>
  <c r="B87" i="64"/>
  <c r="B253" i="55"/>
  <c r="B86" i="69"/>
  <c r="B93" i="59"/>
  <c r="B95" i="76"/>
  <c r="B70" i="71"/>
  <c r="B263" i="57"/>
  <c r="B88" i="75"/>
  <c r="B22" i="22"/>
  <c r="B91" i="22"/>
  <c r="B90" i="55"/>
  <c r="B56" i="51"/>
  <c r="B5" i="54"/>
  <c r="B104" i="76"/>
  <c r="B87" i="59"/>
  <c r="B57" i="64"/>
  <c r="B87" i="65"/>
  <c r="B308" i="61"/>
  <c r="B277" i="75"/>
  <c r="B339" i="59"/>
  <c r="B6" i="65"/>
  <c r="B153" i="54"/>
  <c r="B309" i="76"/>
  <c r="B103" i="58"/>
  <c r="B199" i="59"/>
  <c r="B326" i="76"/>
  <c r="AT21" i="26"/>
  <c r="AU21" i="26" s="1"/>
  <c r="AT23" i="26"/>
  <c r="AU23" i="26" s="1"/>
  <c r="AT14" i="26"/>
  <c r="AU14" i="26" s="1"/>
  <c r="AT24" i="26"/>
  <c r="AT25" i="26" s="1"/>
  <c r="AT17" i="26"/>
  <c r="AU17" i="26" s="1"/>
  <c r="AT22" i="26"/>
  <c r="AU22" i="26" s="1"/>
  <c r="AT5" i="26"/>
  <c r="AU5" i="26" s="1"/>
  <c r="AT7" i="26"/>
  <c r="AU7" i="26" s="1"/>
  <c r="AT19" i="26"/>
  <c r="AU19" i="26" s="1"/>
  <c r="AT10" i="26"/>
  <c r="AU10" i="26" s="1"/>
  <c r="AT2" i="26"/>
  <c r="AU2" i="26" s="1"/>
  <c r="AT15" i="26"/>
  <c r="AU15" i="26" s="1"/>
  <c r="AT13" i="26"/>
  <c r="AU13" i="26" s="1"/>
  <c r="AT6" i="26"/>
  <c r="AU6" i="26" s="1"/>
  <c r="AT3" i="26"/>
  <c r="AU3" i="26" s="1"/>
  <c r="AT11" i="26"/>
  <c r="AU11" i="26" s="1"/>
  <c r="AT4" i="26"/>
  <c r="AU4" i="26" s="1"/>
  <c r="AT9" i="26"/>
  <c r="AU9" i="26" s="1"/>
  <c r="AT16" i="26"/>
  <c r="AU16" i="26" s="1"/>
  <c r="AT8" i="26"/>
  <c r="AU8" i="26" s="1"/>
  <c r="AT18" i="26"/>
  <c r="AU18" i="26" s="1"/>
  <c r="AT20" i="26"/>
  <c r="AU20" i="26" s="1"/>
  <c r="J33" i="1"/>
  <c r="I34" i="1"/>
  <c r="AU24" i="26" l="1"/>
  <c r="H404" i="50"/>
  <c r="V103" i="50" s="1"/>
  <c r="S103" i="50"/>
  <c r="T5" i="1" s="1"/>
  <c r="S103" i="68"/>
  <c r="T21" i="1" s="1"/>
  <c r="H404" i="68"/>
  <c r="V103" i="68" s="1"/>
  <c r="S103" i="59"/>
  <c r="T14" i="1" s="1"/>
  <c r="H404" i="59"/>
  <c r="V103" i="59" s="1"/>
  <c r="N62" i="53"/>
  <c r="N70" i="53"/>
  <c r="N309" i="53"/>
  <c r="N268" i="53"/>
  <c r="N237" i="53"/>
  <c r="N346" i="53"/>
  <c r="N392" i="53"/>
  <c r="N383" i="53"/>
  <c r="N279" i="53"/>
  <c r="N203" i="53"/>
  <c r="N226" i="53"/>
  <c r="N68" i="53"/>
  <c r="N210" i="53"/>
  <c r="N287" i="53"/>
  <c r="N100" i="53"/>
  <c r="N195" i="53"/>
  <c r="N178" i="53"/>
  <c r="N334" i="53"/>
  <c r="N189" i="53"/>
  <c r="N56" i="53"/>
  <c r="N271" i="53"/>
  <c r="N167" i="53"/>
  <c r="N21" i="53"/>
  <c r="N13" i="53"/>
  <c r="N179" i="53"/>
  <c r="N73" i="53"/>
  <c r="N323" i="53"/>
  <c r="N357" i="53"/>
  <c r="N386" i="53"/>
  <c r="N116" i="53"/>
  <c r="N122" i="53"/>
  <c r="N187" i="53"/>
  <c r="N17" i="53"/>
  <c r="N332" i="53"/>
  <c r="N250" i="53"/>
  <c r="N322" i="53"/>
  <c r="N63" i="53"/>
  <c r="N166" i="53"/>
  <c r="N175" i="53"/>
  <c r="N28" i="53"/>
  <c r="N161" i="53"/>
  <c r="N105" i="53"/>
  <c r="N248" i="53"/>
  <c r="N40" i="53"/>
  <c r="N371" i="53"/>
  <c r="N376" i="53"/>
  <c r="N75" i="53"/>
  <c r="N83" i="53"/>
  <c r="N266" i="53"/>
  <c r="N377" i="53"/>
  <c r="N188" i="53"/>
  <c r="N181" i="53"/>
  <c r="N224" i="53"/>
  <c r="N315" i="53"/>
  <c r="N240" i="53"/>
  <c r="N329" i="53"/>
  <c r="N115" i="53"/>
  <c r="N129" i="53"/>
  <c r="N231" i="53"/>
  <c r="N326" i="53"/>
  <c r="N112" i="53"/>
  <c r="N402" i="53"/>
  <c r="N396" i="53"/>
  <c r="N257" i="53"/>
  <c r="N364" i="53"/>
  <c r="N303" i="53"/>
  <c r="N260" i="53"/>
  <c r="N243" i="53"/>
  <c r="N121" i="53"/>
  <c r="N230" i="53"/>
  <c r="N96" i="53"/>
  <c r="N223" i="53"/>
  <c r="N114" i="53"/>
  <c r="N235" i="53"/>
  <c r="N29" i="53"/>
  <c r="N362" i="53"/>
  <c r="N285" i="53"/>
  <c r="N126" i="53"/>
  <c r="N32" i="53"/>
  <c r="N39" i="53"/>
  <c r="N222" i="53"/>
  <c r="N272" i="53"/>
  <c r="N267" i="53"/>
  <c r="N206" i="53"/>
  <c r="N60" i="53"/>
  <c r="N368" i="53"/>
  <c r="N150" i="53"/>
  <c r="N278" i="53"/>
  <c r="N108" i="53"/>
  <c r="N239" i="53"/>
  <c r="N111" i="53"/>
  <c r="N162" i="53"/>
  <c r="N37" i="53"/>
  <c r="N151" i="53"/>
  <c r="N197" i="53"/>
  <c r="N265" i="53"/>
  <c r="N92" i="53"/>
  <c r="N355" i="53"/>
  <c r="N137" i="53"/>
  <c r="N174" i="53"/>
  <c r="N391" i="53"/>
  <c r="N38" i="53"/>
  <c r="N379" i="53"/>
  <c r="N169" i="53"/>
  <c r="N397" i="53"/>
  <c r="N42" i="53"/>
  <c r="N293" i="53"/>
  <c r="N130" i="53"/>
  <c r="N69" i="53"/>
  <c r="N241" i="53"/>
  <c r="N300" i="53"/>
  <c r="N401" i="53"/>
  <c r="N147" i="53"/>
  <c r="N154" i="53"/>
  <c r="N80" i="53"/>
  <c r="N328" i="53"/>
  <c r="N127" i="53"/>
  <c r="N228" i="53"/>
  <c r="N308" i="53"/>
  <c r="N400" i="53"/>
  <c r="N128" i="53"/>
  <c r="N381" i="53"/>
  <c r="N36" i="53"/>
  <c r="N101" i="53"/>
  <c r="N229" i="53"/>
  <c r="N317" i="53"/>
  <c r="N286" i="53"/>
  <c r="N58" i="53"/>
  <c r="N202" i="53"/>
  <c r="N388" i="53"/>
  <c r="N256" i="53"/>
  <c r="N157" i="53"/>
  <c r="N273" i="53"/>
  <c r="N276" i="53"/>
  <c r="N35" i="53"/>
  <c r="N55" i="53"/>
  <c r="N367" i="53"/>
  <c r="N95" i="53"/>
  <c r="N84" i="53"/>
  <c r="N288" i="53"/>
  <c r="N176" i="53"/>
  <c r="N342" i="53"/>
  <c r="N283" i="53"/>
  <c r="N247" i="53"/>
  <c r="N152" i="53"/>
  <c r="N335" i="53"/>
  <c r="N324" i="53"/>
  <c r="N46" i="53"/>
  <c r="N5" i="53"/>
  <c r="N66" i="53"/>
  <c r="N313" i="53"/>
  <c r="N217" i="53"/>
  <c r="N91" i="53"/>
  <c r="N358" i="53"/>
  <c r="N18" i="53"/>
  <c r="N327" i="53"/>
  <c r="N74" i="53"/>
  <c r="N184" i="53"/>
  <c r="N398" i="53"/>
  <c r="N182" i="53"/>
  <c r="N366" i="53"/>
  <c r="N77" i="53"/>
  <c r="N185" i="53"/>
  <c r="N374" i="53"/>
  <c r="N94" i="53"/>
  <c r="N59" i="53"/>
  <c r="N331" i="53"/>
  <c r="N255" i="53"/>
  <c r="N106" i="53"/>
  <c r="N136" i="53"/>
  <c r="N15" i="53"/>
  <c r="N216" i="53"/>
  <c r="N76" i="53"/>
  <c r="N23" i="53"/>
  <c r="N292" i="53"/>
  <c r="N153" i="53"/>
  <c r="N171" i="53"/>
  <c r="N318" i="53"/>
  <c r="N294" i="53"/>
  <c r="N261" i="53"/>
  <c r="N399" i="53"/>
  <c r="N225" i="53"/>
  <c r="N131" i="53"/>
  <c r="N173" i="53"/>
  <c r="N148" i="53"/>
  <c r="N49" i="53"/>
  <c r="N236" i="53"/>
  <c r="N365" i="53"/>
  <c r="N403" i="53"/>
  <c r="N380" i="53"/>
  <c r="N125" i="53"/>
  <c r="N117" i="53"/>
  <c r="N289" i="53"/>
  <c r="N78" i="53"/>
  <c r="N340" i="53"/>
  <c r="N282" i="53"/>
  <c r="N277" i="53"/>
  <c r="N135" i="53"/>
  <c r="N86" i="53"/>
  <c r="N325" i="53"/>
  <c r="N389" i="53"/>
  <c r="N144" i="53"/>
  <c r="N172" i="53"/>
  <c r="N320" i="53"/>
  <c r="N57" i="53"/>
  <c r="N351" i="53"/>
  <c r="N208" i="53"/>
  <c r="N304" i="53"/>
  <c r="N270" i="53"/>
  <c r="N262" i="53"/>
  <c r="N71" i="53"/>
  <c r="N145" i="53"/>
  <c r="N353" i="53"/>
  <c r="N64" i="53"/>
  <c r="N219" i="53"/>
  <c r="N253" i="53"/>
  <c r="N227" i="53"/>
  <c r="N330" i="53"/>
  <c r="N109" i="53"/>
  <c r="N81" i="53"/>
  <c r="N146" i="53"/>
  <c r="N97" i="53"/>
  <c r="N190" i="53"/>
  <c r="N384" i="53"/>
  <c r="N124" i="53"/>
  <c r="N103" i="53"/>
  <c r="N343" i="53"/>
  <c r="N390" i="53"/>
  <c r="N339" i="53"/>
  <c r="N297" i="53"/>
  <c r="N19" i="53"/>
  <c r="N93" i="53"/>
  <c r="N209" i="53"/>
  <c r="N290" i="53"/>
  <c r="N373" i="53"/>
  <c r="N107" i="53"/>
  <c r="N102" i="53"/>
  <c r="N214" i="53"/>
  <c r="N356" i="53"/>
  <c r="N168" i="53"/>
  <c r="N119" i="53"/>
  <c r="N252" i="53"/>
  <c r="N158" i="53"/>
  <c r="N299" i="53"/>
  <c r="N369" i="53"/>
  <c r="N14" i="53"/>
  <c r="N337" i="53"/>
  <c r="N291" i="53"/>
  <c r="N140" i="53"/>
  <c r="N211" i="53"/>
  <c r="N180" i="53"/>
  <c r="N118" i="53"/>
  <c r="N79" i="53"/>
  <c r="N16" i="53"/>
  <c r="N348" i="53"/>
  <c r="N310" i="53"/>
  <c r="N132" i="53"/>
  <c r="N280" i="53"/>
  <c r="N87" i="53"/>
  <c r="N27" i="53"/>
  <c r="N352" i="53"/>
  <c r="N394" i="53"/>
  <c r="N305" i="53"/>
  <c r="N395" i="53"/>
  <c r="N254" i="53"/>
  <c r="N302" i="53"/>
  <c r="N200" i="53"/>
  <c r="N170" i="53"/>
  <c r="N296" i="53"/>
  <c r="N258" i="53"/>
  <c r="N205" i="53"/>
  <c r="N269" i="53"/>
  <c r="N85" i="53"/>
  <c r="N33" i="53"/>
  <c r="N341" i="53"/>
  <c r="N9" i="53"/>
  <c r="N53" i="53"/>
  <c r="N52" i="53"/>
  <c r="N263" i="53"/>
  <c r="N183" i="53"/>
  <c r="N316" i="53"/>
  <c r="N193" i="53"/>
  <c r="N372" i="53"/>
  <c r="N20" i="53"/>
  <c r="N201" i="53"/>
  <c r="N264" i="53"/>
  <c r="N307" i="53"/>
  <c r="N156" i="53"/>
  <c r="N192" i="53"/>
  <c r="N143" i="53"/>
  <c r="N244" i="53"/>
  <c r="N311" i="53"/>
  <c r="N336" i="53"/>
  <c r="N149" i="53"/>
  <c r="N165" i="53"/>
  <c r="N26" i="53"/>
  <c r="N47" i="53"/>
  <c r="N301" i="53"/>
  <c r="N359" i="53"/>
  <c r="N133" i="53"/>
  <c r="N98" i="53"/>
  <c r="N30" i="53"/>
  <c r="N120" i="53"/>
  <c r="N363" i="53"/>
  <c r="N393" i="53"/>
  <c r="N350" i="53"/>
  <c r="N110" i="53"/>
  <c r="N8" i="53"/>
  <c r="N274" i="53"/>
  <c r="N387" i="53"/>
  <c r="N41" i="53"/>
  <c r="N4" i="53"/>
  <c r="N213" i="53"/>
  <c r="N6" i="53"/>
  <c r="N347" i="53"/>
  <c r="N43" i="53"/>
  <c r="N61" i="53"/>
  <c r="N259" i="53"/>
  <c r="N249" i="53"/>
  <c r="N90" i="53"/>
  <c r="N7" i="53"/>
  <c r="N194" i="53"/>
  <c r="N142" i="53"/>
  <c r="N233" i="53"/>
  <c r="N375" i="53"/>
  <c r="N246" i="53"/>
  <c r="N349" i="53"/>
  <c r="N65" i="53"/>
  <c r="N344" i="53"/>
  <c r="N25" i="53"/>
  <c r="N284" i="53"/>
  <c r="N138" i="53"/>
  <c r="N54" i="53"/>
  <c r="N67" i="53"/>
  <c r="N221" i="53"/>
  <c r="N232" i="53"/>
  <c r="N275" i="53"/>
  <c r="N164" i="53"/>
  <c r="N141" i="53"/>
  <c r="N48" i="53"/>
  <c r="N199" i="53"/>
  <c r="N196" i="53"/>
  <c r="N354" i="53"/>
  <c r="N295" i="53"/>
  <c r="N99" i="53"/>
  <c r="N212" i="53"/>
  <c r="N72" i="53"/>
  <c r="N281" i="53"/>
  <c r="N385" i="53"/>
  <c r="N31" i="53"/>
  <c r="N207" i="53"/>
  <c r="N220" i="53"/>
  <c r="N314" i="53"/>
  <c r="N163" i="53"/>
  <c r="N321" i="53"/>
  <c r="N382" i="53"/>
  <c r="N251" i="53"/>
  <c r="N191" i="53"/>
  <c r="N113" i="53"/>
  <c r="N361" i="53"/>
  <c r="N242" i="53"/>
  <c r="N218" i="53"/>
  <c r="N88" i="53"/>
  <c r="N370" i="53"/>
  <c r="N333" i="53"/>
  <c r="N312" i="53"/>
  <c r="N22" i="53"/>
  <c r="N198" i="53"/>
  <c r="N238" i="53"/>
  <c r="N155" i="53"/>
  <c r="N177" i="53"/>
  <c r="N44" i="53"/>
  <c r="N45" i="53"/>
  <c r="N345" i="53"/>
  <c r="N306" i="53"/>
  <c r="N50" i="53"/>
  <c r="N11" i="53"/>
  <c r="N123" i="53"/>
  <c r="N51" i="53"/>
  <c r="N134" i="53"/>
  <c r="N378" i="53"/>
  <c r="N204" i="53"/>
  <c r="N160" i="53"/>
  <c r="N10" i="53"/>
  <c r="N159" i="53"/>
  <c r="N319" i="53"/>
  <c r="N12" i="53"/>
  <c r="N360" i="53"/>
  <c r="N24" i="53"/>
  <c r="N139" i="53"/>
  <c r="N82" i="53"/>
  <c r="N186" i="53"/>
  <c r="N298" i="53"/>
  <c r="N245" i="53"/>
  <c r="N104" i="53"/>
  <c r="N215" i="53"/>
  <c r="N89" i="53"/>
  <c r="N338" i="53"/>
  <c r="N34" i="53"/>
  <c r="N234" i="53"/>
  <c r="S103" i="61"/>
  <c r="T16" i="1" s="1"/>
  <c r="H404" i="61"/>
  <c r="V103" i="61" s="1"/>
  <c r="N14" i="65"/>
  <c r="N105" i="65"/>
  <c r="N313" i="65"/>
  <c r="N330" i="65"/>
  <c r="N331" i="65"/>
  <c r="N375" i="65"/>
  <c r="N274" i="65"/>
  <c r="N65" i="65"/>
  <c r="N185" i="65"/>
  <c r="N47" i="65"/>
  <c r="N43" i="65"/>
  <c r="N49" i="65"/>
  <c r="N355" i="65"/>
  <c r="N68" i="65"/>
  <c r="N212" i="65"/>
  <c r="N115" i="65"/>
  <c r="N146" i="65"/>
  <c r="N119" i="65"/>
  <c r="N394" i="65"/>
  <c r="N22" i="65"/>
  <c r="N271" i="65"/>
  <c r="N78" i="65"/>
  <c r="N236" i="65"/>
  <c r="N385" i="65"/>
  <c r="N341" i="65"/>
  <c r="N229" i="65"/>
  <c r="N103" i="65"/>
  <c r="N191" i="65"/>
  <c r="N246" i="65"/>
  <c r="N145" i="65"/>
  <c r="N284" i="65"/>
  <c r="N289" i="65"/>
  <c r="N60" i="65"/>
  <c r="N126" i="65"/>
  <c r="N374" i="65"/>
  <c r="N277" i="65"/>
  <c r="N383" i="65"/>
  <c r="N202" i="65"/>
  <c r="N4" i="65"/>
  <c r="N345" i="65"/>
  <c r="N9" i="65"/>
  <c r="N340" i="65"/>
  <c r="N215" i="65"/>
  <c r="N258" i="65"/>
  <c r="N172" i="65"/>
  <c r="N278" i="65"/>
  <c r="N402" i="65"/>
  <c r="N243" i="65"/>
  <c r="N267" i="65"/>
  <c r="N138" i="65"/>
  <c r="N366" i="65"/>
  <c r="N75" i="65"/>
  <c r="N390" i="65"/>
  <c r="N252" i="65"/>
  <c r="N322" i="65"/>
  <c r="N373" i="65"/>
  <c r="N362" i="65"/>
  <c r="N306" i="65"/>
  <c r="N209" i="65"/>
  <c r="N95" i="65"/>
  <c r="N165" i="65"/>
  <c r="N10" i="65"/>
  <c r="N403" i="65"/>
  <c r="N304" i="65"/>
  <c r="N186" i="65"/>
  <c r="N153" i="65"/>
  <c r="N228" i="65"/>
  <c r="N150" i="65"/>
  <c r="N272" i="65"/>
  <c r="N13" i="65"/>
  <c r="N270" i="65"/>
  <c r="N230" i="65"/>
  <c r="N135" i="65"/>
  <c r="N168" i="65"/>
  <c r="N5" i="65"/>
  <c r="N295" i="65"/>
  <c r="N257" i="65"/>
  <c r="N90" i="65"/>
  <c r="N73" i="65"/>
  <c r="N200" i="65"/>
  <c r="N123" i="65"/>
  <c r="N16" i="65"/>
  <c r="N194" i="65"/>
  <c r="N45" i="65"/>
  <c r="N259" i="65"/>
  <c r="N282" i="65"/>
  <c r="N276" i="65"/>
  <c r="N81" i="65"/>
  <c r="N74" i="65"/>
  <c r="N296" i="65"/>
  <c r="N367" i="65"/>
  <c r="N170" i="65"/>
  <c r="N46" i="65"/>
  <c r="N303" i="65"/>
  <c r="N127" i="65"/>
  <c r="N134" i="65"/>
  <c r="N248" i="65"/>
  <c r="N207" i="65"/>
  <c r="N106" i="65"/>
  <c r="N235" i="65"/>
  <c r="N33" i="65"/>
  <c r="N161" i="65"/>
  <c r="N158" i="65"/>
  <c r="N93" i="65"/>
  <c r="N118" i="65"/>
  <c r="N237" i="65"/>
  <c r="N262" i="65"/>
  <c r="N148" i="65"/>
  <c r="N336" i="65"/>
  <c r="N381" i="65"/>
  <c r="N21" i="65"/>
  <c r="N285" i="65"/>
  <c r="N28" i="65"/>
  <c r="N57" i="65"/>
  <c r="N143" i="65"/>
  <c r="N326" i="65"/>
  <c r="N76" i="65"/>
  <c r="N348" i="65"/>
  <c r="N91" i="65"/>
  <c r="N324" i="65"/>
  <c r="N281" i="65"/>
  <c r="N166" i="65"/>
  <c r="N94" i="65"/>
  <c r="N160" i="65"/>
  <c r="N71" i="65"/>
  <c r="N111" i="65"/>
  <c r="N190" i="65"/>
  <c r="N164" i="65"/>
  <c r="N77" i="65"/>
  <c r="N131" i="65"/>
  <c r="N193" i="65"/>
  <c r="N335" i="65"/>
  <c r="N350" i="65"/>
  <c r="N26" i="65"/>
  <c r="N201" i="65"/>
  <c r="N297" i="65"/>
  <c r="N162" i="65"/>
  <c r="N125" i="65"/>
  <c r="N100" i="65"/>
  <c r="N315" i="65"/>
  <c r="N39" i="65"/>
  <c r="N263" i="65"/>
  <c r="N339" i="65"/>
  <c r="N67" i="65"/>
  <c r="N220" i="65"/>
  <c r="N184" i="65"/>
  <c r="N309" i="65"/>
  <c r="N149" i="65"/>
  <c r="N269" i="65"/>
  <c r="N44" i="65"/>
  <c r="N214" i="65"/>
  <c r="N351" i="65"/>
  <c r="N391" i="65"/>
  <c r="N37" i="65"/>
  <c r="N8" i="65"/>
  <c r="N89" i="65"/>
  <c r="N353" i="65"/>
  <c r="N15" i="65"/>
  <c r="N96" i="65"/>
  <c r="N199" i="65"/>
  <c r="N359" i="65"/>
  <c r="N312" i="65"/>
  <c r="N294" i="65"/>
  <c r="N175" i="65"/>
  <c r="N227" i="65"/>
  <c r="N11" i="65"/>
  <c r="N156" i="65"/>
  <c r="N260" i="65"/>
  <c r="N128" i="65"/>
  <c r="N122" i="65"/>
  <c r="N101" i="65"/>
  <c r="N64" i="65"/>
  <c r="N254" i="65"/>
  <c r="N154" i="65"/>
  <c r="N333" i="65"/>
  <c r="N174" i="65"/>
  <c r="N169" i="65"/>
  <c r="N231" i="65"/>
  <c r="N12" i="65"/>
  <c r="N187" i="65"/>
  <c r="N354" i="65"/>
  <c r="N167" i="65"/>
  <c r="N251" i="65"/>
  <c r="N181" i="65"/>
  <c r="N347" i="65"/>
  <c r="N192" i="65"/>
  <c r="N319" i="65"/>
  <c r="N88" i="65"/>
  <c r="N317" i="65"/>
  <c r="N300" i="65"/>
  <c r="N6" i="65"/>
  <c r="N386" i="65"/>
  <c r="N397" i="65"/>
  <c r="N268" i="65"/>
  <c r="N25" i="65"/>
  <c r="N273" i="65"/>
  <c r="N36" i="65"/>
  <c r="N293" i="65"/>
  <c r="N86" i="65"/>
  <c r="N344" i="65"/>
  <c r="N357" i="65"/>
  <c r="N218" i="65"/>
  <c r="N147" i="65"/>
  <c r="N171" i="65"/>
  <c r="N104" i="65"/>
  <c r="N155" i="65"/>
  <c r="N301" i="65"/>
  <c r="N398" i="65"/>
  <c r="N377" i="65"/>
  <c r="N399" i="65"/>
  <c r="N264" i="65"/>
  <c r="N302" i="65"/>
  <c r="N42" i="65"/>
  <c r="N283" i="65"/>
  <c r="N310" i="65"/>
  <c r="N210" i="65"/>
  <c r="N249" i="65"/>
  <c r="N189" i="65"/>
  <c r="N17" i="65"/>
  <c r="N180" i="65"/>
  <c r="N98" i="65"/>
  <c r="N298" i="65"/>
  <c r="N225" i="65"/>
  <c r="N117" i="65"/>
  <c r="N245" i="65"/>
  <c r="N205" i="65"/>
  <c r="N109" i="65"/>
  <c r="N343" i="65"/>
  <c r="N265" i="65"/>
  <c r="N369" i="65"/>
  <c r="N140" i="65"/>
  <c r="N32" i="65"/>
  <c r="N124" i="65"/>
  <c r="N182" i="65"/>
  <c r="N121" i="65"/>
  <c r="N241" i="65"/>
  <c r="N113" i="65"/>
  <c r="N183" i="65"/>
  <c r="N307" i="65"/>
  <c r="N58" i="65"/>
  <c r="N63" i="65"/>
  <c r="N40" i="65"/>
  <c r="N203" i="65"/>
  <c r="N130" i="65"/>
  <c r="N308" i="65"/>
  <c r="N87" i="65"/>
  <c r="N208" i="65"/>
  <c r="N382" i="65"/>
  <c r="N197" i="65"/>
  <c r="N139" i="65"/>
  <c r="N247" i="65"/>
  <c r="N110" i="65"/>
  <c r="N329" i="65"/>
  <c r="N216" i="65"/>
  <c r="N132" i="65"/>
  <c r="N79" i="65"/>
  <c r="N82" i="65"/>
  <c r="N19" i="65"/>
  <c r="N129" i="65"/>
  <c r="N392" i="65"/>
  <c r="N384" i="65"/>
  <c r="N400" i="65"/>
  <c r="N239" i="65"/>
  <c r="N288" i="65"/>
  <c r="N72" i="65"/>
  <c r="N198" i="65"/>
  <c r="N327" i="65"/>
  <c r="N141" i="65"/>
  <c r="N356" i="65"/>
  <c r="N286" i="65"/>
  <c r="N388" i="65"/>
  <c r="N361" i="65"/>
  <c r="N256" i="65"/>
  <c r="N368" i="65"/>
  <c r="N18" i="65"/>
  <c r="N41" i="65"/>
  <c r="N83" i="65"/>
  <c r="N299" i="65"/>
  <c r="N275" i="65"/>
  <c r="N376" i="65"/>
  <c r="N48" i="65"/>
  <c r="N142" i="65"/>
  <c r="N291" i="65"/>
  <c r="N371" i="65"/>
  <c r="N136" i="65"/>
  <c r="N99" i="65"/>
  <c r="N232" i="65"/>
  <c r="N206" i="65"/>
  <c r="N29" i="65"/>
  <c r="N107" i="65"/>
  <c r="N61" i="65"/>
  <c r="N195" i="65"/>
  <c r="N178" i="65"/>
  <c r="N137" i="65"/>
  <c r="N120" i="65"/>
  <c r="N292" i="65"/>
  <c r="N31" i="65"/>
  <c r="N233" i="65"/>
  <c r="N316" i="65"/>
  <c r="N320" i="65"/>
  <c r="N280" i="65"/>
  <c r="N217" i="65"/>
  <c r="N242" i="65"/>
  <c r="N176" i="65"/>
  <c r="N56" i="65"/>
  <c r="N52" i="65"/>
  <c r="N379" i="65"/>
  <c r="N337" i="65"/>
  <c r="N24" i="65"/>
  <c r="N53" i="65"/>
  <c r="N380" i="65"/>
  <c r="N346" i="65"/>
  <c r="N133" i="65"/>
  <c r="N323" i="65"/>
  <c r="N372" i="65"/>
  <c r="N70" i="65"/>
  <c r="N223" i="65"/>
  <c r="N370" i="65"/>
  <c r="N261" i="65"/>
  <c r="N222" i="65"/>
  <c r="N62" i="65"/>
  <c r="N219" i="65"/>
  <c r="N144" i="65"/>
  <c r="N387" i="65"/>
  <c r="N177" i="65"/>
  <c r="N59" i="65"/>
  <c r="N213" i="65"/>
  <c r="N287" i="65"/>
  <c r="N116" i="65"/>
  <c r="N23" i="65"/>
  <c r="N238" i="65"/>
  <c r="N290" i="65"/>
  <c r="N80" i="65"/>
  <c r="N108" i="65"/>
  <c r="N378" i="65"/>
  <c r="N84" i="65"/>
  <c r="N97" i="65"/>
  <c r="N152" i="65"/>
  <c r="N179" i="65"/>
  <c r="N253" i="65"/>
  <c r="N349" i="65"/>
  <c r="N55" i="65"/>
  <c r="N188" i="65"/>
  <c r="N240" i="65"/>
  <c r="N34" i="65"/>
  <c r="N358" i="65"/>
  <c r="N112" i="65"/>
  <c r="N7" i="65"/>
  <c r="N396" i="65"/>
  <c r="N250" i="65"/>
  <c r="N114" i="65"/>
  <c r="N305" i="65"/>
  <c r="N244" i="65"/>
  <c r="N266" i="65"/>
  <c r="N332" i="65"/>
  <c r="N363" i="65"/>
  <c r="N151" i="65"/>
  <c r="N334" i="65"/>
  <c r="N338" i="65"/>
  <c r="N102" i="65"/>
  <c r="N314" i="65"/>
  <c r="N159" i="65"/>
  <c r="N401" i="65"/>
  <c r="N35" i="65"/>
  <c r="N196" i="65"/>
  <c r="N234" i="65"/>
  <c r="N30" i="65"/>
  <c r="N20" i="65"/>
  <c r="N360" i="65"/>
  <c r="N66" i="65"/>
  <c r="N318" i="65"/>
  <c r="N255" i="65"/>
  <c r="N325" i="65"/>
  <c r="N328" i="65"/>
  <c r="N311" i="65"/>
  <c r="N279" i="65"/>
  <c r="N173" i="65"/>
  <c r="N211" i="65"/>
  <c r="N226" i="65"/>
  <c r="N365" i="65"/>
  <c r="N321" i="65"/>
  <c r="N204" i="65"/>
  <c r="N157" i="65"/>
  <c r="N221" i="65"/>
  <c r="N224" i="65"/>
  <c r="N342" i="65"/>
  <c r="N389" i="65"/>
  <c r="N163" i="65"/>
  <c r="N38" i="65"/>
  <c r="N85" i="65"/>
  <c r="N92" i="65"/>
  <c r="N395" i="65"/>
  <c r="N393" i="65"/>
  <c r="N69" i="65"/>
  <c r="N352" i="65"/>
  <c r="N27" i="65"/>
  <c r="N54" i="65"/>
  <c r="N51" i="65"/>
  <c r="N364" i="65"/>
  <c r="N50" i="65"/>
  <c r="N12" i="57"/>
  <c r="N19" i="57"/>
  <c r="N134" i="57"/>
  <c r="N187" i="57"/>
  <c r="N18" i="57"/>
  <c r="N362" i="57"/>
  <c r="N227" i="57"/>
  <c r="N174" i="57"/>
  <c r="N312" i="57"/>
  <c r="N68" i="57"/>
  <c r="N93" i="57"/>
  <c r="N308" i="57"/>
  <c r="N399" i="57"/>
  <c r="N390" i="57"/>
  <c r="N271" i="57"/>
  <c r="N80" i="57"/>
  <c r="N346" i="57"/>
  <c r="N332" i="57"/>
  <c r="N384" i="57"/>
  <c r="N398" i="57"/>
  <c r="N153" i="57"/>
  <c r="N198" i="57"/>
  <c r="N191" i="57"/>
  <c r="N40" i="57"/>
  <c r="N109" i="57"/>
  <c r="N239" i="57"/>
  <c r="N88" i="57"/>
  <c r="N219" i="57"/>
  <c r="N263" i="57"/>
  <c r="N280" i="57"/>
  <c r="N45" i="57"/>
  <c r="N304" i="57"/>
  <c r="N241" i="57"/>
  <c r="N22" i="57"/>
  <c r="N120" i="57"/>
  <c r="N183" i="57"/>
  <c r="N169" i="57"/>
  <c r="N184" i="57"/>
  <c r="N218" i="57"/>
  <c r="N194" i="57"/>
  <c r="N205" i="57"/>
  <c r="N106" i="57"/>
  <c r="N160" i="57"/>
  <c r="N311" i="57"/>
  <c r="N364" i="57"/>
  <c r="N24" i="57"/>
  <c r="N26" i="57"/>
  <c r="N132" i="57"/>
  <c r="N347" i="57"/>
  <c r="N355" i="57"/>
  <c r="N16" i="57"/>
  <c r="N35" i="57"/>
  <c r="N359" i="57"/>
  <c r="N67" i="57"/>
  <c r="N275" i="57"/>
  <c r="N321" i="57"/>
  <c r="N350" i="57"/>
  <c r="N386" i="57"/>
  <c r="N267" i="57"/>
  <c r="N162" i="57"/>
  <c r="N394" i="57"/>
  <c r="N211" i="57"/>
  <c r="N62" i="57"/>
  <c r="N94" i="57"/>
  <c r="N380" i="57"/>
  <c r="N119" i="57"/>
  <c r="N173" i="57"/>
  <c r="N117" i="57"/>
  <c r="N233" i="57"/>
  <c r="N250" i="57"/>
  <c r="N323" i="57"/>
  <c r="N32" i="57"/>
  <c r="N361" i="57"/>
  <c r="N73" i="57"/>
  <c r="N365" i="57"/>
  <c r="N199" i="57"/>
  <c r="N141" i="57"/>
  <c r="N111" i="57"/>
  <c r="N122" i="57"/>
  <c r="N149" i="57"/>
  <c r="N246" i="57"/>
  <c r="N236" i="57"/>
  <c r="N319" i="57"/>
  <c r="N95" i="57"/>
  <c r="N281" i="57"/>
  <c r="N402" i="57"/>
  <c r="N372" i="57"/>
  <c r="N383" i="57"/>
  <c r="N224" i="57"/>
  <c r="N92" i="57"/>
  <c r="N161" i="57"/>
  <c r="N70" i="57"/>
  <c r="N78" i="57"/>
  <c r="N249" i="57"/>
  <c r="N52" i="57"/>
  <c r="N225" i="57"/>
  <c r="N87" i="57"/>
  <c r="N20" i="57"/>
  <c r="N9" i="57"/>
  <c r="N242" i="57"/>
  <c r="N354" i="57"/>
  <c r="N265" i="57"/>
  <c r="N175" i="57"/>
  <c r="N345" i="57"/>
  <c r="N113" i="57"/>
  <c r="N373" i="57"/>
  <c r="N401" i="57"/>
  <c r="N114" i="57"/>
  <c r="N7" i="57"/>
  <c r="N118" i="57"/>
  <c r="N261" i="57"/>
  <c r="N53" i="57"/>
  <c r="N325" i="57"/>
  <c r="N139" i="57"/>
  <c r="N75" i="57"/>
  <c r="N297" i="57"/>
  <c r="N196" i="57"/>
  <c r="N137" i="57"/>
  <c r="N130" i="57"/>
  <c r="N207" i="57"/>
  <c r="N268" i="57"/>
  <c r="N222" i="57"/>
  <c r="N49" i="57"/>
  <c r="N282" i="57"/>
  <c r="N51" i="57"/>
  <c r="N91" i="57"/>
  <c r="N15" i="57"/>
  <c r="N339" i="57"/>
  <c r="N391" i="57"/>
  <c r="N127" i="57"/>
  <c r="N287" i="57"/>
  <c r="N86" i="57"/>
  <c r="N152" i="57"/>
  <c r="N155" i="57"/>
  <c r="N395" i="57"/>
  <c r="N234" i="57"/>
  <c r="N326" i="57"/>
  <c r="N133" i="57"/>
  <c r="N387" i="57"/>
  <c r="N277" i="57"/>
  <c r="N135" i="57"/>
  <c r="N101" i="57"/>
  <c r="N6" i="57"/>
  <c r="N273" i="57"/>
  <c r="N229" i="57"/>
  <c r="N378" i="57"/>
  <c r="N60" i="57"/>
  <c r="N4" i="57"/>
  <c r="N166" i="57"/>
  <c r="N247" i="57"/>
  <c r="N23" i="57"/>
  <c r="N138" i="57"/>
  <c r="N270" i="57"/>
  <c r="N165" i="57"/>
  <c r="N349" i="57"/>
  <c r="N97" i="57"/>
  <c r="N59" i="57"/>
  <c r="N210" i="57"/>
  <c r="N110" i="57"/>
  <c r="N129" i="57"/>
  <c r="N112" i="57"/>
  <c r="N276" i="57"/>
  <c r="N158" i="57"/>
  <c r="N200" i="57"/>
  <c r="N58" i="57"/>
  <c r="N309" i="57"/>
  <c r="N180" i="57"/>
  <c r="N360" i="57"/>
  <c r="N322" i="57"/>
  <c r="N189" i="57"/>
  <c r="N100" i="57"/>
  <c r="N72" i="57"/>
  <c r="N43" i="57"/>
  <c r="N163" i="57"/>
  <c r="N172" i="57"/>
  <c r="N74" i="57"/>
  <c r="N228" i="57"/>
  <c r="N41" i="57"/>
  <c r="N25" i="57"/>
  <c r="N353" i="57"/>
  <c r="N333" i="57"/>
  <c r="N371" i="57"/>
  <c r="N212" i="57"/>
  <c r="N286" i="57"/>
  <c r="N81" i="57"/>
  <c r="N56" i="57"/>
  <c r="N264" i="57"/>
  <c r="N289" i="57"/>
  <c r="N217" i="57"/>
  <c r="N164" i="57"/>
  <c r="N121" i="57"/>
  <c r="N377" i="57"/>
  <c r="N105" i="57"/>
  <c r="N42" i="57"/>
  <c r="N61" i="57"/>
  <c r="N245" i="57"/>
  <c r="N66" i="57"/>
  <c r="N334" i="57"/>
  <c r="N279" i="57"/>
  <c r="N299" i="57"/>
  <c r="N142" i="57"/>
  <c r="N317" i="57"/>
  <c r="N177" i="57"/>
  <c r="N28" i="57"/>
  <c r="N44" i="57"/>
  <c r="N90" i="57"/>
  <c r="N367" i="57"/>
  <c r="N338" i="57"/>
  <c r="N197" i="57"/>
  <c r="N64" i="57"/>
  <c r="N168" i="57"/>
  <c r="N36" i="57"/>
  <c r="N167" i="57"/>
  <c r="N357" i="57"/>
  <c r="N170" i="57"/>
  <c r="N102" i="57"/>
  <c r="N290" i="57"/>
  <c r="N34" i="57"/>
  <c r="N256" i="57"/>
  <c r="N27" i="57"/>
  <c r="N330" i="57"/>
  <c r="N151" i="57"/>
  <c r="N327" i="57"/>
  <c r="N206" i="57"/>
  <c r="N358" i="57"/>
  <c r="N143" i="57"/>
  <c r="N116" i="57"/>
  <c r="N328" i="57"/>
  <c r="N400" i="57"/>
  <c r="N186" i="57"/>
  <c r="N369" i="57"/>
  <c r="N213" i="57"/>
  <c r="N29" i="57"/>
  <c r="N392" i="57"/>
  <c r="N47" i="57"/>
  <c r="N397" i="57"/>
  <c r="N69" i="57"/>
  <c r="N336" i="57"/>
  <c r="N147" i="57"/>
  <c r="N185" i="57"/>
  <c r="N13" i="57"/>
  <c r="N128" i="57"/>
  <c r="N214" i="57"/>
  <c r="N98" i="57"/>
  <c r="N356" i="57"/>
  <c r="N342" i="57"/>
  <c r="N223" i="57"/>
  <c r="N396" i="57"/>
  <c r="N195" i="57"/>
  <c r="N302" i="57"/>
  <c r="N343" i="57"/>
  <c r="N313" i="57"/>
  <c r="N258" i="57"/>
  <c r="N293" i="57"/>
  <c r="N89" i="57"/>
  <c r="N226" i="57"/>
  <c r="N104" i="57"/>
  <c r="N266" i="57"/>
  <c r="N188" i="57"/>
  <c r="N14" i="57"/>
  <c r="N140" i="57"/>
  <c r="N376" i="57"/>
  <c r="N248" i="57"/>
  <c r="N156" i="57"/>
  <c r="N179" i="57"/>
  <c r="N237" i="57"/>
  <c r="N30" i="57"/>
  <c r="N232" i="57"/>
  <c r="N295" i="57"/>
  <c r="N21" i="57"/>
  <c r="N348" i="57"/>
  <c r="N283" i="57"/>
  <c r="N370" i="57"/>
  <c r="N215" i="57"/>
  <c r="N204" i="57"/>
  <c r="N84" i="57"/>
  <c r="N298" i="57"/>
  <c r="N154" i="57"/>
  <c r="N315" i="57"/>
  <c r="N257" i="57"/>
  <c r="N352" i="57"/>
  <c r="N379" i="57"/>
  <c r="N108" i="57"/>
  <c r="N320" i="57"/>
  <c r="N296" i="57"/>
  <c r="N201" i="57"/>
  <c r="N231" i="57"/>
  <c r="N99" i="57"/>
  <c r="N103" i="57"/>
  <c r="N284" i="57"/>
  <c r="N305" i="57"/>
  <c r="N316" i="57"/>
  <c r="N341" i="57"/>
  <c r="N157" i="57"/>
  <c r="N254" i="57"/>
  <c r="N83" i="57"/>
  <c r="N366" i="57"/>
  <c r="N252" i="57"/>
  <c r="N50" i="57"/>
  <c r="N57" i="57"/>
  <c r="N31" i="57"/>
  <c r="N126" i="57"/>
  <c r="N5" i="57"/>
  <c r="N303" i="57"/>
  <c r="N238" i="57"/>
  <c r="N324" i="57"/>
  <c r="N269" i="57"/>
  <c r="N262" i="57"/>
  <c r="N33" i="57"/>
  <c r="N381" i="57"/>
  <c r="N82" i="57"/>
  <c r="N209" i="57"/>
  <c r="N85" i="57"/>
  <c r="N291" i="57"/>
  <c r="N148" i="57"/>
  <c r="N182" i="57"/>
  <c r="N55" i="57"/>
  <c r="N193" i="57"/>
  <c r="N255" i="57"/>
  <c r="N178" i="57"/>
  <c r="N314" i="57"/>
  <c r="N244" i="57"/>
  <c r="N306" i="57"/>
  <c r="N176" i="57"/>
  <c r="N63" i="57"/>
  <c r="N278" i="57"/>
  <c r="N318" i="57"/>
  <c r="N292" i="57"/>
  <c r="N220" i="57"/>
  <c r="N79" i="57"/>
  <c r="N202" i="57"/>
  <c r="N385" i="57"/>
  <c r="N344" i="57"/>
  <c r="N115" i="57"/>
  <c r="N351" i="57"/>
  <c r="N54" i="57"/>
  <c r="N382" i="57"/>
  <c r="N144" i="57"/>
  <c r="N208" i="57"/>
  <c r="N301" i="57"/>
  <c r="N107" i="57"/>
  <c r="N11" i="57"/>
  <c r="N329" i="57"/>
  <c r="N374" i="57"/>
  <c r="N203" i="57"/>
  <c r="N288" i="57"/>
  <c r="N65" i="57"/>
  <c r="N363" i="57"/>
  <c r="N285" i="57"/>
  <c r="N307" i="57"/>
  <c r="N294" i="57"/>
  <c r="N159" i="57"/>
  <c r="N235" i="57"/>
  <c r="N71" i="57"/>
  <c r="N216" i="57"/>
  <c r="N150" i="57"/>
  <c r="N274" i="57"/>
  <c r="N375" i="57"/>
  <c r="N76" i="57"/>
  <c r="N393" i="57"/>
  <c r="N368" i="57"/>
  <c r="N190" i="57"/>
  <c r="N96" i="57"/>
  <c r="N181" i="57"/>
  <c r="N240" i="57"/>
  <c r="N125" i="57"/>
  <c r="N243" i="57"/>
  <c r="N253" i="57"/>
  <c r="N272" i="57"/>
  <c r="N171" i="57"/>
  <c r="N310" i="57"/>
  <c r="N259" i="57"/>
  <c r="N39" i="57"/>
  <c r="N230" i="57"/>
  <c r="N124" i="57"/>
  <c r="N8" i="57"/>
  <c r="N388" i="57"/>
  <c r="N123" i="57"/>
  <c r="N136" i="57"/>
  <c r="N48" i="57"/>
  <c r="N38" i="57"/>
  <c r="N251" i="57"/>
  <c r="N131" i="57"/>
  <c r="N77" i="57"/>
  <c r="N389" i="57"/>
  <c r="N337" i="57"/>
  <c r="N335" i="57"/>
  <c r="N145" i="57"/>
  <c r="N10" i="57"/>
  <c r="N221" i="57"/>
  <c r="N146" i="57"/>
  <c r="N403" i="57"/>
  <c r="N300" i="57"/>
  <c r="N340" i="57"/>
  <c r="N46" i="57"/>
  <c r="N260" i="57"/>
  <c r="N331" i="57"/>
  <c r="N17" i="57"/>
  <c r="N192" i="57"/>
  <c r="N37" i="57"/>
  <c r="N314" i="64"/>
  <c r="N386" i="64"/>
  <c r="N104" i="64"/>
  <c r="N43" i="64"/>
  <c r="N209" i="64"/>
  <c r="N41" i="64"/>
  <c r="N345" i="64"/>
  <c r="N202" i="64"/>
  <c r="N116" i="64"/>
  <c r="N81" i="64"/>
  <c r="N124" i="64"/>
  <c r="N100" i="64"/>
  <c r="N95" i="64"/>
  <c r="N246" i="64"/>
  <c r="N267" i="64"/>
  <c r="N94" i="64"/>
  <c r="N323" i="64"/>
  <c r="N70" i="64"/>
  <c r="N335" i="64"/>
  <c r="N140" i="64"/>
  <c r="N164" i="64"/>
  <c r="N378" i="64"/>
  <c r="N270" i="64"/>
  <c r="N220" i="64"/>
  <c r="N263" i="64"/>
  <c r="N123" i="64"/>
  <c r="N122" i="64"/>
  <c r="N368" i="64"/>
  <c r="N239" i="64"/>
  <c r="N199" i="64"/>
  <c r="N212" i="64"/>
  <c r="N281" i="64"/>
  <c r="N141" i="64"/>
  <c r="N19" i="64"/>
  <c r="N194" i="64"/>
  <c r="N400" i="64"/>
  <c r="N354" i="64"/>
  <c r="N238" i="64"/>
  <c r="N287" i="64"/>
  <c r="N109" i="64"/>
  <c r="N7" i="64"/>
  <c r="N230" i="64"/>
  <c r="N355" i="64"/>
  <c r="N131" i="64"/>
  <c r="N320" i="64"/>
  <c r="N324" i="64"/>
  <c r="N46" i="64"/>
  <c r="N30" i="64"/>
  <c r="N216" i="64"/>
  <c r="N304" i="64"/>
  <c r="N85" i="64"/>
  <c r="N359" i="64"/>
  <c r="N27" i="64"/>
  <c r="N340" i="64"/>
  <c r="N151" i="64"/>
  <c r="N330" i="64"/>
  <c r="N332" i="64"/>
  <c r="N129" i="64"/>
  <c r="N182" i="64"/>
  <c r="N228" i="64"/>
  <c r="N240" i="64"/>
  <c r="N128" i="64"/>
  <c r="N249" i="64"/>
  <c r="N121" i="64"/>
  <c r="N279" i="64"/>
  <c r="N251" i="64"/>
  <c r="N360" i="64"/>
  <c r="N163" i="64"/>
  <c r="N8" i="64"/>
  <c r="N389" i="64"/>
  <c r="N174" i="64"/>
  <c r="N247" i="64"/>
  <c r="N232" i="64"/>
  <c r="N351" i="64"/>
  <c r="N344" i="64"/>
  <c r="N88" i="64"/>
  <c r="N172" i="64"/>
  <c r="N358" i="64"/>
  <c r="N380" i="64"/>
  <c r="N108" i="64"/>
  <c r="N188" i="64"/>
  <c r="N177" i="64"/>
  <c r="N12" i="64"/>
  <c r="N189" i="64"/>
  <c r="N241" i="64"/>
  <c r="N152" i="64"/>
  <c r="N24" i="64"/>
  <c r="N34" i="64"/>
  <c r="N10" i="64"/>
  <c r="N5" i="64"/>
  <c r="N315" i="64"/>
  <c r="N235" i="64"/>
  <c r="N244" i="64"/>
  <c r="N73" i="64"/>
  <c r="N217" i="64"/>
  <c r="N273" i="64"/>
  <c r="N381" i="64"/>
  <c r="N294" i="64"/>
  <c r="N56" i="64"/>
  <c r="N29" i="64"/>
  <c r="N68" i="64"/>
  <c r="N87" i="64"/>
  <c r="N394" i="64"/>
  <c r="N72" i="64"/>
  <c r="N144" i="64"/>
  <c r="N58" i="64"/>
  <c r="N74" i="64"/>
  <c r="N347" i="64"/>
  <c r="N132" i="64"/>
  <c r="N282" i="64"/>
  <c r="N89" i="64"/>
  <c r="N299" i="64"/>
  <c r="N266" i="64"/>
  <c r="N285" i="64"/>
  <c r="N339" i="64"/>
  <c r="N342" i="64"/>
  <c r="N52" i="64"/>
  <c r="N200" i="64"/>
  <c r="N37" i="64"/>
  <c r="N214" i="64"/>
  <c r="N36" i="64"/>
  <c r="N226" i="64"/>
  <c r="N204" i="64"/>
  <c r="N286" i="64"/>
  <c r="N162" i="64"/>
  <c r="N313" i="64"/>
  <c r="N82" i="64"/>
  <c r="N105" i="64"/>
  <c r="N256" i="64"/>
  <c r="N99" i="64"/>
  <c r="N327" i="64"/>
  <c r="N213" i="64"/>
  <c r="N119" i="64"/>
  <c r="N14" i="64"/>
  <c r="N98" i="64"/>
  <c r="N42" i="64"/>
  <c r="N369" i="64"/>
  <c r="N107" i="64"/>
  <c r="N326" i="64"/>
  <c r="N215" i="64"/>
  <c r="N48" i="64"/>
  <c r="N22" i="64"/>
  <c r="N136" i="64"/>
  <c r="N374" i="64"/>
  <c r="N139" i="64"/>
  <c r="N309" i="64"/>
  <c r="N11" i="64"/>
  <c r="N261" i="64"/>
  <c r="N231" i="64"/>
  <c r="N222" i="64"/>
  <c r="N47" i="64"/>
  <c r="N274" i="64"/>
  <c r="N317" i="64"/>
  <c r="N71" i="64"/>
  <c r="N293" i="64"/>
  <c r="N356" i="64"/>
  <c r="N234" i="64"/>
  <c r="N343" i="64"/>
  <c r="N166" i="64"/>
  <c r="N78" i="64"/>
  <c r="N77" i="64"/>
  <c r="N328" i="64"/>
  <c r="N64" i="64"/>
  <c r="N208" i="64"/>
  <c r="N168" i="64"/>
  <c r="N353" i="64"/>
  <c r="N361" i="64"/>
  <c r="N403" i="64"/>
  <c r="N176" i="64"/>
  <c r="N35" i="64"/>
  <c r="N375" i="64"/>
  <c r="N366" i="64"/>
  <c r="N362" i="64"/>
  <c r="N296" i="64"/>
  <c r="N63" i="64"/>
  <c r="N130" i="64"/>
  <c r="N310" i="64"/>
  <c r="N160" i="64"/>
  <c r="N184" i="64"/>
  <c r="N79" i="64"/>
  <c r="N16" i="64"/>
  <c r="N337" i="64"/>
  <c r="N399" i="64"/>
  <c r="N211" i="64"/>
  <c r="N127" i="64"/>
  <c r="N179" i="64"/>
  <c r="N243" i="64"/>
  <c r="N233" i="64"/>
  <c r="N258" i="64"/>
  <c r="N180" i="64"/>
  <c r="N205" i="64"/>
  <c r="N76" i="64"/>
  <c r="N187" i="64"/>
  <c r="N103" i="64"/>
  <c r="N218" i="64"/>
  <c r="N40" i="64"/>
  <c r="N365" i="64"/>
  <c r="N148" i="64"/>
  <c r="N26" i="64"/>
  <c r="N6" i="64"/>
  <c r="N135" i="64"/>
  <c r="N96" i="64"/>
  <c r="N117" i="64"/>
  <c r="N401" i="64"/>
  <c r="N158" i="64"/>
  <c r="N373" i="64"/>
  <c r="N334" i="64"/>
  <c r="N156" i="64"/>
  <c r="N388" i="64"/>
  <c r="N69" i="64"/>
  <c r="N13" i="64"/>
  <c r="N170" i="64"/>
  <c r="N134" i="64"/>
  <c r="N181" i="64"/>
  <c r="N165" i="64"/>
  <c r="N306" i="64"/>
  <c r="N341" i="64"/>
  <c r="N75" i="64"/>
  <c r="N257" i="64"/>
  <c r="N385" i="64"/>
  <c r="N227" i="64"/>
  <c r="N262" i="64"/>
  <c r="N102" i="64"/>
  <c r="N338" i="64"/>
  <c r="N126" i="64"/>
  <c r="N92" i="64"/>
  <c r="N120" i="64"/>
  <c r="N318" i="64"/>
  <c r="N307" i="64"/>
  <c r="N322" i="64"/>
  <c r="N250" i="64"/>
  <c r="N371" i="64"/>
  <c r="N349" i="64"/>
  <c r="N15" i="64"/>
  <c r="N149" i="64"/>
  <c r="N101" i="64"/>
  <c r="N387" i="64"/>
  <c r="N370" i="64"/>
  <c r="N57" i="64"/>
  <c r="N112" i="64"/>
  <c r="N301" i="64"/>
  <c r="N143" i="64"/>
  <c r="N278" i="64"/>
  <c r="N93" i="64"/>
  <c r="N348" i="64"/>
  <c r="N372" i="64"/>
  <c r="N28" i="64"/>
  <c r="N86" i="64"/>
  <c r="N183" i="64"/>
  <c r="N325" i="64"/>
  <c r="N253" i="64"/>
  <c r="N207" i="64"/>
  <c r="N275" i="64"/>
  <c r="N83" i="64"/>
  <c r="N106" i="64"/>
  <c r="N311" i="64"/>
  <c r="N288" i="64"/>
  <c r="N225" i="64"/>
  <c r="N316" i="64"/>
  <c r="N90" i="64"/>
  <c r="N171" i="64"/>
  <c r="N391" i="64"/>
  <c r="N44" i="64"/>
  <c r="N219" i="64"/>
  <c r="N153" i="64"/>
  <c r="N367" i="64"/>
  <c r="N137" i="64"/>
  <c r="N145" i="64"/>
  <c r="N290" i="64"/>
  <c r="N298" i="64"/>
  <c r="N236" i="64"/>
  <c r="N393" i="64"/>
  <c r="N308" i="64"/>
  <c r="N155" i="64"/>
  <c r="N264" i="64"/>
  <c r="N291" i="64"/>
  <c r="N67" i="64"/>
  <c r="N33" i="64"/>
  <c r="N396" i="64"/>
  <c r="N193" i="64"/>
  <c r="N283" i="64"/>
  <c r="N191" i="64"/>
  <c r="N255" i="64"/>
  <c r="N350" i="64"/>
  <c r="N186" i="64"/>
  <c r="N31" i="64"/>
  <c r="N118" i="64"/>
  <c r="N295" i="64"/>
  <c r="N297" i="64"/>
  <c r="N53" i="64"/>
  <c r="N280" i="64"/>
  <c r="N203" i="64"/>
  <c r="N197" i="64"/>
  <c r="N147" i="64"/>
  <c r="N229" i="64"/>
  <c r="N84" i="64"/>
  <c r="N173" i="64"/>
  <c r="N272" i="64"/>
  <c r="N303" i="64"/>
  <c r="N312" i="64"/>
  <c r="N133" i="64"/>
  <c r="N352" i="64"/>
  <c r="N45" i="64"/>
  <c r="N169" i="64"/>
  <c r="N190" i="64"/>
  <c r="N21" i="64"/>
  <c r="N384" i="64"/>
  <c r="N61" i="64"/>
  <c r="N331" i="64"/>
  <c r="N110" i="64"/>
  <c r="N346" i="64"/>
  <c r="N259" i="64"/>
  <c r="N382" i="64"/>
  <c r="N271" i="64"/>
  <c r="N115" i="64"/>
  <c r="N357" i="64"/>
  <c r="N25" i="64"/>
  <c r="N91" i="64"/>
  <c r="N66" i="64"/>
  <c r="N54" i="64"/>
  <c r="N80" i="64"/>
  <c r="N277" i="64"/>
  <c r="N62" i="64"/>
  <c r="N329" i="64"/>
  <c r="N50" i="64"/>
  <c r="N237" i="64"/>
  <c r="N390" i="64"/>
  <c r="N159" i="64"/>
  <c r="N268" i="64"/>
  <c r="N284" i="64"/>
  <c r="N292" i="64"/>
  <c r="N245" i="64"/>
  <c r="N300" i="64"/>
  <c r="N223" i="64"/>
  <c r="N23" i="64"/>
  <c r="N254" i="64"/>
  <c r="N157" i="64"/>
  <c r="N392" i="64"/>
  <c r="N17" i="64"/>
  <c r="N175" i="64"/>
  <c r="N397" i="64"/>
  <c r="N319" i="64"/>
  <c r="N276" i="64"/>
  <c r="N364" i="64"/>
  <c r="N265" i="64"/>
  <c r="N97" i="64"/>
  <c r="N38" i="64"/>
  <c r="N111" i="64"/>
  <c r="N150" i="64"/>
  <c r="N383" i="64"/>
  <c r="N402" i="64"/>
  <c r="N154" i="64"/>
  <c r="N32" i="64"/>
  <c r="N398" i="64"/>
  <c r="N4" i="64"/>
  <c r="N167" i="64"/>
  <c r="N377" i="64"/>
  <c r="N161" i="64"/>
  <c r="N302" i="64"/>
  <c r="N210" i="64"/>
  <c r="N49" i="64"/>
  <c r="N39" i="64"/>
  <c r="N138" i="64"/>
  <c r="N20" i="64"/>
  <c r="N363" i="64"/>
  <c r="N146" i="64"/>
  <c r="N198" i="64"/>
  <c r="N125" i="64"/>
  <c r="N248" i="64"/>
  <c r="N178" i="64"/>
  <c r="N289" i="64"/>
  <c r="N192" i="64"/>
  <c r="N206" i="64"/>
  <c r="N195" i="64"/>
  <c r="N65" i="64"/>
  <c r="N224" i="64"/>
  <c r="N196" i="64"/>
  <c r="N252" i="64"/>
  <c r="N9" i="64"/>
  <c r="N260" i="64"/>
  <c r="N321" i="64"/>
  <c r="N242" i="64"/>
  <c r="N113" i="64"/>
  <c r="N60" i="64"/>
  <c r="N51" i="64"/>
  <c r="N59" i="64"/>
  <c r="N114" i="64"/>
  <c r="N185" i="64"/>
  <c r="N376" i="64"/>
  <c r="N395" i="64"/>
  <c r="N201" i="64"/>
  <c r="N305" i="64"/>
  <c r="N333" i="64"/>
  <c r="N336" i="64"/>
  <c r="N379" i="64"/>
  <c r="N18" i="64"/>
  <c r="N55" i="64"/>
  <c r="N221" i="64"/>
  <c r="N269" i="64"/>
  <c r="N142" i="64"/>
  <c r="S103" i="56"/>
  <c r="T11" i="1" s="1"/>
  <c r="H404" i="56"/>
  <c r="V103" i="56" s="1"/>
  <c r="S103" i="22"/>
  <c r="T3" i="1" s="1"/>
  <c r="H404" i="22"/>
  <c r="V103" i="22" s="1"/>
  <c r="N176" i="22"/>
  <c r="N58" i="22"/>
  <c r="N130" i="22"/>
  <c r="N44" i="22"/>
  <c r="N135" i="22"/>
  <c r="N114" i="22"/>
  <c r="N237" i="22"/>
  <c r="N55" i="22"/>
  <c r="N174" i="22"/>
  <c r="N197" i="22"/>
  <c r="N273" i="22"/>
  <c r="N324" i="22"/>
  <c r="N359" i="22"/>
  <c r="N327" i="22"/>
  <c r="N28" i="22"/>
  <c r="N23" i="22"/>
  <c r="N257" i="22"/>
  <c r="N70" i="22"/>
  <c r="N224" i="22"/>
  <c r="N259" i="22"/>
  <c r="N188" i="22"/>
  <c r="N76" i="22"/>
  <c r="N22" i="22"/>
  <c r="N146" i="22"/>
  <c r="N260" i="22"/>
  <c r="N46" i="22"/>
  <c r="N88" i="22"/>
  <c r="N297" i="22"/>
  <c r="N371" i="22"/>
  <c r="N30" i="22"/>
  <c r="N309" i="22"/>
  <c r="N282" i="22"/>
  <c r="N85" i="22"/>
  <c r="N96" i="22"/>
  <c r="N287" i="22"/>
  <c r="N57" i="22"/>
  <c r="N16" i="22"/>
  <c r="N33" i="22"/>
  <c r="N5" i="22"/>
  <c r="N94" i="22"/>
  <c r="N325" i="22"/>
  <c r="N398" i="22"/>
  <c r="N54" i="22"/>
  <c r="N40" i="22"/>
  <c r="N383" i="22"/>
  <c r="N313" i="22"/>
  <c r="N83" i="22"/>
  <c r="N294" i="22"/>
  <c r="N79" i="22"/>
  <c r="N4" i="22"/>
  <c r="N56" i="22"/>
  <c r="N11" i="22"/>
  <c r="N384" i="22"/>
  <c r="N340" i="22"/>
  <c r="N329" i="22"/>
  <c r="N323" i="22"/>
  <c r="N153" i="22"/>
  <c r="N164" i="22"/>
  <c r="N177" i="22"/>
  <c r="N251" i="22"/>
  <c r="N310" i="22"/>
  <c r="N242" i="22"/>
  <c r="N108" i="22"/>
  <c r="N365" i="22"/>
  <c r="N180" i="22"/>
  <c r="N95" i="22"/>
  <c r="N225" i="22"/>
  <c r="N90" i="22"/>
  <c r="N169" i="22"/>
  <c r="N84" i="22"/>
  <c r="N207" i="22"/>
  <c r="N185" i="22"/>
  <c r="N73" i="22"/>
  <c r="N276" i="22"/>
  <c r="N81" i="22"/>
  <c r="N190" i="22"/>
  <c r="N78" i="22"/>
  <c r="N366" i="22"/>
  <c r="N170" i="22"/>
  <c r="N69" i="22"/>
  <c r="N258" i="22"/>
  <c r="N343" i="22"/>
  <c r="N215" i="22"/>
  <c r="N136" i="22"/>
  <c r="N211" i="22"/>
  <c r="N378" i="22"/>
  <c r="N42" i="22"/>
  <c r="N332" i="22"/>
  <c r="N157" i="22"/>
  <c r="N50" i="22"/>
  <c r="N137" i="22"/>
  <c r="N71" i="22"/>
  <c r="N59" i="22"/>
  <c r="N67" i="22"/>
  <c r="N314" i="22"/>
  <c r="N192" i="22"/>
  <c r="N105" i="22"/>
  <c r="N299" i="22"/>
  <c r="N295" i="22"/>
  <c r="N49" i="22"/>
  <c r="N380" i="22"/>
  <c r="N252" i="22"/>
  <c r="N268" i="22"/>
  <c r="N249" i="22"/>
  <c r="N399" i="22"/>
  <c r="N216" i="22"/>
  <c r="N220" i="22"/>
  <c r="N394" i="22"/>
  <c r="N305" i="22"/>
  <c r="N171" i="22"/>
  <c r="N245" i="22"/>
  <c r="N376" i="22"/>
  <c r="N307" i="22"/>
  <c r="N301" i="22"/>
  <c r="N392" i="22"/>
  <c r="N106" i="22"/>
  <c r="N206" i="22"/>
  <c r="N326" i="22"/>
  <c r="N191" i="22"/>
  <c r="N53" i="22"/>
  <c r="N21" i="22"/>
  <c r="N261" i="22"/>
  <c r="N382" i="22"/>
  <c r="N199" i="22"/>
  <c r="N132" i="22"/>
  <c r="N98" i="22"/>
  <c r="N255" i="22"/>
  <c r="N139" i="22"/>
  <c r="N285" i="22"/>
  <c r="N120" i="22"/>
  <c r="N362" i="22"/>
  <c r="N29" i="22"/>
  <c r="N354" i="22"/>
  <c r="N397" i="22"/>
  <c r="N172" i="22"/>
  <c r="N377" i="22"/>
  <c r="N374" i="22"/>
  <c r="N141" i="22"/>
  <c r="N234" i="22"/>
  <c r="N347" i="22"/>
  <c r="N86" i="22"/>
  <c r="N112" i="22"/>
  <c r="N92" i="22"/>
  <c r="N213" i="22"/>
  <c r="N334" i="22"/>
  <c r="N275" i="22"/>
  <c r="N303" i="22"/>
  <c r="N129" i="22"/>
  <c r="N319" i="22"/>
  <c r="N175" i="22"/>
  <c r="N344" i="22"/>
  <c r="N173" i="22"/>
  <c r="N298" i="22"/>
  <c r="N103" i="22"/>
  <c r="N223" i="22"/>
  <c r="N348" i="22"/>
  <c r="N212" i="22"/>
  <c r="N189" i="22"/>
  <c r="N352" i="22"/>
  <c r="N87" i="22"/>
  <c r="N39" i="22"/>
  <c r="N279" i="22"/>
  <c r="N75" i="22"/>
  <c r="N158" i="22"/>
  <c r="N151" i="22"/>
  <c r="N221" i="22"/>
  <c r="N290" i="22"/>
  <c r="N277" i="22"/>
  <c r="N64" i="22"/>
  <c r="N274" i="22"/>
  <c r="N302" i="22"/>
  <c r="N360" i="22"/>
  <c r="N217" i="22"/>
  <c r="N201" i="22"/>
  <c r="N125" i="22"/>
  <c r="N38" i="22"/>
  <c r="N148" i="22"/>
  <c r="N291" i="22"/>
  <c r="N110" i="22"/>
  <c r="N156" i="22"/>
  <c r="N145" i="22"/>
  <c r="N200" i="22"/>
  <c r="N253" i="22"/>
  <c r="N35" i="22"/>
  <c r="N308" i="22"/>
  <c r="N341" i="22"/>
  <c r="N61" i="22"/>
  <c r="N13" i="22"/>
  <c r="N138" i="22"/>
  <c r="N304" i="22"/>
  <c r="N370" i="22"/>
  <c r="N41" i="22"/>
  <c r="N389" i="22"/>
  <c r="N133" i="22"/>
  <c r="N284" i="22"/>
  <c r="N36" i="22"/>
  <c r="N241" i="22"/>
  <c r="N320" i="22"/>
  <c r="N66" i="22"/>
  <c r="N368" i="22"/>
  <c r="N126" i="22"/>
  <c r="N77" i="22"/>
  <c r="N318" i="22"/>
  <c r="N18" i="22"/>
  <c r="N166" i="22"/>
  <c r="N187" i="22"/>
  <c r="N147" i="22"/>
  <c r="N25" i="22"/>
  <c r="N65" i="22"/>
  <c r="N349" i="22"/>
  <c r="N293" i="22"/>
  <c r="N246" i="22"/>
  <c r="N229" i="22"/>
  <c r="N37" i="22"/>
  <c r="N107" i="22"/>
  <c r="N311" i="22"/>
  <c r="N381" i="22"/>
  <c r="N280" i="22"/>
  <c r="N265" i="22"/>
  <c r="N161" i="22"/>
  <c r="N155" i="22"/>
  <c r="N283" i="22"/>
  <c r="N111" i="22"/>
  <c r="N367" i="22"/>
  <c r="N373" i="22"/>
  <c r="N228" i="22"/>
  <c r="N144" i="22"/>
  <c r="N288" i="22"/>
  <c r="N266" i="22"/>
  <c r="N123" i="22"/>
  <c r="N27" i="22"/>
  <c r="N386" i="22"/>
  <c r="N117" i="22"/>
  <c r="N60" i="22"/>
  <c r="N102" i="22"/>
  <c r="N353" i="22"/>
  <c r="N12" i="22"/>
  <c r="N20" i="22"/>
  <c r="N10" i="22"/>
  <c r="N179" i="22"/>
  <c r="N363" i="22"/>
  <c r="N375" i="22"/>
  <c r="N34" i="22"/>
  <c r="N306" i="22"/>
  <c r="N321" i="22"/>
  <c r="N358" i="22"/>
  <c r="N390" i="22"/>
  <c r="N235" i="22"/>
  <c r="N181" i="22"/>
  <c r="N159" i="22"/>
  <c r="N395" i="22"/>
  <c r="N194" i="22"/>
  <c r="N162" i="22"/>
  <c r="N247" i="22"/>
  <c r="N118" i="22"/>
  <c r="N198" i="22"/>
  <c r="N204" i="22"/>
  <c r="N372" i="22"/>
  <c r="N272" i="22"/>
  <c r="N196" i="22"/>
  <c r="N47" i="22"/>
  <c r="N127" i="22"/>
  <c r="N296" i="22"/>
  <c r="N154" i="22"/>
  <c r="N300" i="22"/>
  <c r="N355" i="22"/>
  <c r="N128" i="22"/>
  <c r="N254" i="22"/>
  <c r="N264" i="22"/>
  <c r="N256" i="22"/>
  <c r="N19" i="22"/>
  <c r="N278" i="22"/>
  <c r="N270" i="22"/>
  <c r="N231" i="22"/>
  <c r="N178" i="22"/>
  <c r="N218" i="22"/>
  <c r="N402" i="22"/>
  <c r="N328" i="22"/>
  <c r="N202" i="22"/>
  <c r="N208" i="22"/>
  <c r="N104" i="22"/>
  <c r="N62" i="22"/>
  <c r="N109" i="22"/>
  <c r="N232" i="22"/>
  <c r="N388" i="22"/>
  <c r="N281" i="22"/>
  <c r="N364" i="22"/>
  <c r="N183" i="22"/>
  <c r="N165" i="22"/>
  <c r="N43" i="22"/>
  <c r="N396" i="22"/>
  <c r="N9" i="22"/>
  <c r="N195" i="22"/>
  <c r="N230" i="22"/>
  <c r="N15" i="22"/>
  <c r="N262" i="22"/>
  <c r="N93" i="22"/>
  <c r="N210" i="22"/>
  <c r="N186" i="22"/>
  <c r="N143" i="22"/>
  <c r="N91" i="22"/>
  <c r="N322" i="22"/>
  <c r="N24" i="22"/>
  <c r="N330" i="22"/>
  <c r="N338" i="22"/>
  <c r="N52" i="22"/>
  <c r="N339" i="22"/>
  <c r="N163" i="22"/>
  <c r="N400" i="22"/>
  <c r="N250" i="22"/>
  <c r="N240" i="22"/>
  <c r="N248" i="22"/>
  <c r="N48" i="22"/>
  <c r="N379" i="22"/>
  <c r="N331" i="22"/>
  <c r="N113" i="22"/>
  <c r="N335" i="22"/>
  <c r="N267" i="22"/>
  <c r="N226" i="22"/>
  <c r="N403" i="22"/>
  <c r="N357" i="22"/>
  <c r="N393" i="22"/>
  <c r="N333" i="22"/>
  <c r="N205" i="22"/>
  <c r="N401" i="22"/>
  <c r="N167" i="22"/>
  <c r="N286" i="22"/>
  <c r="N74" i="22"/>
  <c r="N271" i="22"/>
  <c r="N391" i="22"/>
  <c r="N150" i="22"/>
  <c r="N182" i="22"/>
  <c r="N239" i="22"/>
  <c r="N17" i="22"/>
  <c r="N140" i="22"/>
  <c r="N14" i="22"/>
  <c r="N168" i="22"/>
  <c r="N312" i="22"/>
  <c r="N346" i="22"/>
  <c r="N342" i="22"/>
  <c r="N263" i="22"/>
  <c r="N350" i="22"/>
  <c r="N131" i="22"/>
  <c r="N82" i="22"/>
  <c r="N142" i="22"/>
  <c r="N122" i="22"/>
  <c r="N219" i="22"/>
  <c r="N100" i="22"/>
  <c r="N8" i="22"/>
  <c r="N222" i="22"/>
  <c r="N356" i="22"/>
  <c r="N121" i="22"/>
  <c r="N160" i="22"/>
  <c r="N99" i="22"/>
  <c r="N45" i="22"/>
  <c r="N243" i="22"/>
  <c r="N336" i="22"/>
  <c r="N149" i="22"/>
  <c r="N31" i="22"/>
  <c r="N7" i="22"/>
  <c r="N184" i="22"/>
  <c r="N119" i="22"/>
  <c r="N361" i="22"/>
  <c r="N116" i="22"/>
  <c r="N124" i="22"/>
  <c r="N101" i="22"/>
  <c r="N387" i="22"/>
  <c r="N32" i="22"/>
  <c r="N345" i="22"/>
  <c r="N63" i="22"/>
  <c r="N289" i="22"/>
  <c r="N227" i="22"/>
  <c r="N214" i="22"/>
  <c r="N6" i="22"/>
  <c r="N72" i="22"/>
  <c r="N115" i="22"/>
  <c r="N97" i="22"/>
  <c r="N317" i="22"/>
  <c r="N315" i="22"/>
  <c r="N203" i="22"/>
  <c r="N351" i="22"/>
  <c r="N316" i="22"/>
  <c r="N292" i="22"/>
  <c r="N236" i="22"/>
  <c r="N209" i="22"/>
  <c r="N89" i="22"/>
  <c r="N233" i="22"/>
  <c r="N385" i="22"/>
  <c r="N337" i="22"/>
  <c r="N68" i="22"/>
  <c r="N51" i="22"/>
  <c r="N152" i="22"/>
  <c r="N269" i="22"/>
  <c r="N134" i="22"/>
  <c r="N26" i="22"/>
  <c r="N238" i="22"/>
  <c r="N193" i="22"/>
  <c r="N80" i="22"/>
  <c r="N369" i="22"/>
  <c r="N244" i="22"/>
  <c r="S103" i="65"/>
  <c r="T18" i="1" s="1"/>
  <c r="H404" i="65"/>
  <c r="V103" i="65" s="1"/>
  <c r="S103" i="75"/>
  <c r="T8" i="1" s="1"/>
  <c r="H404" i="75"/>
  <c r="V103" i="75" s="1"/>
  <c r="N114" i="56"/>
  <c r="N398" i="56"/>
  <c r="N367" i="56"/>
  <c r="N220" i="56"/>
  <c r="N120" i="56"/>
  <c r="N189" i="56"/>
  <c r="N217" i="56"/>
  <c r="N300" i="56"/>
  <c r="N384" i="56"/>
  <c r="N295" i="56"/>
  <c r="N225" i="56"/>
  <c r="N232" i="56"/>
  <c r="N202" i="56"/>
  <c r="N29" i="56"/>
  <c r="N84" i="56"/>
  <c r="N199" i="56"/>
  <c r="N91" i="56"/>
  <c r="N344" i="56"/>
  <c r="N207" i="56"/>
  <c r="N283" i="56"/>
  <c r="N123" i="56"/>
  <c r="N343" i="56"/>
  <c r="N260" i="56"/>
  <c r="N393" i="56"/>
  <c r="N351" i="56"/>
  <c r="N391" i="56"/>
  <c r="N48" i="56"/>
  <c r="N129" i="56"/>
  <c r="N42" i="56"/>
  <c r="N360" i="56"/>
  <c r="N205" i="56"/>
  <c r="N54" i="56"/>
  <c r="N306" i="56"/>
  <c r="N320" i="56"/>
  <c r="N294" i="56"/>
  <c r="N147" i="56"/>
  <c r="N150" i="56"/>
  <c r="N255" i="56"/>
  <c r="N75" i="56"/>
  <c r="N163" i="56"/>
  <c r="N240" i="56"/>
  <c r="N221" i="56"/>
  <c r="N201" i="56"/>
  <c r="N132" i="56"/>
  <c r="N87" i="56"/>
  <c r="N47" i="56"/>
  <c r="N263" i="56"/>
  <c r="N141" i="56"/>
  <c r="N77" i="56"/>
  <c r="N400" i="56"/>
  <c r="N349" i="56"/>
  <c r="N388" i="56"/>
  <c r="N181" i="56"/>
  <c r="N289" i="56"/>
  <c r="N184" i="56"/>
  <c r="N18" i="56"/>
  <c r="N229" i="56"/>
  <c r="N228" i="56"/>
  <c r="N275" i="56"/>
  <c r="N102" i="56"/>
  <c r="N293" i="56"/>
  <c r="N127" i="56"/>
  <c r="N373" i="56"/>
  <c r="N224" i="56"/>
  <c r="N325" i="56"/>
  <c r="N46" i="56"/>
  <c r="N223" i="56"/>
  <c r="N277" i="56"/>
  <c r="N210" i="56"/>
  <c r="N171" i="56"/>
  <c r="N170" i="56"/>
  <c r="N92" i="56"/>
  <c r="N143" i="56"/>
  <c r="N357" i="56"/>
  <c r="N140" i="56"/>
  <c r="N31" i="56"/>
  <c r="N366" i="56"/>
  <c r="N340" i="56"/>
  <c r="N53" i="56"/>
  <c r="N259" i="56"/>
  <c r="N193" i="56"/>
  <c r="N66" i="56"/>
  <c r="N249" i="56"/>
  <c r="N58" i="56"/>
  <c r="N51" i="56"/>
  <c r="N337" i="56"/>
  <c r="N248" i="56"/>
  <c r="N38" i="56"/>
  <c r="N211" i="56"/>
  <c r="N346" i="56"/>
  <c r="N67" i="56"/>
  <c r="N280" i="56"/>
  <c r="N121" i="56"/>
  <c r="N76" i="56"/>
  <c r="N194" i="56"/>
  <c r="N26" i="56"/>
  <c r="N213" i="56"/>
  <c r="N155" i="56"/>
  <c r="N138" i="56"/>
  <c r="N107" i="56"/>
  <c r="N154" i="56"/>
  <c r="N348" i="56"/>
  <c r="N396" i="56"/>
  <c r="N152" i="56"/>
  <c r="N347" i="56"/>
  <c r="N64" i="56"/>
  <c r="N195" i="56"/>
  <c r="N30" i="56"/>
  <c r="N27" i="56"/>
  <c r="N374" i="56"/>
  <c r="N250" i="56"/>
  <c r="N237" i="56"/>
  <c r="N241" i="56"/>
  <c r="N180" i="56"/>
  <c r="N85" i="56"/>
  <c r="N311" i="56"/>
  <c r="N36" i="56"/>
  <c r="N267" i="56"/>
  <c r="N104" i="56"/>
  <c r="N401" i="56"/>
  <c r="N97" i="56"/>
  <c r="N282" i="56"/>
  <c r="N172" i="56"/>
  <c r="N307" i="56"/>
  <c r="N386" i="56"/>
  <c r="N112" i="56"/>
  <c r="N247" i="56"/>
  <c r="N144" i="56"/>
  <c r="N185" i="56"/>
  <c r="N153" i="56"/>
  <c r="N126" i="56"/>
  <c r="N323" i="56"/>
  <c r="N281" i="56"/>
  <c r="N59" i="56"/>
  <c r="N86" i="56"/>
  <c r="N389" i="56"/>
  <c r="N345" i="56"/>
  <c r="N278" i="56"/>
  <c r="N183" i="56"/>
  <c r="N257" i="56"/>
  <c r="N164" i="56"/>
  <c r="N336" i="56"/>
  <c r="N321" i="56"/>
  <c r="N361" i="56"/>
  <c r="N96" i="56"/>
  <c r="N23" i="56"/>
  <c r="N313" i="56"/>
  <c r="N69" i="56"/>
  <c r="N174" i="56"/>
  <c r="N90" i="56"/>
  <c r="N394" i="56"/>
  <c r="N397" i="56"/>
  <c r="N352" i="56"/>
  <c r="N52" i="56"/>
  <c r="N117" i="56"/>
  <c r="N395" i="56"/>
  <c r="N402" i="56"/>
  <c r="N246" i="56"/>
  <c r="N204" i="56"/>
  <c r="N365" i="56"/>
  <c r="N312" i="56"/>
  <c r="N371" i="56"/>
  <c r="N19" i="56"/>
  <c r="N387" i="56"/>
  <c r="N110" i="56"/>
  <c r="N200" i="56"/>
  <c r="N215" i="56"/>
  <c r="N35" i="56"/>
  <c r="N21" i="56"/>
  <c r="N372" i="56"/>
  <c r="N118" i="56"/>
  <c r="N342" i="56"/>
  <c r="N151" i="56"/>
  <c r="N95" i="56"/>
  <c r="N379" i="56"/>
  <c r="N162" i="56"/>
  <c r="N142" i="56"/>
  <c r="N301" i="56"/>
  <c r="N302" i="56"/>
  <c r="N159" i="56"/>
  <c r="N135" i="56"/>
  <c r="N231" i="56"/>
  <c r="N369" i="56"/>
  <c r="N233" i="56"/>
  <c r="N78" i="56"/>
  <c r="N50" i="56"/>
  <c r="N326" i="56"/>
  <c r="N40" i="56"/>
  <c r="N109" i="56"/>
  <c r="N219" i="56"/>
  <c r="N108" i="56"/>
  <c r="N375" i="56"/>
  <c r="N355" i="56"/>
  <c r="N242" i="56"/>
  <c r="N70" i="56"/>
  <c r="N56" i="56"/>
  <c r="N314" i="56"/>
  <c r="N256" i="56"/>
  <c r="N308" i="56"/>
  <c r="N188" i="56"/>
  <c r="N148" i="56"/>
  <c r="N334" i="56"/>
  <c r="N253" i="56"/>
  <c r="N322" i="56"/>
  <c r="N216" i="56"/>
  <c r="N234" i="56"/>
  <c r="N187" i="56"/>
  <c r="N57" i="56"/>
  <c r="N286" i="56"/>
  <c r="N33" i="56"/>
  <c r="N156" i="56"/>
  <c r="N370" i="56"/>
  <c r="N290" i="56"/>
  <c r="N39" i="56"/>
  <c r="N279" i="56"/>
  <c r="N131" i="56"/>
  <c r="N192" i="56"/>
  <c r="N382" i="56"/>
  <c r="N43" i="56"/>
  <c r="N356" i="56"/>
  <c r="N168" i="56"/>
  <c r="N160" i="56"/>
  <c r="N17" i="56"/>
  <c r="N11" i="56"/>
  <c r="N317" i="56"/>
  <c r="N34" i="56"/>
  <c r="N93" i="56"/>
  <c r="N20" i="56"/>
  <c r="N71" i="56"/>
  <c r="N244" i="56"/>
  <c r="N299" i="56"/>
  <c r="N12" i="56"/>
  <c r="N113" i="56"/>
  <c r="N25" i="56"/>
  <c r="N309" i="56"/>
  <c r="N399" i="56"/>
  <c r="N268" i="56"/>
  <c r="N218" i="56"/>
  <c r="N333" i="56"/>
  <c r="N105" i="56"/>
  <c r="N72" i="56"/>
  <c r="N377" i="56"/>
  <c r="N332" i="56"/>
  <c r="N119" i="56"/>
  <c r="N68" i="56"/>
  <c r="N49" i="56"/>
  <c r="N197" i="56"/>
  <c r="N285" i="56"/>
  <c r="N125" i="56"/>
  <c r="N380" i="56"/>
  <c r="N186" i="56"/>
  <c r="N136" i="56"/>
  <c r="N37" i="56"/>
  <c r="N310" i="56"/>
  <c r="N274" i="56"/>
  <c r="N296" i="56"/>
  <c r="N82" i="56"/>
  <c r="N304" i="56"/>
  <c r="N62" i="56"/>
  <c r="N166" i="56"/>
  <c r="N28" i="56"/>
  <c r="N264" i="56"/>
  <c r="N327" i="56"/>
  <c r="N139" i="56"/>
  <c r="N94" i="56"/>
  <c r="N190" i="56"/>
  <c r="N262" i="56"/>
  <c r="N22" i="56"/>
  <c r="N7" i="56"/>
  <c r="N305" i="56"/>
  <c r="N288" i="56"/>
  <c r="N41" i="56"/>
  <c r="N137" i="56"/>
  <c r="N161" i="56"/>
  <c r="N146" i="56"/>
  <c r="N60" i="56"/>
  <c r="N124" i="56"/>
  <c r="N291" i="56"/>
  <c r="N203" i="56"/>
  <c r="N238" i="56"/>
  <c r="N324" i="56"/>
  <c r="N331" i="56"/>
  <c r="N206" i="56"/>
  <c r="N378" i="56"/>
  <c r="N364" i="56"/>
  <c r="N292" i="56"/>
  <c r="N176" i="56"/>
  <c r="N212" i="56"/>
  <c r="N315" i="56"/>
  <c r="N316" i="56"/>
  <c r="N167" i="56"/>
  <c r="N235" i="56"/>
  <c r="N100" i="56"/>
  <c r="N330" i="56"/>
  <c r="N341" i="56"/>
  <c r="N209" i="56"/>
  <c r="N272" i="56"/>
  <c r="N175" i="56"/>
  <c r="N4" i="56"/>
  <c r="N5" i="56"/>
  <c r="N252" i="56"/>
  <c r="N362" i="56"/>
  <c r="N222" i="56"/>
  <c r="N44" i="56"/>
  <c r="N63" i="56"/>
  <c r="N214" i="56"/>
  <c r="N276" i="56"/>
  <c r="N338" i="56"/>
  <c r="N368" i="56"/>
  <c r="N133" i="56"/>
  <c r="N101" i="56"/>
  <c r="N270" i="56"/>
  <c r="N15" i="56"/>
  <c r="N381" i="56"/>
  <c r="N350" i="56"/>
  <c r="N14" i="56"/>
  <c r="N45" i="56"/>
  <c r="N169" i="56"/>
  <c r="N13" i="56"/>
  <c r="N116" i="56"/>
  <c r="N88" i="56"/>
  <c r="N6" i="56"/>
  <c r="N354" i="56"/>
  <c r="N10" i="56"/>
  <c r="N363" i="56"/>
  <c r="N226" i="56"/>
  <c r="N390" i="56"/>
  <c r="N284" i="56"/>
  <c r="N335" i="56"/>
  <c r="N158" i="56"/>
  <c r="N208" i="56"/>
  <c r="N319" i="56"/>
  <c r="N245" i="56"/>
  <c r="N32" i="56"/>
  <c r="N177" i="56"/>
  <c r="N134" i="56"/>
  <c r="N328" i="56"/>
  <c r="N227" i="56"/>
  <c r="N130" i="56"/>
  <c r="N99" i="56"/>
  <c r="N258" i="56"/>
  <c r="N149" i="56"/>
  <c r="N79" i="56"/>
  <c r="N261" i="56"/>
  <c r="N81" i="56"/>
  <c r="N269" i="56"/>
  <c r="N157" i="56"/>
  <c r="N230" i="56"/>
  <c r="N128" i="56"/>
  <c r="N383" i="56"/>
  <c r="N111" i="56"/>
  <c r="N16" i="56"/>
  <c r="N83" i="56"/>
  <c r="N266" i="56"/>
  <c r="N74" i="56"/>
  <c r="N392" i="56"/>
  <c r="N196" i="56"/>
  <c r="N243" i="56"/>
  <c r="N287" i="56"/>
  <c r="N182" i="56"/>
  <c r="N303" i="56"/>
  <c r="N8" i="56"/>
  <c r="N358" i="56"/>
  <c r="N359" i="56"/>
  <c r="N173" i="56"/>
  <c r="N191" i="56"/>
  <c r="N145" i="56"/>
  <c r="N24" i="56"/>
  <c r="N265" i="56"/>
  <c r="N65" i="56"/>
  <c r="N198" i="56"/>
  <c r="N251" i="56"/>
  <c r="N297" i="56"/>
  <c r="N73" i="56"/>
  <c r="N318" i="56"/>
  <c r="N298" i="56"/>
  <c r="N179" i="56"/>
  <c r="N61" i="56"/>
  <c r="N385" i="56"/>
  <c r="N236" i="56"/>
  <c r="N329" i="56"/>
  <c r="N115" i="56"/>
  <c r="N98" i="56"/>
  <c r="N376" i="56"/>
  <c r="N89" i="56"/>
  <c r="N273" i="56"/>
  <c r="N254" i="56"/>
  <c r="N165" i="56"/>
  <c r="N353" i="56"/>
  <c r="N80" i="56"/>
  <c r="N9" i="56"/>
  <c r="N239" i="56"/>
  <c r="N271" i="56"/>
  <c r="N178" i="56"/>
  <c r="N106" i="56"/>
  <c r="N55" i="56"/>
  <c r="N403" i="56"/>
  <c r="N339" i="56"/>
  <c r="N122" i="56"/>
  <c r="N103" i="56"/>
  <c r="H404" i="67"/>
  <c r="V103" i="67" s="1"/>
  <c r="S103" i="67"/>
  <c r="T20" i="1" s="1"/>
  <c r="N222" i="69"/>
  <c r="N51" i="69"/>
  <c r="N357" i="69"/>
  <c r="N403" i="69"/>
  <c r="N110" i="69"/>
  <c r="N179" i="69"/>
  <c r="N53" i="69"/>
  <c r="N181" i="69"/>
  <c r="N337" i="69"/>
  <c r="N371" i="69"/>
  <c r="N245" i="69"/>
  <c r="N366" i="69"/>
  <c r="N226" i="69"/>
  <c r="N35" i="69"/>
  <c r="N400" i="69"/>
  <c r="N389" i="69"/>
  <c r="N399" i="69"/>
  <c r="N95" i="69"/>
  <c r="N379" i="69"/>
  <c r="N268" i="69"/>
  <c r="N120" i="69"/>
  <c r="N291" i="69"/>
  <c r="N183" i="69"/>
  <c r="N340" i="69"/>
  <c r="N293" i="69"/>
  <c r="N298" i="69"/>
  <c r="N192" i="69"/>
  <c r="N342" i="69"/>
  <c r="N32" i="69"/>
  <c r="N367" i="69"/>
  <c r="N383" i="69"/>
  <c r="N365" i="69"/>
  <c r="N22" i="69"/>
  <c r="N59" i="69"/>
  <c r="N203" i="69"/>
  <c r="N182" i="69"/>
  <c r="N156" i="69"/>
  <c r="N319" i="69"/>
  <c r="N83" i="69"/>
  <c r="N107" i="69"/>
  <c r="N193" i="69"/>
  <c r="N172" i="69"/>
  <c r="N373" i="69"/>
  <c r="N352" i="69"/>
  <c r="N54" i="69"/>
  <c r="N211" i="69"/>
  <c r="N295" i="69"/>
  <c r="N104" i="69"/>
  <c r="N296" i="69"/>
  <c r="N129" i="69"/>
  <c r="N285" i="69"/>
  <c r="N177" i="69"/>
  <c r="N392" i="69"/>
  <c r="N174" i="69"/>
  <c r="N170" i="69"/>
  <c r="N166" i="69"/>
  <c r="N362" i="69"/>
  <c r="N210" i="69"/>
  <c r="N31" i="69"/>
  <c r="N47" i="69"/>
  <c r="N77" i="69"/>
  <c r="N13" i="69"/>
  <c r="N161" i="69"/>
  <c r="N327" i="69"/>
  <c r="N140" i="69"/>
  <c r="N348" i="69"/>
  <c r="N230" i="69"/>
  <c r="N287" i="69"/>
  <c r="N73" i="69"/>
  <c r="N131" i="69"/>
  <c r="N85" i="69"/>
  <c r="N316" i="69"/>
  <c r="N332" i="69"/>
  <c r="N133" i="69"/>
  <c r="N200" i="69"/>
  <c r="N30" i="69"/>
  <c r="N195" i="69"/>
  <c r="N162" i="69"/>
  <c r="N187" i="69"/>
  <c r="N272" i="69"/>
  <c r="N108" i="69"/>
  <c r="N305" i="69"/>
  <c r="N167" i="69"/>
  <c r="N376" i="69"/>
  <c r="N328" i="69"/>
  <c r="N320" i="69"/>
  <c r="N397" i="69"/>
  <c r="N164" i="69"/>
  <c r="N199" i="69"/>
  <c r="N229" i="69"/>
  <c r="N372" i="69"/>
  <c r="N207" i="69"/>
  <c r="N270" i="69"/>
  <c r="N380" i="69"/>
  <c r="N275" i="69"/>
  <c r="N243" i="69"/>
  <c r="N330" i="69"/>
  <c r="N286" i="69"/>
  <c r="N55" i="69"/>
  <c r="N40" i="69"/>
  <c r="N80" i="69"/>
  <c r="N273" i="69"/>
  <c r="N45" i="69"/>
  <c r="N41" i="69"/>
  <c r="N8" i="69"/>
  <c r="N266" i="69"/>
  <c r="N225" i="69"/>
  <c r="N336" i="69"/>
  <c r="N209" i="69"/>
  <c r="N242" i="69"/>
  <c r="N89" i="69"/>
  <c r="N138" i="69"/>
  <c r="N391" i="69"/>
  <c r="N299" i="69"/>
  <c r="N390" i="69"/>
  <c r="N117" i="69"/>
  <c r="N70" i="69"/>
  <c r="N300" i="69"/>
  <c r="N173" i="69"/>
  <c r="N247" i="69"/>
  <c r="N329" i="69"/>
  <c r="N27" i="69"/>
  <c r="N313" i="69"/>
  <c r="N34" i="69"/>
  <c r="N184" i="69"/>
  <c r="N74" i="69"/>
  <c r="N227" i="69"/>
  <c r="N5" i="69"/>
  <c r="N158" i="69"/>
  <c r="N97" i="69"/>
  <c r="N37" i="69"/>
  <c r="N121" i="69"/>
  <c r="N25" i="69"/>
  <c r="N60" i="69"/>
  <c r="N302" i="69"/>
  <c r="N18" i="69"/>
  <c r="N115" i="69"/>
  <c r="N251" i="69"/>
  <c r="N204" i="69"/>
  <c r="N92" i="69"/>
  <c r="N147" i="69"/>
  <c r="N176" i="69"/>
  <c r="N221" i="69"/>
  <c r="N205" i="69"/>
  <c r="N395" i="69"/>
  <c r="N384" i="69"/>
  <c r="N33" i="69"/>
  <c r="N190" i="69"/>
  <c r="N345" i="69"/>
  <c r="N335" i="69"/>
  <c r="N374" i="69"/>
  <c r="N201" i="69"/>
  <c r="N278" i="69"/>
  <c r="N331" i="69"/>
  <c r="N159" i="69"/>
  <c r="N241" i="69"/>
  <c r="N118" i="69"/>
  <c r="N258" i="69"/>
  <c r="N240" i="69"/>
  <c r="N28" i="69"/>
  <c r="N142" i="69"/>
  <c r="N91" i="69"/>
  <c r="N189" i="69"/>
  <c r="N165" i="69"/>
  <c r="N64" i="69"/>
  <c r="N4" i="69"/>
  <c r="N127" i="69"/>
  <c r="N281" i="69"/>
  <c r="N175" i="69"/>
  <c r="N63" i="69"/>
  <c r="N231" i="69"/>
  <c r="N259" i="69"/>
  <c r="N288" i="69"/>
  <c r="N338" i="69"/>
  <c r="N12" i="69"/>
  <c r="N312" i="69"/>
  <c r="N218" i="69"/>
  <c r="N315" i="69"/>
  <c r="N269" i="69"/>
  <c r="N356" i="69"/>
  <c r="N137" i="69"/>
  <c r="N16" i="69"/>
  <c r="N112" i="69"/>
  <c r="N236" i="69"/>
  <c r="N124" i="69"/>
  <c r="N354" i="69"/>
  <c r="N276" i="69"/>
  <c r="N119" i="69"/>
  <c r="N202" i="69"/>
  <c r="N17" i="69"/>
  <c r="N152" i="69"/>
  <c r="N144" i="69"/>
  <c r="N253" i="69"/>
  <c r="N186" i="69"/>
  <c r="N157" i="69"/>
  <c r="N349" i="69"/>
  <c r="N29" i="69"/>
  <c r="N46" i="69"/>
  <c r="N171" i="69"/>
  <c r="N151" i="69"/>
  <c r="N260" i="69"/>
  <c r="N111" i="69"/>
  <c r="N197" i="69"/>
  <c r="N355" i="69"/>
  <c r="N72" i="69"/>
  <c r="N358" i="69"/>
  <c r="N219" i="69"/>
  <c r="N232" i="69"/>
  <c r="N297" i="69"/>
  <c r="N301" i="69"/>
  <c r="N361" i="69"/>
  <c r="N82" i="69"/>
  <c r="N101" i="69"/>
  <c r="N169" i="69"/>
  <c r="N254" i="69"/>
  <c r="N15" i="69"/>
  <c r="N102" i="69"/>
  <c r="N263" i="69"/>
  <c r="N343" i="69"/>
  <c r="N321" i="69"/>
  <c r="N65" i="69"/>
  <c r="N261" i="69"/>
  <c r="N81" i="69"/>
  <c r="N71" i="69"/>
  <c r="N234" i="69"/>
  <c r="N128" i="69"/>
  <c r="N9" i="69"/>
  <c r="N228" i="69"/>
  <c r="N194" i="69"/>
  <c r="N7" i="69"/>
  <c r="N125" i="69"/>
  <c r="N279" i="69"/>
  <c r="N364" i="69"/>
  <c r="N136" i="69"/>
  <c r="N198" i="69"/>
  <c r="N394" i="69"/>
  <c r="N398" i="69"/>
  <c r="N304" i="69"/>
  <c r="N262" i="69"/>
  <c r="N360" i="69"/>
  <c r="N307" i="69"/>
  <c r="N66" i="69"/>
  <c r="N90" i="69"/>
  <c r="N387" i="69"/>
  <c r="N377" i="69"/>
  <c r="N135" i="69"/>
  <c r="N78" i="69"/>
  <c r="N396" i="69"/>
  <c r="N123" i="69"/>
  <c r="N339" i="69"/>
  <c r="N252" i="69"/>
  <c r="N10" i="69"/>
  <c r="N214" i="69"/>
  <c r="N23" i="69"/>
  <c r="N249" i="69"/>
  <c r="N282" i="69"/>
  <c r="N255" i="69"/>
  <c r="N163" i="69"/>
  <c r="N6" i="69"/>
  <c r="N378" i="69"/>
  <c r="N145" i="69"/>
  <c r="N134" i="69"/>
  <c r="N311" i="69"/>
  <c r="N178" i="69"/>
  <c r="N67" i="69"/>
  <c r="N185" i="69"/>
  <c r="N106" i="69"/>
  <c r="N283" i="69"/>
  <c r="N344" i="69"/>
  <c r="N96" i="69"/>
  <c r="N122" i="69"/>
  <c r="N36" i="69"/>
  <c r="N308" i="69"/>
  <c r="N206" i="69"/>
  <c r="N52" i="69"/>
  <c r="N48" i="69"/>
  <c r="N401" i="69"/>
  <c r="N98" i="69"/>
  <c r="N402" i="69"/>
  <c r="N334" i="69"/>
  <c r="N353" i="69"/>
  <c r="N148" i="69"/>
  <c r="N146" i="69"/>
  <c r="N256" i="69"/>
  <c r="N289" i="69"/>
  <c r="N143" i="69"/>
  <c r="N324" i="69"/>
  <c r="N105" i="69"/>
  <c r="N69" i="69"/>
  <c r="N114" i="69"/>
  <c r="N382" i="69"/>
  <c r="N149" i="69"/>
  <c r="N235" i="69"/>
  <c r="N267" i="69"/>
  <c r="N141" i="69"/>
  <c r="N350" i="69"/>
  <c r="N100" i="69"/>
  <c r="N24" i="69"/>
  <c r="N26" i="69"/>
  <c r="N314" i="69"/>
  <c r="N317" i="69"/>
  <c r="N318" i="69"/>
  <c r="N208" i="69"/>
  <c r="N191" i="69"/>
  <c r="N346" i="69"/>
  <c r="N168" i="69"/>
  <c r="N369" i="69"/>
  <c r="N341" i="69"/>
  <c r="N271" i="69"/>
  <c r="N280" i="69"/>
  <c r="N20" i="69"/>
  <c r="N38" i="69"/>
  <c r="N265" i="69"/>
  <c r="N153" i="69"/>
  <c r="N248" i="69"/>
  <c r="N292" i="69"/>
  <c r="N93" i="69"/>
  <c r="N44" i="69"/>
  <c r="N244" i="69"/>
  <c r="N381" i="69"/>
  <c r="N246" i="69"/>
  <c r="N370" i="69"/>
  <c r="N88" i="69"/>
  <c r="N386" i="69"/>
  <c r="N49" i="69"/>
  <c r="N132" i="69"/>
  <c r="N56" i="69"/>
  <c r="N188" i="69"/>
  <c r="N113" i="69"/>
  <c r="N68" i="69"/>
  <c r="N294" i="69"/>
  <c r="N62" i="69"/>
  <c r="N99" i="69"/>
  <c r="N180" i="69"/>
  <c r="N385" i="69"/>
  <c r="N126" i="69"/>
  <c r="N76" i="69"/>
  <c r="N393" i="69"/>
  <c r="N160" i="69"/>
  <c r="N130" i="69"/>
  <c r="N21" i="69"/>
  <c r="N43" i="69"/>
  <c r="N303" i="69"/>
  <c r="N39" i="69"/>
  <c r="N233" i="69"/>
  <c r="N212" i="69"/>
  <c r="N150" i="69"/>
  <c r="N274" i="69"/>
  <c r="N154" i="69"/>
  <c r="N306" i="69"/>
  <c r="N351" i="69"/>
  <c r="N87" i="69"/>
  <c r="N326" i="69"/>
  <c r="N290" i="69"/>
  <c r="N86" i="69"/>
  <c r="N116" i="69"/>
  <c r="N19" i="69"/>
  <c r="N155" i="69"/>
  <c r="N284" i="69"/>
  <c r="N217" i="69"/>
  <c r="N333" i="69"/>
  <c r="N61" i="69"/>
  <c r="N323" i="69"/>
  <c r="N309" i="69"/>
  <c r="N250" i="69"/>
  <c r="N257" i="69"/>
  <c r="N264" i="69"/>
  <c r="N58" i="69"/>
  <c r="N325" i="69"/>
  <c r="N50" i="69"/>
  <c r="N363" i="69"/>
  <c r="N224" i="69"/>
  <c r="N223" i="69"/>
  <c r="N388" i="69"/>
  <c r="N196" i="69"/>
  <c r="N237" i="69"/>
  <c r="N213" i="69"/>
  <c r="N84" i="69"/>
  <c r="N215" i="69"/>
  <c r="N103" i="69"/>
  <c r="N11" i="69"/>
  <c r="N42" i="69"/>
  <c r="N375" i="69"/>
  <c r="N109" i="69"/>
  <c r="N368" i="69"/>
  <c r="N94" i="69"/>
  <c r="N139" i="69"/>
  <c r="N75" i="69"/>
  <c r="N277" i="69"/>
  <c r="N322" i="69"/>
  <c r="N347" i="69"/>
  <c r="N79" i="69"/>
  <c r="N239" i="69"/>
  <c r="N14" i="69"/>
  <c r="N310" i="69"/>
  <c r="N359" i="69"/>
  <c r="N220" i="69"/>
  <c r="N216" i="69"/>
  <c r="N57" i="69"/>
  <c r="N238" i="69"/>
  <c r="S103" i="64"/>
  <c r="T17" i="1" s="1"/>
  <c r="H404" i="64"/>
  <c r="V103" i="64" s="1"/>
  <c r="N388" i="58"/>
  <c r="N55" i="58"/>
  <c r="N113" i="58"/>
  <c r="N80" i="58"/>
  <c r="N41" i="58"/>
  <c r="N267" i="58"/>
  <c r="N369" i="58"/>
  <c r="N306" i="58"/>
  <c r="N91" i="58"/>
  <c r="N22" i="58"/>
  <c r="N349" i="58"/>
  <c r="N340" i="58"/>
  <c r="N320" i="58"/>
  <c r="N135" i="58"/>
  <c r="N210" i="58"/>
  <c r="N242" i="58"/>
  <c r="N72" i="58"/>
  <c r="N228" i="58"/>
  <c r="N178" i="58"/>
  <c r="N53" i="58"/>
  <c r="N219" i="58"/>
  <c r="N265" i="58"/>
  <c r="N238" i="58"/>
  <c r="N157" i="58"/>
  <c r="N166" i="58"/>
  <c r="N341" i="58"/>
  <c r="N194" i="58"/>
  <c r="N180" i="58"/>
  <c r="N291" i="58"/>
  <c r="N6" i="58"/>
  <c r="N52" i="58"/>
  <c r="N224" i="58"/>
  <c r="N233" i="58"/>
  <c r="N183" i="58"/>
  <c r="N107" i="58"/>
  <c r="N313" i="58"/>
  <c r="N317" i="58"/>
  <c r="N295" i="58"/>
  <c r="N28" i="58"/>
  <c r="N203" i="58"/>
  <c r="N84" i="58"/>
  <c r="N145" i="58"/>
  <c r="N189" i="58"/>
  <c r="N150" i="58"/>
  <c r="N249" i="58"/>
  <c r="N105" i="58"/>
  <c r="N45" i="58"/>
  <c r="N111" i="58"/>
  <c r="N363" i="58"/>
  <c r="N248" i="58"/>
  <c r="N13" i="58"/>
  <c r="N220" i="58"/>
  <c r="N374" i="58"/>
  <c r="N371" i="58"/>
  <c r="N351" i="58"/>
  <c r="N395" i="58"/>
  <c r="N120" i="58"/>
  <c r="N137" i="58"/>
  <c r="N112" i="58"/>
  <c r="N381" i="58"/>
  <c r="N389" i="58"/>
  <c r="N62" i="58"/>
  <c r="N89" i="58"/>
  <c r="N133" i="58"/>
  <c r="N123" i="58"/>
  <c r="N302" i="58"/>
  <c r="N140" i="58"/>
  <c r="N136" i="58"/>
  <c r="N286" i="58"/>
  <c r="N250" i="58"/>
  <c r="N126" i="58"/>
  <c r="N193" i="58"/>
  <c r="N348" i="58"/>
  <c r="N310" i="58"/>
  <c r="N283" i="58"/>
  <c r="N229" i="58"/>
  <c r="N222" i="58"/>
  <c r="N32" i="58"/>
  <c r="N48" i="58"/>
  <c r="N106" i="58"/>
  <c r="N209" i="58"/>
  <c r="N188" i="58"/>
  <c r="N88" i="58"/>
  <c r="N168" i="58"/>
  <c r="N387" i="58"/>
  <c r="N301" i="58"/>
  <c r="N65" i="58"/>
  <c r="N201" i="58"/>
  <c r="N344" i="58"/>
  <c r="N225" i="58"/>
  <c r="N321" i="58"/>
  <c r="N175" i="58"/>
  <c r="N114" i="58"/>
  <c r="N266" i="58"/>
  <c r="N269" i="58"/>
  <c r="N9" i="58"/>
  <c r="N297" i="58"/>
  <c r="N207" i="58"/>
  <c r="N165" i="58"/>
  <c r="N63" i="58"/>
  <c r="N164" i="58"/>
  <c r="N333" i="58"/>
  <c r="N368" i="58"/>
  <c r="N155" i="58"/>
  <c r="N358" i="58"/>
  <c r="N30" i="58"/>
  <c r="N66" i="58"/>
  <c r="N161" i="58"/>
  <c r="N87" i="58"/>
  <c r="N147" i="58"/>
  <c r="N256" i="58"/>
  <c r="N243" i="58"/>
  <c r="N156" i="58"/>
  <c r="N115" i="58"/>
  <c r="N191" i="58"/>
  <c r="N182" i="58"/>
  <c r="N61" i="58"/>
  <c r="N261" i="58"/>
  <c r="N134" i="58"/>
  <c r="N132" i="58"/>
  <c r="N50" i="58"/>
  <c r="N31" i="58"/>
  <c r="N122" i="58"/>
  <c r="N397" i="58"/>
  <c r="N90" i="58"/>
  <c r="N92" i="58"/>
  <c r="N255" i="58"/>
  <c r="N303" i="58"/>
  <c r="N328" i="58"/>
  <c r="N119" i="58"/>
  <c r="N15" i="58"/>
  <c r="N192" i="58"/>
  <c r="N367" i="58"/>
  <c r="N271" i="58"/>
  <c r="N85" i="58"/>
  <c r="N69" i="58"/>
  <c r="N195" i="58"/>
  <c r="N44" i="58"/>
  <c r="N377" i="58"/>
  <c r="N319" i="58"/>
  <c r="N400" i="58"/>
  <c r="N396" i="58"/>
  <c r="N392" i="58"/>
  <c r="N127" i="58"/>
  <c r="N26" i="58"/>
  <c r="N5" i="58"/>
  <c r="N281" i="58"/>
  <c r="N390" i="58"/>
  <c r="N292" i="58"/>
  <c r="N316" i="58"/>
  <c r="N213" i="58"/>
  <c r="N236" i="58"/>
  <c r="N287" i="58"/>
  <c r="N79" i="58"/>
  <c r="N179" i="58"/>
  <c r="N343" i="58"/>
  <c r="N21" i="58"/>
  <c r="N329" i="58"/>
  <c r="N234" i="58"/>
  <c r="N96" i="58"/>
  <c r="N353" i="58"/>
  <c r="N186" i="58"/>
  <c r="N142" i="58"/>
  <c r="N167" i="58"/>
  <c r="N380" i="58"/>
  <c r="N231" i="58"/>
  <c r="N174" i="58"/>
  <c r="N235" i="58"/>
  <c r="N237" i="58"/>
  <c r="N51" i="58"/>
  <c r="N359" i="58"/>
  <c r="N78" i="58"/>
  <c r="N128" i="58"/>
  <c r="N362" i="58"/>
  <c r="N118" i="58"/>
  <c r="N39" i="58"/>
  <c r="N40" i="58"/>
  <c r="N116" i="58"/>
  <c r="N198" i="58"/>
  <c r="N34" i="58"/>
  <c r="N7" i="58"/>
  <c r="N384" i="58"/>
  <c r="N394" i="58"/>
  <c r="N76" i="58"/>
  <c r="N184" i="58"/>
  <c r="N152" i="58"/>
  <c r="N258" i="58"/>
  <c r="N246" i="58"/>
  <c r="N125" i="58"/>
  <c r="N268" i="58"/>
  <c r="N160" i="58"/>
  <c r="N204" i="58"/>
  <c r="N109" i="58"/>
  <c r="N158" i="58"/>
  <c r="N298" i="58"/>
  <c r="N38" i="58"/>
  <c r="N56" i="58"/>
  <c r="N272" i="58"/>
  <c r="N75" i="58"/>
  <c r="N205" i="58"/>
  <c r="N226" i="58"/>
  <c r="N104" i="58"/>
  <c r="N60" i="58"/>
  <c r="N83" i="58"/>
  <c r="N176" i="58"/>
  <c r="N130" i="58"/>
  <c r="N124" i="58"/>
  <c r="N338" i="58"/>
  <c r="N386" i="58"/>
  <c r="N252" i="58"/>
  <c r="N47" i="58"/>
  <c r="N254" i="58"/>
  <c r="N378" i="58"/>
  <c r="N206" i="58"/>
  <c r="N190" i="58"/>
  <c r="N68" i="58"/>
  <c r="N149" i="58"/>
  <c r="N131" i="58"/>
  <c r="N97" i="58"/>
  <c r="N71" i="58"/>
  <c r="N299" i="58"/>
  <c r="N100" i="58"/>
  <c r="N399" i="58"/>
  <c r="N27" i="58"/>
  <c r="N324" i="58"/>
  <c r="N93" i="58"/>
  <c r="N273" i="58"/>
  <c r="N86" i="58"/>
  <c r="N217" i="58"/>
  <c r="N211" i="58"/>
  <c r="N284" i="58"/>
  <c r="N325" i="58"/>
  <c r="N12" i="58"/>
  <c r="N245" i="58"/>
  <c r="N33" i="58"/>
  <c r="N346" i="58"/>
  <c r="N17" i="58"/>
  <c r="N82" i="58"/>
  <c r="N215" i="58"/>
  <c r="N64" i="58"/>
  <c r="N347" i="58"/>
  <c r="N129" i="58"/>
  <c r="N373" i="58"/>
  <c r="N309" i="58"/>
  <c r="N16" i="58"/>
  <c r="N37" i="58"/>
  <c r="N364" i="58"/>
  <c r="N318" i="58"/>
  <c r="N296" i="58"/>
  <c r="N337" i="58"/>
  <c r="N232" i="58"/>
  <c r="N36" i="58"/>
  <c r="N274" i="58"/>
  <c r="N54" i="58"/>
  <c r="N57" i="58"/>
  <c r="N262" i="58"/>
  <c r="N336" i="58"/>
  <c r="N23" i="58"/>
  <c r="N170" i="58"/>
  <c r="N98" i="58"/>
  <c r="N70" i="58"/>
  <c r="N393" i="58"/>
  <c r="N172" i="58"/>
  <c r="N153" i="58"/>
  <c r="N279" i="58"/>
  <c r="N288" i="58"/>
  <c r="N312" i="58"/>
  <c r="N382" i="58"/>
  <c r="N110" i="58"/>
  <c r="N308" i="58"/>
  <c r="N208" i="58"/>
  <c r="N121" i="58"/>
  <c r="N19" i="58"/>
  <c r="N335" i="58"/>
  <c r="N49" i="58"/>
  <c r="N108" i="58"/>
  <c r="N354" i="58"/>
  <c r="N307" i="58"/>
  <c r="N163" i="58"/>
  <c r="N244" i="58"/>
  <c r="N99" i="58"/>
  <c r="N14" i="58"/>
  <c r="N257" i="58"/>
  <c r="N330" i="58"/>
  <c r="N289" i="58"/>
  <c r="N200" i="58"/>
  <c r="N212" i="58"/>
  <c r="N240" i="58"/>
  <c r="N8" i="58"/>
  <c r="N181" i="58"/>
  <c r="N169" i="58"/>
  <c r="N59" i="58"/>
  <c r="N372" i="58"/>
  <c r="N355" i="58"/>
  <c r="N290" i="58"/>
  <c r="N141" i="58"/>
  <c r="N361" i="58"/>
  <c r="N139" i="58"/>
  <c r="N370" i="58"/>
  <c r="N77" i="58"/>
  <c r="N403" i="58"/>
  <c r="N74" i="58"/>
  <c r="N103" i="58"/>
  <c r="N25" i="58"/>
  <c r="N102" i="58"/>
  <c r="N311" i="58"/>
  <c r="N345" i="58"/>
  <c r="N18" i="58"/>
  <c r="N331" i="58"/>
  <c r="N11" i="58"/>
  <c r="N376" i="58"/>
  <c r="N20" i="58"/>
  <c r="N305" i="58"/>
  <c r="N253" i="58"/>
  <c r="N401" i="58"/>
  <c r="N173" i="58"/>
  <c r="N241" i="58"/>
  <c r="N342" i="58"/>
  <c r="N339" i="58"/>
  <c r="N398" i="58"/>
  <c r="N42" i="58"/>
  <c r="N259" i="58"/>
  <c r="N379" i="58"/>
  <c r="N197" i="58"/>
  <c r="N383" i="58"/>
  <c r="N117" i="58"/>
  <c r="N356" i="58"/>
  <c r="N227" i="58"/>
  <c r="N304" i="58"/>
  <c r="N278" i="58"/>
  <c r="N322" i="58"/>
  <c r="N58" i="58"/>
  <c r="N402" i="58"/>
  <c r="N360" i="58"/>
  <c r="N366" i="58"/>
  <c r="N81" i="58"/>
  <c r="N326" i="58"/>
  <c r="N4" i="58"/>
  <c r="N251" i="58"/>
  <c r="N247" i="58"/>
  <c r="N171" i="58"/>
  <c r="N293" i="58"/>
  <c r="N327" i="58"/>
  <c r="N263" i="58"/>
  <c r="N218" i="58"/>
  <c r="N10" i="58"/>
  <c r="N138" i="58"/>
  <c r="N375" i="58"/>
  <c r="N46" i="58"/>
  <c r="N154" i="58"/>
  <c r="N187" i="58"/>
  <c r="N280" i="58"/>
  <c r="N148" i="58"/>
  <c r="N223" i="58"/>
  <c r="N146" i="58"/>
  <c r="N221" i="58"/>
  <c r="N24" i="58"/>
  <c r="N177" i="58"/>
  <c r="N159" i="58"/>
  <c r="N185" i="58"/>
  <c r="N151" i="58"/>
  <c r="N282" i="58"/>
  <c r="N314" i="58"/>
  <c r="N270" i="58"/>
  <c r="N202" i="58"/>
  <c r="N214" i="58"/>
  <c r="N275" i="58"/>
  <c r="N101" i="58"/>
  <c r="N239" i="58"/>
  <c r="N365" i="58"/>
  <c r="N199" i="58"/>
  <c r="N332" i="58"/>
  <c r="N144" i="58"/>
  <c r="N67" i="58"/>
  <c r="N300" i="58"/>
  <c r="N276" i="58"/>
  <c r="N350" i="58"/>
  <c r="N315" i="58"/>
  <c r="N294" i="58"/>
  <c r="N334" i="58"/>
  <c r="N35" i="58"/>
  <c r="N94" i="58"/>
  <c r="N264" i="58"/>
  <c r="N73" i="58"/>
  <c r="N162" i="58"/>
  <c r="N352" i="58"/>
  <c r="N260" i="58"/>
  <c r="N285" i="58"/>
  <c r="N385" i="58"/>
  <c r="N391" i="58"/>
  <c r="N216" i="58"/>
  <c r="N143" i="58"/>
  <c r="N323" i="58"/>
  <c r="N95" i="58"/>
  <c r="N277" i="58"/>
  <c r="N29" i="58"/>
  <c r="N43" i="58"/>
  <c r="N196" i="58"/>
  <c r="N230" i="58"/>
  <c r="N357" i="58"/>
  <c r="N131" i="67"/>
  <c r="N121" i="67"/>
  <c r="N81" i="67"/>
  <c r="N399" i="67"/>
  <c r="N184" i="67"/>
  <c r="N385" i="67"/>
  <c r="N23" i="67"/>
  <c r="N205" i="67"/>
  <c r="N163" i="67"/>
  <c r="N103" i="67"/>
  <c r="N190" i="67"/>
  <c r="N183" i="67"/>
  <c r="N268" i="67"/>
  <c r="N270" i="67"/>
  <c r="N111" i="67"/>
  <c r="N370" i="67"/>
  <c r="N393" i="67"/>
  <c r="N300" i="67"/>
  <c r="N316" i="67"/>
  <c r="N145" i="67"/>
  <c r="N196" i="67"/>
  <c r="N351" i="67"/>
  <c r="N54" i="67"/>
  <c r="N326" i="67"/>
  <c r="N340" i="67"/>
  <c r="N33" i="67"/>
  <c r="N307" i="67"/>
  <c r="N331" i="67"/>
  <c r="N9" i="67"/>
  <c r="N392" i="67"/>
  <c r="N97" i="67"/>
  <c r="N277" i="67"/>
  <c r="N313" i="67"/>
  <c r="N250" i="67"/>
  <c r="N43" i="67"/>
  <c r="N341" i="67"/>
  <c r="N387" i="67"/>
  <c r="N69" i="67"/>
  <c r="N304" i="67"/>
  <c r="N267" i="67"/>
  <c r="N72" i="67"/>
  <c r="N293" i="67"/>
  <c r="N24" i="67"/>
  <c r="N204" i="67"/>
  <c r="N198" i="67"/>
  <c r="N311" i="67"/>
  <c r="N379" i="67"/>
  <c r="N333" i="67"/>
  <c r="N380" i="67"/>
  <c r="N87" i="67"/>
  <c r="N159" i="67"/>
  <c r="N225" i="67"/>
  <c r="N200" i="67"/>
  <c r="N171" i="67"/>
  <c r="N328" i="67"/>
  <c r="N276" i="67"/>
  <c r="N298" i="67"/>
  <c r="N361" i="67"/>
  <c r="N142" i="67"/>
  <c r="N231" i="67"/>
  <c r="N334" i="67"/>
  <c r="N368" i="67"/>
  <c r="N77" i="67"/>
  <c r="N119" i="67"/>
  <c r="N283" i="67"/>
  <c r="N296" i="67"/>
  <c r="N14" i="67"/>
  <c r="N201" i="67"/>
  <c r="N25" i="67"/>
  <c r="N144" i="67"/>
  <c r="N46" i="67"/>
  <c r="N281" i="67"/>
  <c r="N96" i="67"/>
  <c r="N4" i="67"/>
  <c r="N391" i="67"/>
  <c r="N92" i="67"/>
  <c r="N188" i="67"/>
  <c r="N261" i="67"/>
  <c r="N130" i="67"/>
  <c r="N344" i="67"/>
  <c r="N255" i="67"/>
  <c r="N211" i="67"/>
  <c r="N309" i="67"/>
  <c r="N100" i="67"/>
  <c r="N157" i="67"/>
  <c r="N167" i="67"/>
  <c r="N156" i="67"/>
  <c r="N192" i="67"/>
  <c r="N394" i="67"/>
  <c r="N29" i="67"/>
  <c r="N357" i="67"/>
  <c r="N237" i="67"/>
  <c r="N338" i="67"/>
  <c r="N320" i="67"/>
  <c r="N295" i="67"/>
  <c r="N251" i="67"/>
  <c r="N137" i="67"/>
  <c r="N66" i="67"/>
  <c r="N396" i="67"/>
  <c r="N401" i="67"/>
  <c r="N381" i="67"/>
  <c r="N193" i="67"/>
  <c r="N358" i="67"/>
  <c r="N306" i="67"/>
  <c r="N325" i="67"/>
  <c r="N222" i="67"/>
  <c r="N185" i="67"/>
  <c r="N303" i="67"/>
  <c r="N63" i="67"/>
  <c r="N128" i="67"/>
  <c r="N68" i="67"/>
  <c r="N366" i="67"/>
  <c r="N176" i="67"/>
  <c r="N70" i="67"/>
  <c r="N67" i="67"/>
  <c r="N80" i="67"/>
  <c r="N165" i="67"/>
  <c r="N285" i="67"/>
  <c r="N36" i="67"/>
  <c r="N230" i="67"/>
  <c r="N47" i="67"/>
  <c r="N83" i="67"/>
  <c r="N45" i="67"/>
  <c r="N291" i="67"/>
  <c r="N360" i="67"/>
  <c r="N287" i="67"/>
  <c r="N31" i="67"/>
  <c r="N187" i="67"/>
  <c r="N223" i="67"/>
  <c r="N239" i="67"/>
  <c r="N10" i="67"/>
  <c r="N249" i="67"/>
  <c r="N232" i="67"/>
  <c r="N136" i="67"/>
  <c r="N280" i="67"/>
  <c r="N90" i="67"/>
  <c r="N170" i="67"/>
  <c r="N240" i="67"/>
  <c r="N221" i="67"/>
  <c r="N21" i="67"/>
  <c r="N18" i="67"/>
  <c r="N308" i="67"/>
  <c r="N84" i="67"/>
  <c r="N56" i="67"/>
  <c r="N229" i="67"/>
  <c r="N346" i="67"/>
  <c r="N62" i="67"/>
  <c r="N378" i="67"/>
  <c r="N257" i="67"/>
  <c r="N318" i="67"/>
  <c r="N382" i="67"/>
  <c r="N152" i="67"/>
  <c r="N15" i="67"/>
  <c r="N30" i="67"/>
  <c r="N336" i="67"/>
  <c r="N395" i="67"/>
  <c r="N383" i="67"/>
  <c r="N53" i="67"/>
  <c r="N95" i="67"/>
  <c r="N82" i="67"/>
  <c r="N49" i="67"/>
  <c r="N65" i="67"/>
  <c r="N154" i="67"/>
  <c r="N390" i="67"/>
  <c r="N262" i="67"/>
  <c r="N284" i="67"/>
  <c r="N110" i="67"/>
  <c r="N345" i="67"/>
  <c r="N342" i="67"/>
  <c r="N243" i="67"/>
  <c r="N216" i="67"/>
  <c r="N279" i="67"/>
  <c r="N7" i="67"/>
  <c r="N174" i="67"/>
  <c r="N109" i="67"/>
  <c r="N48" i="67"/>
  <c r="N93" i="67"/>
  <c r="N247" i="67"/>
  <c r="N297" i="67"/>
  <c r="N106" i="67"/>
  <c r="N141" i="67"/>
  <c r="N343" i="67"/>
  <c r="N143" i="67"/>
  <c r="N245" i="67"/>
  <c r="N113" i="67"/>
  <c r="N186" i="67"/>
  <c r="N134" i="67"/>
  <c r="N148" i="67"/>
  <c r="N238" i="67"/>
  <c r="N403" i="67"/>
  <c r="N246" i="67"/>
  <c r="N91" i="67"/>
  <c r="N362" i="67"/>
  <c r="N278" i="67"/>
  <c r="N210" i="67"/>
  <c r="N124" i="67"/>
  <c r="N224" i="67"/>
  <c r="N189" i="67"/>
  <c r="N315" i="67"/>
  <c r="N310" i="67"/>
  <c r="N166" i="67"/>
  <c r="N244" i="67"/>
  <c r="N359" i="67"/>
  <c r="N317" i="67"/>
  <c r="N339" i="67"/>
  <c r="N26" i="67"/>
  <c r="N39" i="67"/>
  <c r="N384" i="67"/>
  <c r="N168" i="67"/>
  <c r="N389" i="67"/>
  <c r="N75" i="67"/>
  <c r="N376" i="67"/>
  <c r="N327" i="67"/>
  <c r="N202" i="67"/>
  <c r="N375" i="67"/>
  <c r="N12" i="67"/>
  <c r="N195" i="67"/>
  <c r="N79" i="67"/>
  <c r="N203" i="67"/>
  <c r="N158" i="67"/>
  <c r="N301" i="67"/>
  <c r="N321" i="67"/>
  <c r="N5" i="67"/>
  <c r="N55" i="67"/>
  <c r="N86" i="67"/>
  <c r="N264" i="67"/>
  <c r="N220" i="67"/>
  <c r="N207" i="67"/>
  <c r="N212" i="67"/>
  <c r="N289" i="67"/>
  <c r="N112" i="67"/>
  <c r="N27" i="67"/>
  <c r="N177" i="67"/>
  <c r="N50" i="67"/>
  <c r="N356" i="67"/>
  <c r="N335" i="67"/>
  <c r="N348" i="67"/>
  <c r="N126" i="67"/>
  <c r="N129" i="67"/>
  <c r="N194" i="67"/>
  <c r="N312" i="67"/>
  <c r="N172" i="67"/>
  <c r="N133" i="67"/>
  <c r="N42" i="67"/>
  <c r="N35" i="67"/>
  <c r="N290" i="67"/>
  <c r="N161" i="67"/>
  <c r="N38" i="67"/>
  <c r="N57" i="67"/>
  <c r="N215" i="67"/>
  <c r="N162" i="67"/>
  <c r="N369" i="67"/>
  <c r="N386" i="67"/>
  <c r="N209" i="67"/>
  <c r="N44" i="67"/>
  <c r="N146" i="67"/>
  <c r="N155" i="67"/>
  <c r="N265" i="67"/>
  <c r="N323" i="67"/>
  <c r="N299" i="67"/>
  <c r="N191" i="67"/>
  <c r="N98" i="67"/>
  <c r="N282" i="67"/>
  <c r="N89" i="67"/>
  <c r="N153" i="67"/>
  <c r="N115" i="67"/>
  <c r="N329" i="67"/>
  <c r="N64" i="67"/>
  <c r="N76" i="67"/>
  <c r="N363" i="67"/>
  <c r="N40" i="67"/>
  <c r="N132" i="67"/>
  <c r="N139" i="67"/>
  <c r="N266" i="67"/>
  <c r="N259" i="67"/>
  <c r="N173" i="67"/>
  <c r="N371" i="67"/>
  <c r="N274" i="67"/>
  <c r="N37" i="67"/>
  <c r="N227" i="67"/>
  <c r="N218" i="67"/>
  <c r="N330" i="67"/>
  <c r="N273" i="67"/>
  <c r="N147" i="67"/>
  <c r="N85" i="67"/>
  <c r="N74" i="67"/>
  <c r="N271" i="67"/>
  <c r="N377" i="67"/>
  <c r="N252" i="67"/>
  <c r="N149" i="67"/>
  <c r="N181" i="67"/>
  <c r="N260" i="67"/>
  <c r="N236" i="67"/>
  <c r="N102" i="67"/>
  <c r="N352" i="67"/>
  <c r="N123" i="67"/>
  <c r="N182" i="67"/>
  <c r="N263" i="67"/>
  <c r="N138" i="67"/>
  <c r="N114" i="67"/>
  <c r="N19" i="67"/>
  <c r="N78" i="67"/>
  <c r="N256" i="67"/>
  <c r="N8" i="67"/>
  <c r="N253" i="67"/>
  <c r="N140" i="67"/>
  <c r="N233" i="67"/>
  <c r="N118" i="67"/>
  <c r="N120" i="67"/>
  <c r="N58" i="67"/>
  <c r="N197" i="67"/>
  <c r="N178" i="67"/>
  <c r="N164" i="67"/>
  <c r="N13" i="67"/>
  <c r="N364" i="67"/>
  <c r="N169" i="67"/>
  <c r="N99" i="67"/>
  <c r="N135" i="67"/>
  <c r="N206" i="67"/>
  <c r="N6" i="67"/>
  <c r="N150" i="67"/>
  <c r="N235" i="67"/>
  <c r="N107" i="67"/>
  <c r="N292" i="67"/>
  <c r="N241" i="67"/>
  <c r="N88" i="67"/>
  <c r="N179" i="67"/>
  <c r="N354" i="67"/>
  <c r="N372" i="67"/>
  <c r="N258" i="67"/>
  <c r="N208" i="67"/>
  <c r="N16" i="67"/>
  <c r="N151" i="67"/>
  <c r="N365" i="67"/>
  <c r="N350" i="67"/>
  <c r="N116" i="67"/>
  <c r="N402" i="67"/>
  <c r="N59" i="67"/>
  <c r="N11" i="67"/>
  <c r="N226" i="67"/>
  <c r="N272" i="67"/>
  <c r="N52" i="67"/>
  <c r="N28" i="67"/>
  <c r="N17" i="67"/>
  <c r="N32" i="67"/>
  <c r="N34" i="67"/>
  <c r="N117" i="67"/>
  <c r="N337" i="67"/>
  <c r="N104" i="67"/>
  <c r="N397" i="67"/>
  <c r="N73" i="67"/>
  <c r="N302" i="67"/>
  <c r="N355" i="67"/>
  <c r="N61" i="67"/>
  <c r="N228" i="67"/>
  <c r="N286" i="67"/>
  <c r="N234" i="67"/>
  <c r="N248" i="67"/>
  <c r="N101" i="67"/>
  <c r="N108" i="67"/>
  <c r="N314" i="67"/>
  <c r="N400" i="67"/>
  <c r="N125" i="67"/>
  <c r="N20" i="67"/>
  <c r="N332" i="67"/>
  <c r="N22" i="67"/>
  <c r="N214" i="67"/>
  <c r="N353" i="67"/>
  <c r="N219" i="67"/>
  <c r="N105" i="67"/>
  <c r="N322" i="67"/>
  <c r="N41" i="67"/>
  <c r="N160" i="67"/>
  <c r="N347" i="67"/>
  <c r="N288" i="67"/>
  <c r="N269" i="67"/>
  <c r="N373" i="67"/>
  <c r="N199" i="67"/>
  <c r="N388" i="67"/>
  <c r="N213" i="67"/>
  <c r="N324" i="67"/>
  <c r="N122" i="67"/>
  <c r="N217" i="67"/>
  <c r="N275" i="67"/>
  <c r="N242" i="67"/>
  <c r="N374" i="67"/>
  <c r="N127" i="67"/>
  <c r="N398" i="67"/>
  <c r="N367" i="67"/>
  <c r="N51" i="67"/>
  <c r="N71" i="67"/>
  <c r="N305" i="67"/>
  <c r="N319" i="67"/>
  <c r="N254" i="67"/>
  <c r="N349" i="67"/>
  <c r="N60" i="67"/>
  <c r="N175" i="67"/>
  <c r="N180" i="67"/>
  <c r="N294" i="67"/>
  <c r="N94" i="67"/>
  <c r="N314" i="76"/>
  <c r="N307" i="76"/>
  <c r="N113" i="76"/>
  <c r="N5" i="76"/>
  <c r="N274" i="76"/>
  <c r="N388" i="76"/>
  <c r="N111" i="76"/>
  <c r="N237" i="76"/>
  <c r="N86" i="76"/>
  <c r="N298" i="76"/>
  <c r="N144" i="76"/>
  <c r="N366" i="76"/>
  <c r="N276" i="76"/>
  <c r="N306" i="76"/>
  <c r="N42" i="76"/>
  <c r="N390" i="76"/>
  <c r="N57" i="76"/>
  <c r="N201" i="76"/>
  <c r="N43" i="76"/>
  <c r="N375" i="76"/>
  <c r="N347" i="76"/>
  <c r="N208" i="76"/>
  <c r="N47" i="76"/>
  <c r="N184" i="76"/>
  <c r="N81" i="76"/>
  <c r="N323" i="76"/>
  <c r="N247" i="76"/>
  <c r="N322" i="76"/>
  <c r="N325" i="76"/>
  <c r="N198" i="76"/>
  <c r="N346" i="76"/>
  <c r="N271" i="76"/>
  <c r="N126" i="76"/>
  <c r="N94" i="76"/>
  <c r="N311" i="76"/>
  <c r="N344" i="76"/>
  <c r="N119" i="76"/>
  <c r="N215" i="76"/>
  <c r="N395" i="76"/>
  <c r="N333" i="76"/>
  <c r="N352" i="76"/>
  <c r="N329" i="76"/>
  <c r="N139" i="76"/>
  <c r="N292" i="76"/>
  <c r="N301" i="76"/>
  <c r="N33" i="76"/>
  <c r="N56" i="76"/>
  <c r="N370" i="76"/>
  <c r="N188" i="76"/>
  <c r="N284" i="76"/>
  <c r="N236" i="76"/>
  <c r="N154" i="76"/>
  <c r="N121" i="76"/>
  <c r="N398" i="76"/>
  <c r="N41" i="76"/>
  <c r="N116" i="76"/>
  <c r="N99" i="76"/>
  <c r="N105" i="76"/>
  <c r="N396" i="76"/>
  <c r="N14" i="76"/>
  <c r="N319" i="76"/>
  <c r="N51" i="76"/>
  <c r="N213" i="76"/>
  <c r="N82" i="76"/>
  <c r="N85" i="76"/>
  <c r="N371" i="76"/>
  <c r="N32" i="76"/>
  <c r="N55" i="76"/>
  <c r="N391" i="76"/>
  <c r="N363" i="76"/>
  <c r="N52" i="76"/>
  <c r="N336" i="76"/>
  <c r="N40" i="76"/>
  <c r="N231" i="76"/>
  <c r="N197" i="76"/>
  <c r="N226" i="76"/>
  <c r="N17" i="76"/>
  <c r="N367" i="76"/>
  <c r="N372" i="76"/>
  <c r="N374" i="76"/>
  <c r="N279" i="76"/>
  <c r="N79" i="76"/>
  <c r="N222" i="76"/>
  <c r="N180" i="76"/>
  <c r="N70" i="76"/>
  <c r="N233" i="76"/>
  <c r="N288" i="76"/>
  <c r="N103" i="76"/>
  <c r="N220" i="76"/>
  <c r="N109" i="76"/>
  <c r="N34" i="76"/>
  <c r="N356" i="76"/>
  <c r="N129" i="76"/>
  <c r="N362" i="76"/>
  <c r="N214" i="76"/>
  <c r="N160" i="76"/>
  <c r="N320" i="76"/>
  <c r="N339" i="76"/>
  <c r="N149" i="76"/>
  <c r="N299" i="76"/>
  <c r="N303" i="76"/>
  <c r="N172" i="76"/>
  <c r="N209" i="76"/>
  <c r="N262" i="76"/>
  <c r="N175" i="76"/>
  <c r="N146" i="76"/>
  <c r="N402" i="76"/>
  <c r="N280" i="76"/>
  <c r="N340" i="76"/>
  <c r="N221" i="76"/>
  <c r="N386" i="76"/>
  <c r="N343" i="76"/>
  <c r="N132" i="76"/>
  <c r="N359" i="76"/>
  <c r="N269" i="76"/>
  <c r="N228" i="76"/>
  <c r="N364" i="76"/>
  <c r="N29" i="76"/>
  <c r="N310" i="76"/>
  <c r="N62" i="76"/>
  <c r="N335" i="76"/>
  <c r="N178" i="76"/>
  <c r="N218" i="76"/>
  <c r="N249" i="76"/>
  <c r="N376" i="76"/>
  <c r="N227" i="76"/>
  <c r="N349" i="76"/>
  <c r="N8" i="76"/>
  <c r="N268" i="76"/>
  <c r="N130" i="76"/>
  <c r="N305" i="76"/>
  <c r="N153" i="76"/>
  <c r="N158" i="76"/>
  <c r="N224" i="76"/>
  <c r="N84" i="76"/>
  <c r="N278" i="76"/>
  <c r="N234" i="76"/>
  <c r="N192" i="76"/>
  <c r="N138" i="76"/>
  <c r="N106" i="76"/>
  <c r="N125" i="76"/>
  <c r="N286" i="76"/>
  <c r="N69" i="76"/>
  <c r="N239" i="76"/>
  <c r="N313" i="76"/>
  <c r="N324" i="76"/>
  <c r="N11" i="76"/>
  <c r="N187" i="76"/>
  <c r="N123" i="76"/>
  <c r="N95" i="76"/>
  <c r="N318" i="76"/>
  <c r="N272" i="76"/>
  <c r="N91" i="76"/>
  <c r="N89" i="76"/>
  <c r="N206" i="76"/>
  <c r="N283" i="76"/>
  <c r="N392" i="76"/>
  <c r="N245" i="76"/>
  <c r="N118" i="76"/>
  <c r="N251" i="76"/>
  <c r="N120" i="76"/>
  <c r="N145" i="76"/>
  <c r="N338" i="76"/>
  <c r="N341" i="76"/>
  <c r="N25" i="76"/>
  <c r="N142" i="76"/>
  <c r="N54" i="76"/>
  <c r="N67" i="76"/>
  <c r="N387" i="76"/>
  <c r="N101" i="76"/>
  <c r="N173" i="76"/>
  <c r="N241" i="76"/>
  <c r="N317" i="76"/>
  <c r="N194" i="76"/>
  <c r="N159" i="76"/>
  <c r="N287" i="76"/>
  <c r="N328" i="76"/>
  <c r="N96" i="76"/>
  <c r="N183" i="76"/>
  <c r="N373" i="76"/>
  <c r="N321" i="76"/>
  <c r="N277" i="76"/>
  <c r="N176" i="76"/>
  <c r="N380" i="76"/>
  <c r="N334" i="76"/>
  <c r="N273" i="76"/>
  <c r="N72" i="76"/>
  <c r="N88" i="76"/>
  <c r="N135" i="76"/>
  <c r="N302" i="76"/>
  <c r="N102" i="76"/>
  <c r="N73" i="76"/>
  <c r="N151" i="76"/>
  <c r="N384" i="76"/>
  <c r="N39" i="76"/>
  <c r="N80" i="76"/>
  <c r="N353" i="76"/>
  <c r="N161" i="76"/>
  <c r="N58" i="76"/>
  <c r="N300" i="76"/>
  <c r="N244" i="76"/>
  <c r="N351" i="76"/>
  <c r="N93" i="76"/>
  <c r="N281" i="76"/>
  <c r="N403" i="76"/>
  <c r="N195" i="76"/>
  <c r="N169" i="76"/>
  <c r="N217" i="76"/>
  <c r="N143" i="76"/>
  <c r="N141" i="76"/>
  <c r="N211" i="76"/>
  <c r="N296" i="76"/>
  <c r="N355" i="76"/>
  <c r="N53" i="76"/>
  <c r="N77" i="76"/>
  <c r="N100" i="76"/>
  <c r="N379" i="76"/>
  <c r="N124" i="76"/>
  <c r="N46" i="76"/>
  <c r="N165" i="76"/>
  <c r="N397" i="76"/>
  <c r="N167" i="76"/>
  <c r="N61" i="76"/>
  <c r="N50" i="76"/>
  <c r="N48" i="76"/>
  <c r="N295" i="76"/>
  <c r="N238" i="76"/>
  <c r="N15" i="76"/>
  <c r="N290" i="76"/>
  <c r="N98" i="76"/>
  <c r="N30" i="76"/>
  <c r="N316" i="76"/>
  <c r="N266" i="76"/>
  <c r="N171" i="76"/>
  <c r="N10" i="76"/>
  <c r="N65" i="76"/>
  <c r="N4" i="76"/>
  <c r="N345" i="76"/>
  <c r="N399" i="76"/>
  <c r="N326" i="76"/>
  <c r="N243" i="76"/>
  <c r="N38" i="76"/>
  <c r="N18" i="76"/>
  <c r="N92" i="76"/>
  <c r="N128" i="76"/>
  <c r="N330" i="76"/>
  <c r="N22" i="76"/>
  <c r="N285" i="76"/>
  <c r="N368" i="76"/>
  <c r="N256" i="76"/>
  <c r="N170" i="76"/>
  <c r="N112" i="76"/>
  <c r="N246" i="76"/>
  <c r="N260" i="76"/>
  <c r="N64" i="76"/>
  <c r="N255" i="76"/>
  <c r="N27" i="76"/>
  <c r="N337" i="76"/>
  <c r="N185" i="76"/>
  <c r="N162" i="76"/>
  <c r="N393" i="76"/>
  <c r="N360" i="76"/>
  <c r="N381" i="76"/>
  <c r="N37" i="76"/>
  <c r="N49" i="76"/>
  <c r="N400" i="76"/>
  <c r="N200" i="76"/>
  <c r="N156" i="76"/>
  <c r="N157" i="76"/>
  <c r="N258" i="76"/>
  <c r="N267" i="76"/>
  <c r="N179" i="76"/>
  <c r="N315" i="76"/>
  <c r="N401" i="76"/>
  <c r="N196" i="76"/>
  <c r="N357" i="76"/>
  <c r="N308" i="76"/>
  <c r="N45" i="76"/>
  <c r="N115" i="76"/>
  <c r="N6" i="76"/>
  <c r="N253" i="76"/>
  <c r="N21" i="76"/>
  <c r="N23" i="76"/>
  <c r="N168" i="76"/>
  <c r="N117" i="76"/>
  <c r="N216" i="76"/>
  <c r="N212" i="76"/>
  <c r="N252" i="76"/>
  <c r="N193" i="76"/>
  <c r="N312" i="76"/>
  <c r="N152" i="76"/>
  <c r="N148" i="76"/>
  <c r="N60" i="76"/>
  <c r="N20" i="76"/>
  <c r="N289" i="76"/>
  <c r="N377" i="76"/>
  <c r="N263" i="76"/>
  <c r="N383" i="76"/>
  <c r="N304" i="76"/>
  <c r="N131" i="76"/>
  <c r="N385" i="76"/>
  <c r="N24" i="76"/>
  <c r="N327" i="76"/>
  <c r="N83" i="76"/>
  <c r="N147" i="76"/>
  <c r="N68" i="76"/>
  <c r="N189" i="76"/>
  <c r="N394" i="76"/>
  <c r="N16" i="76"/>
  <c r="N127" i="76"/>
  <c r="N134" i="76"/>
  <c r="N104" i="76"/>
  <c r="N297" i="76"/>
  <c r="N257" i="76"/>
  <c r="N114" i="76"/>
  <c r="N250" i="76"/>
  <c r="N282" i="76"/>
  <c r="N369" i="76"/>
  <c r="N136" i="76"/>
  <c r="N204" i="76"/>
  <c r="N122" i="76"/>
  <c r="N90" i="76"/>
  <c r="N225" i="76"/>
  <c r="N78" i="76"/>
  <c r="N382" i="76"/>
  <c r="N309" i="76"/>
  <c r="N177" i="76"/>
  <c r="N13" i="76"/>
  <c r="N348" i="76"/>
  <c r="N219" i="76"/>
  <c r="N182" i="76"/>
  <c r="N186" i="76"/>
  <c r="N19" i="76"/>
  <c r="N166" i="76"/>
  <c r="N174" i="76"/>
  <c r="N361" i="76"/>
  <c r="N74" i="76"/>
  <c r="N332" i="76"/>
  <c r="N181" i="76"/>
  <c r="N331" i="76"/>
  <c r="N259" i="76"/>
  <c r="N137" i="76"/>
  <c r="N254" i="76"/>
  <c r="N248" i="76"/>
  <c r="N59" i="76"/>
  <c r="N232" i="76"/>
  <c r="N75" i="76"/>
  <c r="N35" i="76"/>
  <c r="N66" i="76"/>
  <c r="N133" i="76"/>
  <c r="N342" i="76"/>
  <c r="N140" i="76"/>
  <c r="N97" i="76"/>
  <c r="N28" i="76"/>
  <c r="N240" i="76"/>
  <c r="N150" i="76"/>
  <c r="N350" i="76"/>
  <c r="N7" i="76"/>
  <c r="N202" i="76"/>
  <c r="N36" i="76"/>
  <c r="N9" i="76"/>
  <c r="N71" i="76"/>
  <c r="N207" i="76"/>
  <c r="N44" i="76"/>
  <c r="N291" i="76"/>
  <c r="N31" i="76"/>
  <c r="N164" i="76"/>
  <c r="N190" i="76"/>
  <c r="N110" i="76"/>
  <c r="N108" i="76"/>
  <c r="N87" i="76"/>
  <c r="N191" i="76"/>
  <c r="N378" i="76"/>
  <c r="N293" i="76"/>
  <c r="N294" i="76"/>
  <c r="N223" i="76"/>
  <c r="N242" i="76"/>
  <c r="N261" i="76"/>
  <c r="N275" i="76"/>
  <c r="N155" i="76"/>
  <c r="N199" i="76"/>
  <c r="N358" i="76"/>
  <c r="N63" i="76"/>
  <c r="N203" i="76"/>
  <c r="N270" i="76"/>
  <c r="N265" i="76"/>
  <c r="N163" i="76"/>
  <c r="N26" i="76"/>
  <c r="N264" i="76"/>
  <c r="N205" i="76"/>
  <c r="N365" i="76"/>
  <c r="N12" i="76"/>
  <c r="N235" i="76"/>
  <c r="N354" i="76"/>
  <c r="N76" i="76"/>
  <c r="N230" i="76"/>
  <c r="N210" i="76"/>
  <c r="N389" i="76"/>
  <c r="N229" i="76"/>
  <c r="N107" i="76"/>
  <c r="N98" i="66"/>
  <c r="N201" i="66"/>
  <c r="N96" i="66"/>
  <c r="N317" i="66"/>
  <c r="N46" i="66"/>
  <c r="N396" i="66"/>
  <c r="N251" i="66"/>
  <c r="N382" i="66"/>
  <c r="N394" i="66"/>
  <c r="N84" i="66"/>
  <c r="N57" i="66"/>
  <c r="N260" i="66"/>
  <c r="N189" i="66"/>
  <c r="N154" i="66"/>
  <c r="N272" i="66"/>
  <c r="N128" i="66"/>
  <c r="N182" i="66"/>
  <c r="N38" i="66"/>
  <c r="N352" i="66"/>
  <c r="N28" i="66"/>
  <c r="N169" i="66"/>
  <c r="N180" i="66"/>
  <c r="N305" i="66"/>
  <c r="N103" i="66"/>
  <c r="N161" i="66"/>
  <c r="N50" i="66"/>
  <c r="N213" i="66"/>
  <c r="N132" i="66"/>
  <c r="N100" i="66"/>
  <c r="N47" i="66"/>
  <c r="N252" i="66"/>
  <c r="N216" i="66"/>
  <c r="N133" i="66"/>
  <c r="N360" i="66"/>
  <c r="N390" i="66"/>
  <c r="N105" i="66"/>
  <c r="N31" i="66"/>
  <c r="N141" i="66"/>
  <c r="N71" i="66"/>
  <c r="N170" i="66"/>
  <c r="N392" i="66"/>
  <c r="N346" i="66"/>
  <c r="N304" i="66"/>
  <c r="N342" i="66"/>
  <c r="N384" i="66"/>
  <c r="N373" i="66"/>
  <c r="N367" i="66"/>
  <c r="N126" i="66"/>
  <c r="N139" i="66"/>
  <c r="N49" i="66"/>
  <c r="N104" i="66"/>
  <c r="N136" i="66"/>
  <c r="N235" i="66"/>
  <c r="N33" i="66"/>
  <c r="N297" i="66"/>
  <c r="N176" i="66"/>
  <c r="N322" i="66"/>
  <c r="N327" i="66"/>
  <c r="N87" i="66"/>
  <c r="N359" i="66"/>
  <c r="N256" i="66"/>
  <c r="N140" i="66"/>
  <c r="N159" i="66"/>
  <c r="N64" i="66"/>
  <c r="N185" i="66"/>
  <c r="N270" i="66"/>
  <c r="N261" i="66"/>
  <c r="N124" i="66"/>
  <c r="N265" i="66"/>
  <c r="N315" i="66"/>
  <c r="N375" i="66"/>
  <c r="N347" i="66"/>
  <c r="N77" i="66"/>
  <c r="N237" i="66"/>
  <c r="N387" i="66"/>
  <c r="N123" i="66"/>
  <c r="N61" i="66"/>
  <c r="N356" i="66"/>
  <c r="N298" i="66"/>
  <c r="N181" i="66"/>
  <c r="N55" i="66"/>
  <c r="N65" i="66"/>
  <c r="N290" i="66"/>
  <c r="N231" i="66"/>
  <c r="N192" i="66"/>
  <c r="N114" i="66"/>
  <c r="N386" i="66"/>
  <c r="N163" i="66"/>
  <c r="N268" i="66"/>
  <c r="N280" i="66"/>
  <c r="N230" i="66"/>
  <c r="N324" i="66"/>
  <c r="N287" i="66"/>
  <c r="N32" i="66"/>
  <c r="N147" i="66"/>
  <c r="N97" i="66"/>
  <c r="N348" i="66"/>
  <c r="N12" i="66"/>
  <c r="N314" i="66"/>
  <c r="N323" i="66"/>
  <c r="N153" i="66"/>
  <c r="N331" i="66"/>
  <c r="N253" i="66"/>
  <c r="N264" i="66"/>
  <c r="N245" i="66"/>
  <c r="N40" i="66"/>
  <c r="N401" i="66"/>
  <c r="N242" i="66"/>
  <c r="N8" i="66"/>
  <c r="N164" i="66"/>
  <c r="N86" i="66"/>
  <c r="N249" i="66"/>
  <c r="N350" i="66"/>
  <c r="N16" i="66"/>
  <c r="N129" i="66"/>
  <c r="N152" i="66"/>
  <c r="N188" i="66"/>
  <c r="N166" i="66"/>
  <c r="N308" i="66"/>
  <c r="N18" i="66"/>
  <c r="N15" i="66"/>
  <c r="N11" i="66"/>
  <c r="N336" i="66"/>
  <c r="N99" i="66"/>
  <c r="N254" i="66"/>
  <c r="N116" i="66"/>
  <c r="N78" i="66"/>
  <c r="N118" i="66"/>
  <c r="N63" i="66"/>
  <c r="N266" i="66"/>
  <c r="N310" i="66"/>
  <c r="N92" i="66"/>
  <c r="N393" i="66"/>
  <c r="N138" i="66"/>
  <c r="N59" i="66"/>
  <c r="N273" i="66"/>
  <c r="N149" i="66"/>
  <c r="N179" i="66"/>
  <c r="N156" i="66"/>
  <c r="N233" i="66"/>
  <c r="N122" i="66"/>
  <c r="N238" i="66"/>
  <c r="N388" i="66"/>
  <c r="N175" i="66"/>
  <c r="N398" i="66"/>
  <c r="N239" i="66"/>
  <c r="N4" i="66"/>
  <c r="N271" i="66"/>
  <c r="N101" i="66"/>
  <c r="N276" i="66"/>
  <c r="N184" i="66"/>
  <c r="N267" i="66"/>
  <c r="N25" i="66"/>
  <c r="N207" i="66"/>
  <c r="N326" i="66"/>
  <c r="N279" i="66"/>
  <c r="N400" i="66"/>
  <c r="N349" i="66"/>
  <c r="N160" i="66"/>
  <c r="N144" i="66"/>
  <c r="N363" i="66"/>
  <c r="N295" i="66"/>
  <c r="N82" i="66"/>
  <c r="N111" i="66"/>
  <c r="N119" i="66"/>
  <c r="N177" i="66"/>
  <c r="N20" i="66"/>
  <c r="N301" i="66"/>
  <c r="N355" i="66"/>
  <c r="N89" i="66"/>
  <c r="N115" i="66"/>
  <c r="N220" i="66"/>
  <c r="N23" i="66"/>
  <c r="N108" i="66"/>
  <c r="N171" i="66"/>
  <c r="N218" i="66"/>
  <c r="N204" i="66"/>
  <c r="N246" i="66"/>
  <c r="N155" i="66"/>
  <c r="N402" i="66"/>
  <c r="N121" i="66"/>
  <c r="N226" i="66"/>
  <c r="N319" i="66"/>
  <c r="N263" i="66"/>
  <c r="N283" i="66"/>
  <c r="N291" i="66"/>
  <c r="N135" i="66"/>
  <c r="N371" i="66"/>
  <c r="N168" i="66"/>
  <c r="N361" i="66"/>
  <c r="N45" i="66"/>
  <c r="N236" i="66"/>
  <c r="N167" i="66"/>
  <c r="N39" i="66"/>
  <c r="N91" i="66"/>
  <c r="N330" i="66"/>
  <c r="N337" i="66"/>
  <c r="N223" i="66"/>
  <c r="N309" i="66"/>
  <c r="N248" i="66"/>
  <c r="N215" i="66"/>
  <c r="N224" i="66"/>
  <c r="N83" i="66"/>
  <c r="N54" i="66"/>
  <c r="N217" i="66"/>
  <c r="N24" i="66"/>
  <c r="N340" i="66"/>
  <c r="N109" i="66"/>
  <c r="N30" i="66"/>
  <c r="N395" i="66"/>
  <c r="N56" i="66"/>
  <c r="N338" i="66"/>
  <c r="N172" i="66"/>
  <c r="N162" i="66"/>
  <c r="N90" i="66"/>
  <c r="N321" i="66"/>
  <c r="N66" i="66"/>
  <c r="N379" i="66"/>
  <c r="N44" i="66"/>
  <c r="N137" i="66"/>
  <c r="N34" i="66"/>
  <c r="N212" i="66"/>
  <c r="N72" i="66"/>
  <c r="N214" i="66"/>
  <c r="N385" i="66"/>
  <c r="N274" i="66"/>
  <c r="N42" i="66"/>
  <c r="N329" i="66"/>
  <c r="N335" i="66"/>
  <c r="N199" i="66"/>
  <c r="N198" i="66"/>
  <c r="N228" i="66"/>
  <c r="N303" i="66"/>
  <c r="N334" i="66"/>
  <c r="N229" i="66"/>
  <c r="N262" i="66"/>
  <c r="N345" i="66"/>
  <c r="N203" i="66"/>
  <c r="N68" i="66"/>
  <c r="N332" i="66"/>
  <c r="N75" i="66"/>
  <c r="N344" i="66"/>
  <c r="N17" i="66"/>
  <c r="N370" i="66"/>
  <c r="N378" i="66"/>
  <c r="N222" i="66"/>
  <c r="N174" i="66"/>
  <c r="N43" i="66"/>
  <c r="N289" i="66"/>
  <c r="N313" i="66"/>
  <c r="N403" i="66"/>
  <c r="N186" i="66"/>
  <c r="N173" i="66"/>
  <c r="N296" i="66"/>
  <c r="N53" i="66"/>
  <c r="N85" i="66"/>
  <c r="N178" i="66"/>
  <c r="N227" i="66"/>
  <c r="N250" i="66"/>
  <c r="N255" i="66"/>
  <c r="N74" i="66"/>
  <c r="N158" i="66"/>
  <c r="N366" i="66"/>
  <c r="N69" i="66"/>
  <c r="N278" i="66"/>
  <c r="N328" i="66"/>
  <c r="N62" i="66"/>
  <c r="N150" i="66"/>
  <c r="N27" i="66"/>
  <c r="N397" i="66"/>
  <c r="N26" i="66"/>
  <c r="N365" i="66"/>
  <c r="N383" i="66"/>
  <c r="N225" i="66"/>
  <c r="N351" i="66"/>
  <c r="N282" i="66"/>
  <c r="N79" i="66"/>
  <c r="N294" i="66"/>
  <c r="N60" i="66"/>
  <c r="N368" i="66"/>
  <c r="N145" i="66"/>
  <c r="N209" i="66"/>
  <c r="N148" i="66"/>
  <c r="N94" i="66"/>
  <c r="N311" i="66"/>
  <c r="N157" i="66"/>
  <c r="N354" i="66"/>
  <c r="N190" i="66"/>
  <c r="N21" i="66"/>
  <c r="N193" i="66"/>
  <c r="N51" i="66"/>
  <c r="N208" i="66"/>
  <c r="N88" i="66"/>
  <c r="N37" i="66"/>
  <c r="N195" i="66"/>
  <c r="N333" i="66"/>
  <c r="N165" i="66"/>
  <c r="N106" i="66"/>
  <c r="N58" i="66"/>
  <c r="N67" i="66"/>
  <c r="N234" i="66"/>
  <c r="N76" i="66"/>
  <c r="N364" i="66"/>
  <c r="N376" i="66"/>
  <c r="N362" i="66"/>
  <c r="N205" i="66"/>
  <c r="N112" i="66"/>
  <c r="N131" i="66"/>
  <c r="N244" i="66"/>
  <c r="N391" i="66"/>
  <c r="N307" i="66"/>
  <c r="N353" i="66"/>
  <c r="N292" i="66"/>
  <c r="N6" i="66"/>
  <c r="N211" i="66"/>
  <c r="N312" i="66"/>
  <c r="N202" i="66"/>
  <c r="N389" i="66"/>
  <c r="N191" i="66"/>
  <c r="N320" i="66"/>
  <c r="N95" i="66"/>
  <c r="N269" i="66"/>
  <c r="N306" i="66"/>
  <c r="N117" i="66"/>
  <c r="N102" i="66"/>
  <c r="N73" i="66"/>
  <c r="N286" i="66"/>
  <c r="N19" i="66"/>
  <c r="N284" i="66"/>
  <c r="N325" i="66"/>
  <c r="N13" i="66"/>
  <c r="N259" i="66"/>
  <c r="N196" i="66"/>
  <c r="N293" i="66"/>
  <c r="N357" i="66"/>
  <c r="N372" i="66"/>
  <c r="N206" i="66"/>
  <c r="N339" i="66"/>
  <c r="N241" i="66"/>
  <c r="N341" i="66"/>
  <c r="N257" i="66"/>
  <c r="N243" i="66"/>
  <c r="N142" i="66"/>
  <c r="N343" i="66"/>
  <c r="N381" i="66"/>
  <c r="N247" i="66"/>
  <c r="N183" i="66"/>
  <c r="N194" i="66"/>
  <c r="N380" i="66"/>
  <c r="N399" i="66"/>
  <c r="N35" i="66"/>
  <c r="N110" i="66"/>
  <c r="N125" i="66"/>
  <c r="N48" i="66"/>
  <c r="N285" i="66"/>
  <c r="N302" i="66"/>
  <c r="N120" i="66"/>
  <c r="N146" i="66"/>
  <c r="N134" i="66"/>
  <c r="N29" i="66"/>
  <c r="N36" i="66"/>
  <c r="N151" i="66"/>
  <c r="N377" i="66"/>
  <c r="N10" i="66"/>
  <c r="N130" i="66"/>
  <c r="N70" i="66"/>
  <c r="N107" i="66"/>
  <c r="N232" i="66"/>
  <c r="N240" i="66"/>
  <c r="N22" i="66"/>
  <c r="N281" i="66"/>
  <c r="N275" i="66"/>
  <c r="N277" i="66"/>
  <c r="N187" i="66"/>
  <c r="N318" i="66"/>
  <c r="N197" i="66"/>
  <c r="N316" i="66"/>
  <c r="N374" i="66"/>
  <c r="N369" i="66"/>
  <c r="N200" i="66"/>
  <c r="N219" i="66"/>
  <c r="N80" i="66"/>
  <c r="N288" i="66"/>
  <c r="N143" i="66"/>
  <c r="N221" i="66"/>
  <c r="N52" i="66"/>
  <c r="N113" i="66"/>
  <c r="N93" i="66"/>
  <c r="N81" i="66"/>
  <c r="N299" i="66"/>
  <c r="N7" i="66"/>
  <c r="N41" i="66"/>
  <c r="N358" i="66"/>
  <c r="N258" i="66"/>
  <c r="N300" i="66"/>
  <c r="N14" i="66"/>
  <c r="N9" i="66"/>
  <c r="N127" i="66"/>
  <c r="N5" i="66"/>
  <c r="N210" i="66"/>
  <c r="H404" i="70"/>
  <c r="V103" i="70" s="1"/>
  <c r="S103" i="70"/>
  <c r="T23" i="1" s="1"/>
  <c r="S103" i="60"/>
  <c r="T15" i="1" s="1"/>
  <c r="H404" i="60"/>
  <c r="V103" i="60" s="1"/>
  <c r="S103" i="58"/>
  <c r="T13" i="1" s="1"/>
  <c r="H404" i="58"/>
  <c r="V103" i="58" s="1"/>
  <c r="H404" i="51"/>
  <c r="V103" i="51" s="1"/>
  <c r="S103" i="51"/>
  <c r="T6" i="1" s="1"/>
  <c r="N304" i="71"/>
  <c r="N42" i="71"/>
  <c r="N156" i="71"/>
  <c r="N247" i="71"/>
  <c r="N350" i="71"/>
  <c r="N197" i="71"/>
  <c r="N128" i="71"/>
  <c r="N143" i="71"/>
  <c r="N386" i="71"/>
  <c r="N355" i="71"/>
  <c r="N235" i="71"/>
  <c r="N314" i="71"/>
  <c r="N260" i="71"/>
  <c r="N114" i="71"/>
  <c r="N28" i="71"/>
  <c r="N392" i="71"/>
  <c r="N250" i="71"/>
  <c r="N52" i="71"/>
  <c r="N25" i="71"/>
  <c r="N281" i="71"/>
  <c r="N57" i="71"/>
  <c r="N403" i="71"/>
  <c r="N352" i="71"/>
  <c r="N68" i="71"/>
  <c r="N81" i="71"/>
  <c r="N201" i="71"/>
  <c r="N342" i="71"/>
  <c r="N133" i="71"/>
  <c r="N13" i="71"/>
  <c r="N171" i="71"/>
  <c r="N61" i="71"/>
  <c r="N6" i="71"/>
  <c r="N248" i="71"/>
  <c r="N229" i="71"/>
  <c r="N265" i="71"/>
  <c r="N286" i="71"/>
  <c r="N244" i="71"/>
  <c r="N122" i="71"/>
  <c r="N139" i="71"/>
  <c r="N200" i="71"/>
  <c r="N111" i="71"/>
  <c r="N71" i="71"/>
  <c r="N300" i="71"/>
  <c r="N119" i="71"/>
  <c r="N18" i="71"/>
  <c r="N90" i="71"/>
  <c r="N129" i="71"/>
  <c r="N126" i="71"/>
  <c r="N77" i="71"/>
  <c r="N372" i="71"/>
  <c r="N365" i="71"/>
  <c r="N65" i="71"/>
  <c r="N264" i="71"/>
  <c r="N148" i="71"/>
  <c r="N7" i="71"/>
  <c r="N132" i="71"/>
  <c r="N58" i="71"/>
  <c r="N254" i="71"/>
  <c r="N170" i="71"/>
  <c r="N307" i="71"/>
  <c r="N212" i="71"/>
  <c r="N276" i="71"/>
  <c r="N348" i="71"/>
  <c r="N367" i="71"/>
  <c r="N338" i="71"/>
  <c r="N331" i="71"/>
  <c r="N188" i="71"/>
  <c r="N70" i="71"/>
  <c r="N222" i="71"/>
  <c r="N363" i="71"/>
  <c r="N72" i="71"/>
  <c r="N216" i="71"/>
  <c r="N24" i="71"/>
  <c r="N54" i="71"/>
  <c r="N379" i="71"/>
  <c r="N315" i="71"/>
  <c r="N402" i="71"/>
  <c r="N92" i="71"/>
  <c r="N4" i="71"/>
  <c r="N20" i="71"/>
  <c r="N389" i="71"/>
  <c r="N289" i="71"/>
  <c r="N162" i="71"/>
  <c r="N135" i="71"/>
  <c r="N150" i="71"/>
  <c r="N376" i="71"/>
  <c r="N368" i="71"/>
  <c r="N178" i="71"/>
  <c r="N398" i="71"/>
  <c r="N166" i="71"/>
  <c r="N93" i="71"/>
  <c r="N306" i="71"/>
  <c r="N142" i="71"/>
  <c r="N107" i="71"/>
  <c r="N273" i="71"/>
  <c r="N121" i="71"/>
  <c r="N116" i="71"/>
  <c r="N11" i="71"/>
  <c r="N320" i="71"/>
  <c r="N141" i="71"/>
  <c r="N22" i="71"/>
  <c r="N19" i="71"/>
  <c r="N16" i="71"/>
  <c r="N164" i="71"/>
  <c r="N34" i="71"/>
  <c r="N359" i="71"/>
  <c r="N369" i="71"/>
  <c r="N381" i="71"/>
  <c r="N400" i="71"/>
  <c r="N180" i="71"/>
  <c r="N316" i="71"/>
  <c r="N390" i="71"/>
  <c r="N74" i="71"/>
  <c r="N186" i="71"/>
  <c r="N249" i="71"/>
  <c r="N75" i="71"/>
  <c r="N103" i="71"/>
  <c r="N73" i="71"/>
  <c r="N267" i="71"/>
  <c r="N328" i="71"/>
  <c r="N362" i="71"/>
  <c r="N317" i="71"/>
  <c r="N199" i="71"/>
  <c r="N14" i="71"/>
  <c r="N15" i="71"/>
  <c r="N161" i="71"/>
  <c r="N371" i="71"/>
  <c r="N380" i="71"/>
  <c r="N51" i="71"/>
  <c r="N158" i="71"/>
  <c r="N144" i="71"/>
  <c r="N152" i="71"/>
  <c r="N175" i="71"/>
  <c r="N210" i="71"/>
  <c r="N294" i="71"/>
  <c r="N167" i="71"/>
  <c r="N240" i="71"/>
  <c r="N87" i="71"/>
  <c r="N334" i="71"/>
  <c r="N151" i="71"/>
  <c r="N218" i="71"/>
  <c r="N79" i="71"/>
  <c r="N291" i="71"/>
  <c r="N97" i="71"/>
  <c r="N377" i="71"/>
  <c r="N50" i="71"/>
  <c r="N49" i="71"/>
  <c r="N384" i="71"/>
  <c r="N245" i="71"/>
  <c r="N174" i="71"/>
  <c r="N382" i="71"/>
  <c r="N138" i="71"/>
  <c r="N105" i="71"/>
  <c r="N120" i="71"/>
  <c r="N27" i="71"/>
  <c r="N5" i="71"/>
  <c r="N204" i="71"/>
  <c r="N165" i="71"/>
  <c r="N115" i="71"/>
  <c r="N257" i="71"/>
  <c r="N110" i="71"/>
  <c r="N193" i="71"/>
  <c r="N301" i="71"/>
  <c r="N55" i="71"/>
  <c r="N349" i="71"/>
  <c r="N336" i="71"/>
  <c r="N194" i="71"/>
  <c r="N308" i="71"/>
  <c r="N98" i="71"/>
  <c r="N378" i="71"/>
  <c r="N99" i="71"/>
  <c r="N113" i="71"/>
  <c r="N279" i="71"/>
  <c r="N401" i="71"/>
  <c r="N155" i="71"/>
  <c r="N21" i="71"/>
  <c r="N358" i="71"/>
  <c r="N383" i="71"/>
  <c r="N40" i="71"/>
  <c r="N82" i="71"/>
  <c r="N330" i="71"/>
  <c r="N233" i="71"/>
  <c r="N270" i="71"/>
  <c r="N76" i="71"/>
  <c r="N131" i="71"/>
  <c r="N220" i="71"/>
  <c r="N88" i="71"/>
  <c r="N149" i="71"/>
  <c r="N202" i="71"/>
  <c r="N137" i="71"/>
  <c r="N86" i="71"/>
  <c r="N83" i="71"/>
  <c r="N37" i="71"/>
  <c r="N59" i="71"/>
  <c r="N187" i="71"/>
  <c r="N356" i="71"/>
  <c r="N226" i="71"/>
  <c r="N337" i="71"/>
  <c r="N283" i="71"/>
  <c r="N347" i="71"/>
  <c r="N36" i="71"/>
  <c r="N236" i="71"/>
  <c r="N160" i="71"/>
  <c r="N243" i="71"/>
  <c r="N215" i="71"/>
  <c r="N39" i="71"/>
  <c r="N67" i="71"/>
  <c r="N104" i="71"/>
  <c r="N251" i="71"/>
  <c r="N47" i="71"/>
  <c r="N123" i="71"/>
  <c r="N184" i="71"/>
  <c r="N168" i="71"/>
  <c r="N8" i="71"/>
  <c r="N147" i="71"/>
  <c r="N32" i="71"/>
  <c r="N45" i="71"/>
  <c r="N310" i="71"/>
  <c r="N326" i="71"/>
  <c r="N272" i="71"/>
  <c r="N357" i="71"/>
  <c r="N29" i="71"/>
  <c r="N140" i="71"/>
  <c r="N63" i="71"/>
  <c r="N198" i="71"/>
  <c r="N354" i="71"/>
  <c r="N252" i="71"/>
  <c r="N173" i="71"/>
  <c r="N288" i="71"/>
  <c r="N203" i="71"/>
  <c r="N35" i="71"/>
  <c r="N305" i="71"/>
  <c r="N234" i="71"/>
  <c r="N146" i="71"/>
  <c r="N53" i="71"/>
  <c r="N130" i="71"/>
  <c r="N364" i="71"/>
  <c r="N89" i="71"/>
  <c r="N154" i="71"/>
  <c r="N217" i="71"/>
  <c r="N163" i="71"/>
  <c r="N192" i="71"/>
  <c r="N41" i="71"/>
  <c r="N10" i="71"/>
  <c r="N253" i="71"/>
  <c r="N60" i="71"/>
  <c r="N191" i="71"/>
  <c r="N78" i="71"/>
  <c r="N262" i="71"/>
  <c r="N261" i="71"/>
  <c r="N95" i="71"/>
  <c r="N33" i="71"/>
  <c r="N302" i="71"/>
  <c r="N373" i="71"/>
  <c r="N346" i="71"/>
  <c r="N312" i="71"/>
  <c r="N353" i="71"/>
  <c r="N109" i="71"/>
  <c r="N333" i="71"/>
  <c r="N241" i="71"/>
  <c r="N30" i="71"/>
  <c r="N299" i="71"/>
  <c r="N102" i="71"/>
  <c r="N185" i="71"/>
  <c r="N366" i="71"/>
  <c r="N190" i="71"/>
  <c r="N124" i="71"/>
  <c r="N221" i="71"/>
  <c r="N181" i="71"/>
  <c r="N341" i="71"/>
  <c r="N238" i="71"/>
  <c r="N169" i="71"/>
  <c r="N374" i="71"/>
  <c r="N345" i="71"/>
  <c r="N340" i="71"/>
  <c r="N370" i="71"/>
  <c r="N232" i="71"/>
  <c r="N387" i="71"/>
  <c r="N106" i="71"/>
  <c r="N108" i="71"/>
  <c r="N196" i="71"/>
  <c r="N287" i="71"/>
  <c r="N266" i="71"/>
  <c r="N145" i="71"/>
  <c r="N242" i="71"/>
  <c r="N271" i="71"/>
  <c r="N12" i="71"/>
  <c r="N228" i="71"/>
  <c r="N351" i="71"/>
  <c r="N46" i="71"/>
  <c r="N84" i="71"/>
  <c r="N324" i="71"/>
  <c r="N321" i="71"/>
  <c r="N182" i="71"/>
  <c r="N303" i="71"/>
  <c r="N127" i="71"/>
  <c r="N183" i="71"/>
  <c r="N85" i="71"/>
  <c r="N225" i="71"/>
  <c r="N96" i="71"/>
  <c r="N219" i="71"/>
  <c r="N91" i="71"/>
  <c r="N311" i="71"/>
  <c r="N208" i="71"/>
  <c r="N211" i="71"/>
  <c r="N224" i="71"/>
  <c r="N394" i="71"/>
  <c r="N239" i="71"/>
  <c r="N66" i="71"/>
  <c r="N17" i="71"/>
  <c r="N325" i="71"/>
  <c r="N44" i="71"/>
  <c r="N206" i="71"/>
  <c r="N189" i="71"/>
  <c r="N23" i="71"/>
  <c r="N227" i="71"/>
  <c r="N277" i="71"/>
  <c r="N205" i="71"/>
  <c r="N284" i="71"/>
  <c r="N117" i="71"/>
  <c r="N278" i="71"/>
  <c r="N62" i="71"/>
  <c r="N388" i="71"/>
  <c r="N397" i="71"/>
  <c r="N94" i="71"/>
  <c r="N385" i="71"/>
  <c r="N214" i="71"/>
  <c r="N327" i="71"/>
  <c r="N393" i="71"/>
  <c r="N48" i="71"/>
  <c r="N101" i="71"/>
  <c r="N136" i="71"/>
  <c r="N318" i="71"/>
  <c r="N344" i="71"/>
  <c r="N375" i="71"/>
  <c r="N177" i="71"/>
  <c r="N295" i="71"/>
  <c r="N153" i="71"/>
  <c r="N118" i="71"/>
  <c r="N213" i="71"/>
  <c r="N134" i="71"/>
  <c r="N293" i="71"/>
  <c r="N319" i="71"/>
  <c r="N361" i="71"/>
  <c r="N309" i="71"/>
  <c r="N69" i="71"/>
  <c r="N26" i="71"/>
  <c r="N256" i="71"/>
  <c r="N64" i="71"/>
  <c r="N179" i="71"/>
  <c r="N195" i="71"/>
  <c r="N292" i="71"/>
  <c r="N125" i="71"/>
  <c r="N339" i="71"/>
  <c r="N322" i="71"/>
  <c r="N209" i="71"/>
  <c r="N172" i="71"/>
  <c r="N298" i="71"/>
  <c r="N285" i="71"/>
  <c r="N360" i="71"/>
  <c r="N329" i="71"/>
  <c r="N280" i="71"/>
  <c r="N269" i="71"/>
  <c r="N290" i="71"/>
  <c r="N396" i="71"/>
  <c r="N230" i="71"/>
  <c r="N399" i="71"/>
  <c r="N43" i="71"/>
  <c r="N38" i="71"/>
  <c r="N335" i="71"/>
  <c r="N237" i="71"/>
  <c r="N395" i="71"/>
  <c r="N391" i="71"/>
  <c r="N263" i="71"/>
  <c r="N207" i="71"/>
  <c r="N258" i="71"/>
  <c r="N80" i="71"/>
  <c r="N246" i="71"/>
  <c r="N275" i="71"/>
  <c r="N323" i="71"/>
  <c r="N343" i="71"/>
  <c r="N223" i="71"/>
  <c r="N268" i="71"/>
  <c r="N157" i="71"/>
  <c r="N274" i="71"/>
  <c r="N332" i="71"/>
  <c r="N255" i="71"/>
  <c r="N296" i="71"/>
  <c r="N297" i="71"/>
  <c r="N259" i="71"/>
  <c r="N282" i="71"/>
  <c r="N100" i="71"/>
  <c r="N231" i="71"/>
  <c r="N31" i="71"/>
  <c r="N112" i="71"/>
  <c r="N56" i="71"/>
  <c r="N159" i="71"/>
  <c r="N313" i="71"/>
  <c r="N9" i="71"/>
  <c r="N176" i="71"/>
  <c r="N219" i="55"/>
  <c r="N86" i="55"/>
  <c r="N125" i="55"/>
  <c r="N370" i="55"/>
  <c r="N335" i="55"/>
  <c r="N133" i="55"/>
  <c r="N169" i="55"/>
  <c r="N362" i="55"/>
  <c r="N379" i="55"/>
  <c r="N220" i="55"/>
  <c r="N239" i="55"/>
  <c r="N257" i="55"/>
  <c r="N343" i="55"/>
  <c r="N279" i="55"/>
  <c r="N59" i="55"/>
  <c r="N137" i="55"/>
  <c r="N229" i="55"/>
  <c r="N181" i="55"/>
  <c r="N165" i="55"/>
  <c r="N72" i="55"/>
  <c r="N271" i="55"/>
  <c r="N129" i="55"/>
  <c r="N205" i="55"/>
  <c r="N389" i="55"/>
  <c r="N149" i="55"/>
  <c r="N277" i="55"/>
  <c r="N168" i="55"/>
  <c r="N192" i="55"/>
  <c r="N56" i="55"/>
  <c r="N310" i="55"/>
  <c r="N48" i="55"/>
  <c r="N19" i="55"/>
  <c r="N320" i="55"/>
  <c r="N99" i="55"/>
  <c r="N385" i="55"/>
  <c r="N232" i="55"/>
  <c r="N68" i="55"/>
  <c r="N296" i="55"/>
  <c r="N47" i="55"/>
  <c r="N88" i="55"/>
  <c r="N66" i="55"/>
  <c r="N391" i="55"/>
  <c r="N26" i="55"/>
  <c r="N115" i="55"/>
  <c r="N52" i="55"/>
  <c r="N189" i="55"/>
  <c r="N253" i="55"/>
  <c r="N250" i="55"/>
  <c r="N37" i="55"/>
  <c r="N332" i="55"/>
  <c r="N173" i="55"/>
  <c r="N352" i="55"/>
  <c r="N106" i="55"/>
  <c r="N14" i="55"/>
  <c r="N174" i="55"/>
  <c r="N289" i="55"/>
  <c r="N312" i="55"/>
  <c r="N359" i="55"/>
  <c r="N46" i="55"/>
  <c r="N294" i="55"/>
  <c r="N346" i="55"/>
  <c r="N242" i="55"/>
  <c r="N225" i="55"/>
  <c r="N204" i="55"/>
  <c r="N49" i="55"/>
  <c r="N322" i="55"/>
  <c r="N191" i="55"/>
  <c r="N387" i="55"/>
  <c r="N38" i="55"/>
  <c r="N9" i="55"/>
  <c r="N278" i="55"/>
  <c r="N287" i="55"/>
  <c r="N71" i="55"/>
  <c r="N79" i="55"/>
  <c r="N302" i="55"/>
  <c r="N64" i="55"/>
  <c r="N128" i="55"/>
  <c r="N27" i="55"/>
  <c r="N96" i="55"/>
  <c r="N193" i="55"/>
  <c r="N395" i="55"/>
  <c r="N148" i="55"/>
  <c r="N259" i="55"/>
  <c r="N102" i="55"/>
  <c r="N16" i="55"/>
  <c r="N62" i="55"/>
  <c r="N361" i="55"/>
  <c r="N17" i="55"/>
  <c r="N147" i="55"/>
  <c r="N333" i="55"/>
  <c r="N117" i="55"/>
  <c r="N118" i="55"/>
  <c r="N85" i="55"/>
  <c r="N351" i="55"/>
  <c r="N299" i="55"/>
  <c r="N93" i="55"/>
  <c r="N167" i="55"/>
  <c r="N13" i="55"/>
  <c r="N383" i="55"/>
  <c r="N364" i="55"/>
  <c r="N290" i="55"/>
  <c r="N141" i="55"/>
  <c r="N164" i="55"/>
  <c r="N288" i="55"/>
  <c r="N187" i="55"/>
  <c r="N371" i="55"/>
  <c r="N358" i="55"/>
  <c r="N55" i="55"/>
  <c r="N144" i="55"/>
  <c r="N131" i="55"/>
  <c r="N142" i="55"/>
  <c r="N285" i="55"/>
  <c r="N54" i="55"/>
  <c r="N53" i="55"/>
  <c r="N30" i="55"/>
  <c r="N314" i="55"/>
  <c r="N327" i="55"/>
  <c r="N304" i="55"/>
  <c r="N69" i="55"/>
  <c r="N336" i="55"/>
  <c r="N254" i="55"/>
  <c r="N35" i="55"/>
  <c r="N283" i="55"/>
  <c r="N353" i="55"/>
  <c r="N366" i="55"/>
  <c r="N338" i="55"/>
  <c r="N339" i="55"/>
  <c r="N178" i="55"/>
  <c r="N306" i="55"/>
  <c r="N247" i="55"/>
  <c r="N120" i="55"/>
  <c r="N122" i="55"/>
  <c r="N185" i="55"/>
  <c r="N40" i="55"/>
  <c r="N126" i="55"/>
  <c r="N145" i="55"/>
  <c r="N215" i="55"/>
  <c r="N176" i="55"/>
  <c r="N308" i="55"/>
  <c r="N143" i="55"/>
  <c r="N399" i="55"/>
  <c r="N286" i="55"/>
  <c r="N211" i="55"/>
  <c r="N260" i="55"/>
  <c r="N198" i="55"/>
  <c r="N324" i="55"/>
  <c r="N262" i="55"/>
  <c r="N316" i="55"/>
  <c r="N25" i="55"/>
  <c r="N76" i="55"/>
  <c r="N275" i="55"/>
  <c r="N108" i="55"/>
  <c r="N264" i="55"/>
  <c r="N74" i="55"/>
  <c r="N396" i="55"/>
  <c r="N183" i="55"/>
  <c r="N184" i="55"/>
  <c r="N60" i="55"/>
  <c r="N190" i="55"/>
  <c r="N10" i="55"/>
  <c r="N135" i="55"/>
  <c r="N11" i="55"/>
  <c r="N272" i="55"/>
  <c r="N208" i="55"/>
  <c r="N136" i="55"/>
  <c r="N92" i="55"/>
  <c r="N356" i="55"/>
  <c r="N390" i="55"/>
  <c r="N75" i="55"/>
  <c r="N367" i="55"/>
  <c r="N222" i="55"/>
  <c r="N33" i="55"/>
  <c r="N375" i="55"/>
  <c r="N24" i="55"/>
  <c r="N153" i="55"/>
  <c r="N282" i="55"/>
  <c r="N160" i="55"/>
  <c r="N84" i="55"/>
  <c r="N354" i="55"/>
  <c r="N200" i="55"/>
  <c r="N217" i="55"/>
  <c r="N170" i="55"/>
  <c r="N196" i="55"/>
  <c r="N347" i="55"/>
  <c r="N97" i="55"/>
  <c r="N82" i="55"/>
  <c r="N241" i="55"/>
  <c r="N21" i="55"/>
  <c r="N119" i="55"/>
  <c r="N377" i="55"/>
  <c r="N319" i="55"/>
  <c r="N15" i="55"/>
  <c r="N121" i="55"/>
  <c r="N210" i="55"/>
  <c r="N341" i="55"/>
  <c r="N326" i="55"/>
  <c r="N150" i="55"/>
  <c r="N8" i="55"/>
  <c r="N172" i="55"/>
  <c r="N318" i="55"/>
  <c r="N263" i="55"/>
  <c r="N180" i="55"/>
  <c r="N386" i="55"/>
  <c r="N171" i="55"/>
  <c r="N256" i="55"/>
  <c r="N313" i="55"/>
  <c r="N303" i="55"/>
  <c r="N230" i="55"/>
  <c r="N223" i="55"/>
  <c r="N95" i="55"/>
  <c r="N65" i="55"/>
  <c r="N378" i="55"/>
  <c r="N22" i="55"/>
  <c r="N182" i="55"/>
  <c r="N32" i="55"/>
  <c r="N269" i="55"/>
  <c r="N235" i="55"/>
  <c r="N146" i="55"/>
  <c r="N156" i="55"/>
  <c r="N63" i="55"/>
  <c r="N51" i="55"/>
  <c r="N127" i="55"/>
  <c r="N394" i="55"/>
  <c r="N261" i="55"/>
  <c r="N98" i="55"/>
  <c r="N373" i="55"/>
  <c r="N374" i="55"/>
  <c r="N179" i="55"/>
  <c r="N177" i="55"/>
  <c r="N403" i="55"/>
  <c r="N329" i="55"/>
  <c r="N295" i="55"/>
  <c r="N369" i="55"/>
  <c r="N197" i="55"/>
  <c r="N43" i="55"/>
  <c r="N91" i="55"/>
  <c r="N365" i="55"/>
  <c r="N6" i="55"/>
  <c r="N70" i="55"/>
  <c r="N245" i="55"/>
  <c r="N44" i="55"/>
  <c r="N321" i="55"/>
  <c r="N234" i="55"/>
  <c r="N67" i="55"/>
  <c r="N194" i="55"/>
  <c r="N206" i="55"/>
  <c r="N36" i="55"/>
  <c r="N203" i="55"/>
  <c r="N31" i="55"/>
  <c r="N376" i="55"/>
  <c r="N140" i="55"/>
  <c r="N114" i="55"/>
  <c r="N243" i="55"/>
  <c r="N175" i="55"/>
  <c r="N334" i="55"/>
  <c r="N368" i="55"/>
  <c r="N237" i="55"/>
  <c r="N28" i="55"/>
  <c r="N255" i="55"/>
  <c r="N221" i="55"/>
  <c r="N246" i="55"/>
  <c r="N111" i="55"/>
  <c r="N163" i="55"/>
  <c r="N61" i="55"/>
  <c r="N151" i="55"/>
  <c r="N357" i="55"/>
  <c r="N110" i="55"/>
  <c r="N132" i="55"/>
  <c r="N381" i="55"/>
  <c r="N315" i="55"/>
  <c r="N380" i="55"/>
  <c r="N344" i="55"/>
  <c r="N199" i="55"/>
  <c r="N280" i="55"/>
  <c r="N103" i="55"/>
  <c r="N83" i="55"/>
  <c r="N166" i="55"/>
  <c r="N273" i="55"/>
  <c r="N100" i="55"/>
  <c r="N42" i="55"/>
  <c r="N7" i="55"/>
  <c r="N248" i="55"/>
  <c r="N363" i="55"/>
  <c r="N216" i="55"/>
  <c r="N80" i="55"/>
  <c r="N202" i="55"/>
  <c r="N276" i="55"/>
  <c r="N342" i="55"/>
  <c r="N101" i="55"/>
  <c r="N45" i="55"/>
  <c r="N382" i="55"/>
  <c r="N186" i="55"/>
  <c r="N107" i="55"/>
  <c r="N393" i="55"/>
  <c r="N291" i="55"/>
  <c r="N317" i="55"/>
  <c r="N293" i="55"/>
  <c r="N34" i="55"/>
  <c r="N218" i="55"/>
  <c r="N213" i="55"/>
  <c r="N360" i="55"/>
  <c r="N388" i="55"/>
  <c r="N284" i="55"/>
  <c r="N238" i="55"/>
  <c r="N337" i="55"/>
  <c r="N281" i="55"/>
  <c r="N138" i="55"/>
  <c r="N323" i="55"/>
  <c r="N207" i="55"/>
  <c r="N130" i="55"/>
  <c r="N29" i="55"/>
  <c r="N350" i="55"/>
  <c r="N105" i="55"/>
  <c r="N233" i="55"/>
  <c r="N236" i="55"/>
  <c r="N258" i="55"/>
  <c r="N104" i="55"/>
  <c r="N4" i="55"/>
  <c r="N154" i="55"/>
  <c r="N57" i="55"/>
  <c r="N77" i="55"/>
  <c r="N158" i="55"/>
  <c r="N214" i="55"/>
  <c r="N124" i="55"/>
  <c r="N226" i="55"/>
  <c r="N244" i="55"/>
  <c r="N109" i="55"/>
  <c r="N309" i="55"/>
  <c r="N331" i="55"/>
  <c r="N159" i="55"/>
  <c r="N267" i="55"/>
  <c r="N162" i="55"/>
  <c r="N20" i="55"/>
  <c r="N392" i="55"/>
  <c r="N266" i="55"/>
  <c r="N397" i="55"/>
  <c r="N240" i="55"/>
  <c r="N265" i="55"/>
  <c r="N58" i="55"/>
  <c r="N231" i="55"/>
  <c r="N209" i="55"/>
  <c r="N12" i="55"/>
  <c r="N188" i="55"/>
  <c r="N201" i="55"/>
  <c r="N402" i="55"/>
  <c r="N39" i="55"/>
  <c r="N349" i="55"/>
  <c r="N300" i="55"/>
  <c r="N355" i="55"/>
  <c r="N384" i="55"/>
  <c r="N249" i="55"/>
  <c r="N400" i="55"/>
  <c r="N297" i="55"/>
  <c r="N268" i="55"/>
  <c r="N340" i="55"/>
  <c r="N305" i="55"/>
  <c r="N157" i="55"/>
  <c r="N73" i="55"/>
  <c r="N87" i="55"/>
  <c r="N5" i="55"/>
  <c r="N251" i="55"/>
  <c r="N116" i="55"/>
  <c r="N224" i="55"/>
  <c r="N328" i="55"/>
  <c r="N298" i="55"/>
  <c r="N134" i="55"/>
  <c r="N123" i="55"/>
  <c r="N274" i="55"/>
  <c r="N89" i="55"/>
  <c r="N348" i="55"/>
  <c r="N345" i="55"/>
  <c r="N155" i="55"/>
  <c r="N152" i="55"/>
  <c r="N401" i="55"/>
  <c r="N228" i="55"/>
  <c r="N227" i="55"/>
  <c r="N292" i="55"/>
  <c r="N50" i="55"/>
  <c r="N311" i="55"/>
  <c r="N252" i="55"/>
  <c r="N301" i="55"/>
  <c r="N94" i="55"/>
  <c r="N90" i="55"/>
  <c r="N41" i="55"/>
  <c r="N139" i="55"/>
  <c r="N398" i="55"/>
  <c r="N161" i="55"/>
  <c r="N212" i="55"/>
  <c r="N195" i="55"/>
  <c r="N18" i="55"/>
  <c r="N81" i="55"/>
  <c r="N78" i="55"/>
  <c r="N23" i="55"/>
  <c r="N307" i="55"/>
  <c r="N113" i="55"/>
  <c r="N112" i="55"/>
  <c r="N270" i="55"/>
  <c r="N372" i="55"/>
  <c r="N325" i="55"/>
  <c r="N330" i="55"/>
  <c r="S103" i="69"/>
  <c r="T22" i="1" s="1"/>
  <c r="H404" i="69"/>
  <c r="V103" i="69" s="1"/>
  <c r="S103" i="66"/>
  <c r="T19" i="1" s="1"/>
  <c r="H404" i="66"/>
  <c r="V103" i="66" s="1"/>
  <c r="S103" i="55"/>
  <c r="T10" i="1" s="1"/>
  <c r="H404" i="55"/>
  <c r="V103" i="55" s="1"/>
  <c r="N117" i="59"/>
  <c r="N396" i="59"/>
  <c r="N214" i="59"/>
  <c r="N212" i="59"/>
  <c r="N237" i="59"/>
  <c r="N379" i="59"/>
  <c r="N361" i="59"/>
  <c r="N282" i="59"/>
  <c r="N159" i="59"/>
  <c r="N223" i="59"/>
  <c r="N271" i="59"/>
  <c r="N366" i="59"/>
  <c r="N99" i="59"/>
  <c r="N121" i="59"/>
  <c r="N339" i="59"/>
  <c r="N39" i="59"/>
  <c r="N198" i="59"/>
  <c r="N219" i="59"/>
  <c r="N239" i="59"/>
  <c r="N234" i="59"/>
  <c r="N280" i="59"/>
  <c r="N312" i="59"/>
  <c r="N81" i="59"/>
  <c r="N93" i="59"/>
  <c r="N168" i="59"/>
  <c r="N300" i="59"/>
  <c r="N284" i="59"/>
  <c r="N359" i="59"/>
  <c r="N259" i="59"/>
  <c r="N338" i="59"/>
  <c r="N172" i="59"/>
  <c r="N69" i="59"/>
  <c r="N274" i="59"/>
  <c r="N258" i="59"/>
  <c r="N114" i="59"/>
  <c r="N111" i="59"/>
  <c r="N355" i="59"/>
  <c r="N252" i="59"/>
  <c r="N130" i="59"/>
  <c r="N84" i="59"/>
  <c r="N329" i="59"/>
  <c r="N344" i="59"/>
  <c r="N166" i="59"/>
  <c r="N270" i="59"/>
  <c r="N126" i="59"/>
  <c r="N46" i="59"/>
  <c r="N191" i="59"/>
  <c r="N277" i="59"/>
  <c r="N293" i="59"/>
  <c r="N173" i="59"/>
  <c r="N133" i="59"/>
  <c r="N390" i="59"/>
  <c r="N28" i="59"/>
  <c r="N11" i="59"/>
  <c r="N245" i="59"/>
  <c r="N120" i="59"/>
  <c r="N10" i="59"/>
  <c r="N221" i="59"/>
  <c r="N38" i="59"/>
  <c r="N370" i="59"/>
  <c r="N208" i="59"/>
  <c r="N315" i="59"/>
  <c r="N87" i="59"/>
  <c r="N209" i="59"/>
  <c r="N20" i="59"/>
  <c r="N14" i="59"/>
  <c r="N356" i="59"/>
  <c r="N303" i="59"/>
  <c r="N226" i="59"/>
  <c r="N8" i="59"/>
  <c r="N181" i="59"/>
  <c r="N318" i="59"/>
  <c r="N325" i="59"/>
  <c r="N59" i="59"/>
  <c r="N131" i="59"/>
  <c r="N161" i="59"/>
  <c r="N283" i="59"/>
  <c r="N61" i="59"/>
  <c r="N63" i="59"/>
  <c r="N150" i="59"/>
  <c r="N330" i="59"/>
  <c r="N384" i="59"/>
  <c r="N26" i="59"/>
  <c r="N202" i="59"/>
  <c r="N272" i="59"/>
  <c r="N78" i="59"/>
  <c r="N74" i="59"/>
  <c r="N395" i="59"/>
  <c r="N373" i="59"/>
  <c r="N152" i="59"/>
  <c r="N149" i="59"/>
  <c r="N25" i="59"/>
  <c r="N103" i="59"/>
  <c r="N187" i="59"/>
  <c r="N129" i="59"/>
  <c r="N30" i="59"/>
  <c r="N96" i="59"/>
  <c r="N43" i="59"/>
  <c r="N289" i="59"/>
  <c r="N134" i="59"/>
  <c r="N73" i="59"/>
  <c r="N196" i="59"/>
  <c r="N162" i="59"/>
  <c r="N346" i="59"/>
  <c r="N257" i="59"/>
  <c r="N85" i="59"/>
  <c r="N369" i="59"/>
  <c r="N57" i="59"/>
  <c r="N17" i="59"/>
  <c r="N80" i="59"/>
  <c r="N151" i="59"/>
  <c r="N403" i="59"/>
  <c r="N206" i="59"/>
  <c r="N298" i="59"/>
  <c r="N98" i="59"/>
  <c r="N238" i="59"/>
  <c r="N232" i="59"/>
  <c r="N296" i="59"/>
  <c r="N148" i="59"/>
  <c r="N195" i="59"/>
  <c r="N273" i="59"/>
  <c r="N23" i="59"/>
  <c r="N268" i="59"/>
  <c r="N33" i="59"/>
  <c r="N307" i="59"/>
  <c r="N19" i="59"/>
  <c r="N88" i="59"/>
  <c r="N243" i="59"/>
  <c r="N5" i="59"/>
  <c r="N79" i="59"/>
  <c r="N104" i="59"/>
  <c r="N394" i="59"/>
  <c r="N285" i="59"/>
  <c r="N125" i="59"/>
  <c r="N402" i="59"/>
  <c r="N75" i="59"/>
  <c r="N100" i="59"/>
  <c r="N236" i="59"/>
  <c r="N368" i="59"/>
  <c r="N29" i="59"/>
  <c r="N352" i="59"/>
  <c r="N140" i="59"/>
  <c r="N266" i="59"/>
  <c r="N267" i="59"/>
  <c r="N398" i="59"/>
  <c r="N343" i="59"/>
  <c r="N135" i="59"/>
  <c r="N387" i="59"/>
  <c r="N180" i="59"/>
  <c r="N169" i="59"/>
  <c r="N242" i="59"/>
  <c r="N224" i="59"/>
  <c r="N4" i="59"/>
  <c r="N177" i="59"/>
  <c r="N116" i="59"/>
  <c r="N94" i="59"/>
  <c r="N176" i="59"/>
  <c r="N128" i="59"/>
  <c r="N353" i="59"/>
  <c r="N101" i="59"/>
  <c r="N220" i="59"/>
  <c r="N377" i="59"/>
  <c r="N380" i="59"/>
  <c r="N62" i="59"/>
  <c r="N86" i="59"/>
  <c r="N21" i="59"/>
  <c r="N190" i="59"/>
  <c r="N244" i="59"/>
  <c r="N247" i="59"/>
  <c r="N204" i="59"/>
  <c r="N24" i="59"/>
  <c r="N64" i="59"/>
  <c r="N235" i="59"/>
  <c r="N256" i="59"/>
  <c r="N15" i="59"/>
  <c r="N385" i="59"/>
  <c r="N225" i="59"/>
  <c r="N53" i="59"/>
  <c r="N240" i="59"/>
  <c r="N153" i="59"/>
  <c r="N291" i="59"/>
  <c r="N165" i="59"/>
  <c r="N71" i="59"/>
  <c r="N286" i="59"/>
  <c r="N18" i="59"/>
  <c r="N155" i="59"/>
  <c r="N229" i="59"/>
  <c r="N44" i="59"/>
  <c r="N313" i="59"/>
  <c r="N399" i="59"/>
  <c r="N348" i="59"/>
  <c r="N200" i="59"/>
  <c r="N70" i="59"/>
  <c r="N210" i="59"/>
  <c r="N321" i="59"/>
  <c r="N164" i="59"/>
  <c r="N105" i="59"/>
  <c r="N83" i="59"/>
  <c r="N205" i="59"/>
  <c r="N127" i="59"/>
  <c r="N136" i="59"/>
  <c r="N309" i="59"/>
  <c r="N138" i="59"/>
  <c r="N188" i="59"/>
  <c r="N216" i="59"/>
  <c r="N72" i="59"/>
  <c r="N347" i="59"/>
  <c r="N82" i="59"/>
  <c r="N263" i="59"/>
  <c r="N340" i="59"/>
  <c r="N358" i="59"/>
  <c r="N360" i="59"/>
  <c r="N37" i="59"/>
  <c r="N183" i="59"/>
  <c r="N192" i="59"/>
  <c r="N254" i="59"/>
  <c r="N146" i="59"/>
  <c r="N139" i="59"/>
  <c r="N383" i="59"/>
  <c r="N372" i="59"/>
  <c r="N375" i="59"/>
  <c r="N58" i="59"/>
  <c r="N308" i="59"/>
  <c r="N349" i="59"/>
  <c r="N332" i="59"/>
  <c r="N326" i="59"/>
  <c r="N123" i="59"/>
  <c r="N350" i="59"/>
  <c r="N213" i="59"/>
  <c r="N323" i="59"/>
  <c r="N218" i="59"/>
  <c r="N354" i="59"/>
  <c r="N279" i="59"/>
  <c r="N335" i="59"/>
  <c r="N97" i="59"/>
  <c r="N7" i="59"/>
  <c r="N269" i="59"/>
  <c r="N76" i="59"/>
  <c r="N170" i="59"/>
  <c r="N260" i="59"/>
  <c r="N40" i="59"/>
  <c r="N106" i="59"/>
  <c r="N371" i="59"/>
  <c r="N392" i="59"/>
  <c r="N47" i="59"/>
  <c r="N178" i="59"/>
  <c r="N143" i="59"/>
  <c r="N230" i="59"/>
  <c r="N294" i="59"/>
  <c r="N364" i="59"/>
  <c r="N36" i="59"/>
  <c r="N68" i="59"/>
  <c r="N51" i="59"/>
  <c r="N305" i="59"/>
  <c r="N115" i="59"/>
  <c r="N32" i="59"/>
  <c r="N311" i="59"/>
  <c r="N400" i="59"/>
  <c r="N342" i="59"/>
  <c r="N54" i="59"/>
  <c r="N217" i="59"/>
  <c r="N102" i="59"/>
  <c r="N107" i="59"/>
  <c r="N184" i="59"/>
  <c r="N334" i="59"/>
  <c r="N382" i="59"/>
  <c r="N52" i="59"/>
  <c r="N250" i="59"/>
  <c r="N175" i="59"/>
  <c r="N304" i="59"/>
  <c r="N9" i="59"/>
  <c r="N333" i="59"/>
  <c r="N203" i="59"/>
  <c r="N317" i="59"/>
  <c r="N207" i="59"/>
  <c r="N113" i="59"/>
  <c r="N171" i="59"/>
  <c r="N386" i="59"/>
  <c r="N357" i="59"/>
  <c r="N67" i="59"/>
  <c r="N297" i="59"/>
  <c r="N49" i="59"/>
  <c r="N374" i="59"/>
  <c r="N336" i="59"/>
  <c r="N112" i="59"/>
  <c r="N292" i="59"/>
  <c r="N182" i="59"/>
  <c r="N167" i="59"/>
  <c r="N95" i="59"/>
  <c r="N45" i="59"/>
  <c r="N393" i="59"/>
  <c r="N110" i="59"/>
  <c r="N27" i="59"/>
  <c r="N301" i="59"/>
  <c r="N306" i="59"/>
  <c r="N89" i="59"/>
  <c r="N331" i="59"/>
  <c r="N287" i="59"/>
  <c r="N376" i="59"/>
  <c r="N197" i="59"/>
  <c r="N77" i="59"/>
  <c r="N281" i="59"/>
  <c r="N13" i="59"/>
  <c r="N288" i="59"/>
  <c r="N35" i="59"/>
  <c r="N65" i="59"/>
  <c r="N215" i="59"/>
  <c r="N56" i="59"/>
  <c r="N108" i="59"/>
  <c r="N141" i="59"/>
  <c r="N199" i="59"/>
  <c r="N160" i="59"/>
  <c r="N290" i="59"/>
  <c r="N34" i="59"/>
  <c r="N91" i="59"/>
  <c r="N48" i="59"/>
  <c r="N378" i="59"/>
  <c r="N50" i="59"/>
  <c r="N299" i="59"/>
  <c r="N31" i="59"/>
  <c r="N144" i="59"/>
  <c r="N391" i="59"/>
  <c r="N228" i="59"/>
  <c r="N264" i="59"/>
  <c r="N157" i="59"/>
  <c r="N261" i="59"/>
  <c r="N328" i="59"/>
  <c r="N186" i="59"/>
  <c r="N278" i="59"/>
  <c r="N310" i="59"/>
  <c r="N12" i="59"/>
  <c r="N275" i="59"/>
  <c r="N201" i="59"/>
  <c r="N249" i="59"/>
  <c r="N211" i="59"/>
  <c r="N276" i="59"/>
  <c r="N158" i="59"/>
  <c r="N388" i="59"/>
  <c r="N109" i="59"/>
  <c r="N16" i="59"/>
  <c r="N295" i="59"/>
  <c r="N174" i="59"/>
  <c r="N365" i="59"/>
  <c r="N124" i="59"/>
  <c r="N41" i="59"/>
  <c r="N324" i="59"/>
  <c r="N55" i="59"/>
  <c r="N145" i="59"/>
  <c r="N22" i="59"/>
  <c r="N397" i="59"/>
  <c r="N156" i="59"/>
  <c r="N246" i="59"/>
  <c r="N222" i="59"/>
  <c r="N251" i="59"/>
  <c r="N320" i="59"/>
  <c r="N137" i="59"/>
  <c r="N194" i="59"/>
  <c r="N363" i="59"/>
  <c r="N341" i="59"/>
  <c r="N147" i="59"/>
  <c r="N302" i="59"/>
  <c r="N262" i="59"/>
  <c r="N327" i="59"/>
  <c r="N60" i="59"/>
  <c r="N248" i="59"/>
  <c r="N381" i="59"/>
  <c r="N253" i="59"/>
  <c r="N142" i="59"/>
  <c r="N66" i="59"/>
  <c r="N6" i="59"/>
  <c r="N163" i="59"/>
  <c r="N132" i="59"/>
  <c r="N314" i="59"/>
  <c r="N227" i="59"/>
  <c r="N389" i="59"/>
  <c r="N231" i="59"/>
  <c r="N118" i="59"/>
  <c r="N119" i="59"/>
  <c r="N122" i="59"/>
  <c r="N255" i="59"/>
  <c r="N241" i="59"/>
  <c r="N189" i="59"/>
  <c r="N401" i="59"/>
  <c r="N351" i="59"/>
  <c r="N185" i="59"/>
  <c r="N154" i="59"/>
  <c r="N42" i="59"/>
  <c r="N337" i="59"/>
  <c r="N362" i="59"/>
  <c r="N345" i="59"/>
  <c r="N92" i="59"/>
  <c r="N179" i="59"/>
  <c r="N193" i="59"/>
  <c r="N90" i="59"/>
  <c r="N367" i="59"/>
  <c r="N233" i="59"/>
  <c r="N322" i="59"/>
  <c r="N319" i="59"/>
  <c r="N265" i="59"/>
  <c r="N316" i="59"/>
  <c r="S103" i="71"/>
  <c r="T4" i="1" s="1"/>
  <c r="H404" i="71"/>
  <c r="V103" i="71" s="1"/>
  <c r="S103" i="57"/>
  <c r="T12" i="1" s="1"/>
  <c r="H404" i="57"/>
  <c r="V103" i="57" s="1"/>
  <c r="N319" i="54"/>
  <c r="N311" i="54"/>
  <c r="N269" i="54"/>
  <c r="N171" i="54"/>
  <c r="N190" i="54"/>
  <c r="N309" i="54"/>
  <c r="N105" i="54"/>
  <c r="N185" i="54"/>
  <c r="N59" i="54"/>
  <c r="N222" i="54"/>
  <c r="N24" i="54"/>
  <c r="N168" i="54"/>
  <c r="N42" i="54"/>
  <c r="N73" i="54"/>
  <c r="N31" i="54"/>
  <c r="N46" i="54"/>
  <c r="N202" i="54"/>
  <c r="N18" i="54"/>
  <c r="N103" i="54"/>
  <c r="N32" i="54"/>
  <c r="N339" i="54"/>
  <c r="N335" i="54"/>
  <c r="N203" i="54"/>
  <c r="N36" i="54"/>
  <c r="N166" i="54"/>
  <c r="N44" i="54"/>
  <c r="N176" i="54"/>
  <c r="N221" i="54"/>
  <c r="N241" i="54"/>
  <c r="N194" i="54"/>
  <c r="N218" i="54"/>
  <c r="N29" i="54"/>
  <c r="N330" i="54"/>
  <c r="N108" i="54"/>
  <c r="N316" i="54"/>
  <c r="N90" i="54"/>
  <c r="N148" i="54"/>
  <c r="N297" i="54"/>
  <c r="N379" i="54"/>
  <c r="N128" i="54"/>
  <c r="N268" i="54"/>
  <c r="N7" i="54"/>
  <c r="N366" i="54"/>
  <c r="N93" i="54"/>
  <c r="N350" i="54"/>
  <c r="N368" i="54"/>
  <c r="N177" i="54"/>
  <c r="N250" i="54"/>
  <c r="N200" i="54"/>
  <c r="N164" i="54"/>
  <c r="N232" i="54"/>
  <c r="N372" i="54"/>
  <c r="N50" i="54"/>
  <c r="N353" i="54"/>
  <c r="N284" i="54"/>
  <c r="N253" i="54"/>
  <c r="N224" i="54"/>
  <c r="N69" i="54"/>
  <c r="N182" i="54"/>
  <c r="N195" i="54"/>
  <c r="N394" i="54"/>
  <c r="N98" i="54"/>
  <c r="N43" i="54"/>
  <c r="N346" i="54"/>
  <c r="N47" i="54"/>
  <c r="N64" i="54"/>
  <c r="N52" i="54"/>
  <c r="N89" i="54"/>
  <c r="N167" i="54"/>
  <c r="N129" i="54"/>
  <c r="N84" i="54"/>
  <c r="N229" i="54"/>
  <c r="N294" i="54"/>
  <c r="N244" i="54"/>
  <c r="N70" i="54"/>
  <c r="N361" i="54"/>
  <c r="N117" i="54"/>
  <c r="N277" i="54"/>
  <c r="N8" i="54"/>
  <c r="N27" i="54"/>
  <c r="N383" i="54"/>
  <c r="N296" i="54"/>
  <c r="N357" i="54"/>
  <c r="N233" i="54"/>
  <c r="N231" i="54"/>
  <c r="N57" i="54"/>
  <c r="N259" i="54"/>
  <c r="N263" i="54"/>
  <c r="N245" i="54"/>
  <c r="N272" i="54"/>
  <c r="N82" i="54"/>
  <c r="N362" i="54"/>
  <c r="N192" i="54"/>
  <c r="N169" i="54"/>
  <c r="N76" i="54"/>
  <c r="N125" i="54"/>
  <c r="N201" i="54"/>
  <c r="N140" i="54"/>
  <c r="N33" i="54"/>
  <c r="N104" i="54"/>
  <c r="N147" i="54"/>
  <c r="N334" i="54"/>
  <c r="N286" i="54"/>
  <c r="N299" i="54"/>
  <c r="N209" i="54"/>
  <c r="N298" i="54"/>
  <c r="N270" i="54"/>
  <c r="N255" i="54"/>
  <c r="N67" i="54"/>
  <c r="N28" i="54"/>
  <c r="N156" i="54"/>
  <c r="N113" i="54"/>
  <c r="N193" i="54"/>
  <c r="N114" i="54"/>
  <c r="N219" i="54"/>
  <c r="N402" i="54"/>
  <c r="N246" i="54"/>
  <c r="N390" i="54"/>
  <c r="N175" i="54"/>
  <c r="N123" i="54"/>
  <c r="N141" i="54"/>
  <c r="N393" i="54"/>
  <c r="N118" i="54"/>
  <c r="N78" i="54"/>
  <c r="N88" i="54"/>
  <c r="N325" i="54"/>
  <c r="N239" i="54"/>
  <c r="N157" i="54"/>
  <c r="N15" i="54"/>
  <c r="N165" i="54"/>
  <c r="N210" i="54"/>
  <c r="N132" i="54"/>
  <c r="N345" i="54"/>
  <c r="N206" i="54"/>
  <c r="N287" i="54"/>
  <c r="N312" i="54"/>
  <c r="N236" i="54"/>
  <c r="N186" i="54"/>
  <c r="N254" i="54"/>
  <c r="N188" i="54"/>
  <c r="N205" i="54"/>
  <c r="N249" i="54"/>
  <c r="N322" i="54"/>
  <c r="N389" i="54"/>
  <c r="N49" i="54"/>
  <c r="N271" i="54"/>
  <c r="N354" i="54"/>
  <c r="N230" i="54"/>
  <c r="N278" i="54"/>
  <c r="N338" i="54"/>
  <c r="N391" i="54"/>
  <c r="N145" i="54"/>
  <c r="N398" i="54"/>
  <c r="N257" i="54"/>
  <c r="N136" i="54"/>
  <c r="N216" i="54"/>
  <c r="N240" i="54"/>
  <c r="N124" i="54"/>
  <c r="N285" i="54"/>
  <c r="N137" i="54"/>
  <c r="N267" i="54"/>
  <c r="N133" i="54"/>
  <c r="N399" i="54"/>
  <c r="N304" i="54"/>
  <c r="N225" i="54"/>
  <c r="N160" i="54"/>
  <c r="N150" i="54"/>
  <c r="N10" i="54"/>
  <c r="N380" i="54"/>
  <c r="N161" i="54"/>
  <c r="N138" i="54"/>
  <c r="N56" i="54"/>
  <c r="N83" i="54"/>
  <c r="N96" i="54"/>
  <c r="N119" i="54"/>
  <c r="N314" i="54"/>
  <c r="N342" i="54"/>
  <c r="N142" i="54"/>
  <c r="N72" i="54"/>
  <c r="N22" i="54"/>
  <c r="N38" i="54"/>
  <c r="N127" i="54"/>
  <c r="N77" i="54"/>
  <c r="N23" i="54"/>
  <c r="N6" i="54"/>
  <c r="N41" i="54"/>
  <c r="N403" i="54"/>
  <c r="N400" i="54"/>
  <c r="N21" i="54"/>
  <c r="N215" i="54"/>
  <c r="N122" i="54"/>
  <c r="N331" i="54"/>
  <c r="N323" i="54"/>
  <c r="N79" i="54"/>
  <c r="N60" i="54"/>
  <c r="N324" i="54"/>
  <c r="N260" i="54"/>
  <c r="N329" i="54"/>
  <c r="N370" i="54"/>
  <c r="N68" i="54"/>
  <c r="N292" i="54"/>
  <c r="N364" i="54"/>
  <c r="N261" i="54"/>
  <c r="N318" i="54"/>
  <c r="N19" i="54"/>
  <c r="N265" i="54"/>
  <c r="N401" i="54"/>
  <c r="N172" i="54"/>
  <c r="N81" i="54"/>
  <c r="N248" i="54"/>
  <c r="N305" i="54"/>
  <c r="N45" i="54"/>
  <c r="N55" i="54"/>
  <c r="N281" i="54"/>
  <c r="N54" i="54"/>
  <c r="N65" i="54"/>
  <c r="N11" i="54"/>
  <c r="N198" i="54"/>
  <c r="N306" i="54"/>
  <c r="N251" i="54"/>
  <c r="N131" i="54"/>
  <c r="N395" i="54"/>
  <c r="N378" i="54"/>
  <c r="N155" i="54"/>
  <c r="N107" i="54"/>
  <c r="N170" i="54"/>
  <c r="N180" i="54"/>
  <c r="N158" i="54"/>
  <c r="N212" i="54"/>
  <c r="N388" i="54"/>
  <c r="N374" i="54"/>
  <c r="N179" i="54"/>
  <c r="N58" i="54"/>
  <c r="N199" i="54"/>
  <c r="N110" i="54"/>
  <c r="N174" i="54"/>
  <c r="N258" i="54"/>
  <c r="N275" i="54"/>
  <c r="N266" i="54"/>
  <c r="N134" i="54"/>
  <c r="N303" i="54"/>
  <c r="N243" i="54"/>
  <c r="N95" i="54"/>
  <c r="N146" i="54"/>
  <c r="N315" i="54"/>
  <c r="N344" i="54"/>
  <c r="N30" i="54"/>
  <c r="N126" i="54"/>
  <c r="N48" i="54"/>
  <c r="N152" i="54"/>
  <c r="N86" i="54"/>
  <c r="N386" i="54"/>
  <c r="N337" i="54"/>
  <c r="N274" i="54"/>
  <c r="N139" i="54"/>
  <c r="N121" i="54"/>
  <c r="N333" i="54"/>
  <c r="N237" i="54"/>
  <c r="N173" i="54"/>
  <c r="N301" i="54"/>
  <c r="N53" i="54"/>
  <c r="N101" i="54"/>
  <c r="N4" i="54"/>
  <c r="N181" i="54"/>
  <c r="N207" i="54"/>
  <c r="N349" i="54"/>
  <c r="N66" i="54"/>
  <c r="N14" i="54"/>
  <c r="N273" i="54"/>
  <c r="N264" i="54"/>
  <c r="N308" i="54"/>
  <c r="N34" i="54"/>
  <c r="N16" i="54"/>
  <c r="N310" i="54"/>
  <c r="N367" i="54"/>
  <c r="N247" i="54"/>
  <c r="N149" i="54"/>
  <c r="N376" i="54"/>
  <c r="N87" i="54"/>
  <c r="N17" i="54"/>
  <c r="N363" i="54"/>
  <c r="N92" i="54"/>
  <c r="N313" i="54"/>
  <c r="N213" i="54"/>
  <c r="N9" i="54"/>
  <c r="N300" i="54"/>
  <c r="N359" i="54"/>
  <c r="N348" i="54"/>
  <c r="N291" i="54"/>
  <c r="N355" i="54"/>
  <c r="N143" i="54"/>
  <c r="N71" i="54"/>
  <c r="N204" i="54"/>
  <c r="N288" i="54"/>
  <c r="N352" i="54"/>
  <c r="N282" i="54"/>
  <c r="N235" i="54"/>
  <c r="N37" i="54"/>
  <c r="N228" i="54"/>
  <c r="N159" i="54"/>
  <c r="N321" i="54"/>
  <c r="N375" i="54"/>
  <c r="N295" i="54"/>
  <c r="N223" i="54"/>
  <c r="N226" i="54"/>
  <c r="N356" i="54"/>
  <c r="N371" i="54"/>
  <c r="N191" i="54"/>
  <c r="N153" i="54"/>
  <c r="N211" i="54"/>
  <c r="N396" i="54"/>
  <c r="N234" i="54"/>
  <c r="N196" i="54"/>
  <c r="N341" i="54"/>
  <c r="N5" i="54"/>
  <c r="N115" i="54"/>
  <c r="N332" i="54"/>
  <c r="N373" i="54"/>
  <c r="N39" i="54"/>
  <c r="N162" i="54"/>
  <c r="N40" i="54"/>
  <c r="N385" i="54"/>
  <c r="N13" i="54"/>
  <c r="N97" i="54"/>
  <c r="N99" i="54"/>
  <c r="N62" i="54"/>
  <c r="N238" i="54"/>
  <c r="N189" i="54"/>
  <c r="N220" i="54"/>
  <c r="N35" i="54"/>
  <c r="N106" i="54"/>
  <c r="N392" i="54"/>
  <c r="N102" i="54"/>
  <c r="N208" i="54"/>
  <c r="N227" i="54"/>
  <c r="N109" i="54"/>
  <c r="N302" i="54"/>
  <c r="N12" i="54"/>
  <c r="N320" i="54"/>
  <c r="N293" i="54"/>
  <c r="N336" i="54"/>
  <c r="N214" i="54"/>
  <c r="N111" i="54"/>
  <c r="N197" i="54"/>
  <c r="N397" i="54"/>
  <c r="N100" i="54"/>
  <c r="N307" i="54"/>
  <c r="N347" i="54"/>
  <c r="N382" i="54"/>
  <c r="N262" i="54"/>
  <c r="N381" i="54"/>
  <c r="N289" i="54"/>
  <c r="N163" i="54"/>
  <c r="N135" i="54"/>
  <c r="N91" i="54"/>
  <c r="N360" i="54"/>
  <c r="N369" i="54"/>
  <c r="N217" i="54"/>
  <c r="N279" i="54"/>
  <c r="N326" i="54"/>
  <c r="N242" i="54"/>
  <c r="N80" i="54"/>
  <c r="N61" i="54"/>
  <c r="N358" i="54"/>
  <c r="N74" i="54"/>
  <c r="N290" i="54"/>
  <c r="N144" i="54"/>
  <c r="N116" i="54"/>
  <c r="N252" i="54"/>
  <c r="N365" i="54"/>
  <c r="N256" i="54"/>
  <c r="N276" i="54"/>
  <c r="N151" i="54"/>
  <c r="N85" i="54"/>
  <c r="N120" i="54"/>
  <c r="N63" i="54"/>
  <c r="N351" i="54"/>
  <c r="N327" i="54"/>
  <c r="N130" i="54"/>
  <c r="N178" i="54"/>
  <c r="N20" i="54"/>
  <c r="N51" i="54"/>
  <c r="N75" i="54"/>
  <c r="N377" i="54"/>
  <c r="N387" i="54"/>
  <c r="N112" i="54"/>
  <c r="N94" i="54"/>
  <c r="N283" i="54"/>
  <c r="N317" i="54"/>
  <c r="N340" i="54"/>
  <c r="N25" i="54"/>
  <c r="N328" i="54"/>
  <c r="N187" i="54"/>
  <c r="N183" i="54"/>
  <c r="N280" i="54"/>
  <c r="N384" i="54"/>
  <c r="N184" i="54"/>
  <c r="N154" i="54"/>
  <c r="N26" i="54"/>
  <c r="N343" i="54"/>
  <c r="S103" i="54"/>
  <c r="T9" i="1" s="1"/>
  <c r="H404" i="54"/>
  <c r="V103" i="54" s="1"/>
  <c r="N261" i="61"/>
  <c r="N288" i="61"/>
  <c r="N193" i="61"/>
  <c r="N120" i="61"/>
  <c r="N250" i="61"/>
  <c r="N371" i="61"/>
  <c r="N302" i="61"/>
  <c r="N401" i="61"/>
  <c r="N212" i="61"/>
  <c r="N255" i="61"/>
  <c r="N151" i="61"/>
  <c r="N49" i="61"/>
  <c r="N210" i="61"/>
  <c r="N164" i="61"/>
  <c r="N363" i="61"/>
  <c r="N200" i="61"/>
  <c r="N333" i="61"/>
  <c r="N70" i="61"/>
  <c r="N217" i="61"/>
  <c r="N40" i="61"/>
  <c r="N207" i="61"/>
  <c r="N283" i="61"/>
  <c r="N54" i="61"/>
  <c r="N152" i="61"/>
  <c r="N185" i="61"/>
  <c r="N74" i="61"/>
  <c r="N374" i="61"/>
  <c r="N204" i="61"/>
  <c r="N85" i="61"/>
  <c r="N260" i="61"/>
  <c r="N38" i="61"/>
  <c r="N375" i="61"/>
  <c r="N111" i="61"/>
  <c r="N5" i="61"/>
  <c r="N187" i="61"/>
  <c r="N336" i="61"/>
  <c r="N342" i="61"/>
  <c r="N286" i="61"/>
  <c r="N239" i="61"/>
  <c r="N104" i="61"/>
  <c r="N28" i="61"/>
  <c r="N249" i="61"/>
  <c r="N326" i="61"/>
  <c r="N189" i="61"/>
  <c r="N138" i="61"/>
  <c r="N121" i="61"/>
  <c r="N178" i="61"/>
  <c r="N209" i="61"/>
  <c r="N215" i="61"/>
  <c r="N235" i="61"/>
  <c r="N32" i="61"/>
  <c r="N52" i="61"/>
  <c r="N258" i="61"/>
  <c r="N252" i="61"/>
  <c r="N62" i="61"/>
  <c r="N108" i="61"/>
  <c r="N29" i="61"/>
  <c r="N312" i="61"/>
  <c r="N61" i="61"/>
  <c r="N196" i="61"/>
  <c r="N233" i="61"/>
  <c r="N322" i="61"/>
  <c r="N118" i="61"/>
  <c r="N97" i="61"/>
  <c r="N338" i="61"/>
  <c r="N180" i="61"/>
  <c r="N236" i="61"/>
  <c r="N42" i="61"/>
  <c r="N320" i="61"/>
  <c r="N211" i="61"/>
  <c r="N234" i="61"/>
  <c r="N243" i="61"/>
  <c r="N335" i="61"/>
  <c r="N143" i="61"/>
  <c r="N337" i="61"/>
  <c r="N103" i="61"/>
  <c r="N30" i="61"/>
  <c r="N253" i="61"/>
  <c r="N232" i="61"/>
  <c r="N122" i="61"/>
  <c r="N17" i="61"/>
  <c r="N129" i="61"/>
  <c r="N92" i="61"/>
  <c r="N251" i="61"/>
  <c r="N244" i="61"/>
  <c r="N110" i="61"/>
  <c r="N295" i="61"/>
  <c r="N300" i="61"/>
  <c r="N116" i="61"/>
  <c r="N44" i="61"/>
  <c r="N170" i="61"/>
  <c r="N41" i="61"/>
  <c r="N126" i="61"/>
  <c r="N274" i="61"/>
  <c r="N15" i="61"/>
  <c r="N57" i="61"/>
  <c r="N208" i="61"/>
  <c r="N135" i="61"/>
  <c r="N391" i="61"/>
  <c r="N7" i="61"/>
  <c r="N263" i="61"/>
  <c r="N190" i="61"/>
  <c r="N331" i="61"/>
  <c r="N66" i="61"/>
  <c r="N381" i="61"/>
  <c r="N399" i="61"/>
  <c r="N90" i="61"/>
  <c r="N171" i="61"/>
  <c r="N329" i="61"/>
  <c r="N318" i="61"/>
  <c r="N163" i="61"/>
  <c r="N345" i="61"/>
  <c r="N48" i="61"/>
  <c r="N388" i="61"/>
  <c r="N348" i="61"/>
  <c r="N184" i="61"/>
  <c r="N287" i="61"/>
  <c r="N194" i="61"/>
  <c r="N221" i="61"/>
  <c r="N229" i="61"/>
  <c r="N87" i="61"/>
  <c r="N305" i="61"/>
  <c r="N53" i="61"/>
  <c r="N14" i="61"/>
  <c r="N352" i="61"/>
  <c r="N264" i="61"/>
  <c r="N228" i="61"/>
  <c r="N195" i="61"/>
  <c r="N91" i="61"/>
  <c r="N188" i="61"/>
  <c r="N50" i="61"/>
  <c r="N165" i="61"/>
  <c r="N123" i="61"/>
  <c r="N206" i="61"/>
  <c r="N271" i="61"/>
  <c r="N58" i="61"/>
  <c r="N199" i="61"/>
  <c r="N301" i="61"/>
  <c r="N395" i="61"/>
  <c r="N238" i="61"/>
  <c r="N174" i="61"/>
  <c r="N231" i="61"/>
  <c r="N219" i="61"/>
  <c r="N330" i="61"/>
  <c r="N355" i="61"/>
  <c r="N290" i="61"/>
  <c r="N314" i="61"/>
  <c r="N292" i="61"/>
  <c r="N309" i="61"/>
  <c r="N360" i="61"/>
  <c r="N350" i="61"/>
  <c r="N183" i="61"/>
  <c r="N380" i="61"/>
  <c r="N367" i="61"/>
  <c r="N156" i="61"/>
  <c r="N396" i="61"/>
  <c r="N254" i="61"/>
  <c r="N257" i="61"/>
  <c r="N106" i="61"/>
  <c r="N246" i="61"/>
  <c r="N63" i="61"/>
  <c r="N277" i="61"/>
  <c r="N393" i="61"/>
  <c r="N272" i="61"/>
  <c r="N289" i="61"/>
  <c r="N147" i="61"/>
  <c r="N127" i="61"/>
  <c r="N130" i="61"/>
  <c r="N311" i="61"/>
  <c r="N141" i="61"/>
  <c r="N344" i="61"/>
  <c r="N266" i="61"/>
  <c r="N192" i="61"/>
  <c r="N384" i="61"/>
  <c r="N145" i="61"/>
  <c r="N366" i="61"/>
  <c r="N299" i="61"/>
  <c r="N382" i="61"/>
  <c r="N291" i="61"/>
  <c r="N315" i="61"/>
  <c r="N25" i="61"/>
  <c r="N306" i="61"/>
  <c r="N60" i="61"/>
  <c r="N67" i="61"/>
  <c r="N216" i="61"/>
  <c r="N102" i="61"/>
  <c r="N23" i="61"/>
  <c r="N109" i="61"/>
  <c r="N72" i="61"/>
  <c r="N76" i="61"/>
  <c r="N389" i="61"/>
  <c r="N82" i="61"/>
  <c r="N177" i="61"/>
  <c r="N22" i="61"/>
  <c r="N77" i="61"/>
  <c r="N205" i="61"/>
  <c r="N220" i="61"/>
  <c r="N140" i="61"/>
  <c r="N349" i="61"/>
  <c r="N159" i="61"/>
  <c r="N79" i="61"/>
  <c r="N353" i="61"/>
  <c r="N84" i="61"/>
  <c r="N114" i="61"/>
  <c r="N146" i="61"/>
  <c r="N81" i="61"/>
  <c r="N281" i="61"/>
  <c r="N339" i="61"/>
  <c r="N35" i="61"/>
  <c r="N351" i="61"/>
  <c r="N107" i="61"/>
  <c r="N308" i="61"/>
  <c r="N304" i="61"/>
  <c r="N153" i="61"/>
  <c r="N132" i="61"/>
  <c r="N273" i="61"/>
  <c r="N369" i="61"/>
  <c r="N332" i="61"/>
  <c r="N347" i="61"/>
  <c r="N248" i="61"/>
  <c r="N88" i="61"/>
  <c r="N213" i="61"/>
  <c r="N269" i="61"/>
  <c r="N20" i="61"/>
  <c r="N357" i="61"/>
  <c r="N341" i="61"/>
  <c r="N31" i="61"/>
  <c r="N201" i="61"/>
  <c r="N285" i="61"/>
  <c r="N69" i="61"/>
  <c r="N402" i="61"/>
  <c r="N36" i="61"/>
  <c r="N313" i="61"/>
  <c r="N10" i="61"/>
  <c r="N268" i="61"/>
  <c r="N383" i="61"/>
  <c r="N242" i="61"/>
  <c r="N113" i="61"/>
  <c r="N276" i="61"/>
  <c r="N80" i="61"/>
  <c r="N169" i="61"/>
  <c r="N296" i="61"/>
  <c r="N86" i="61"/>
  <c r="N259" i="61"/>
  <c r="N197" i="61"/>
  <c r="N226" i="61"/>
  <c r="N47" i="61"/>
  <c r="N390" i="61"/>
  <c r="N68" i="61"/>
  <c r="N230" i="61"/>
  <c r="N392" i="61"/>
  <c r="N158" i="61"/>
  <c r="N387" i="61"/>
  <c r="N222" i="61"/>
  <c r="N198" i="61"/>
  <c r="N398" i="61"/>
  <c r="N327" i="61"/>
  <c r="N386" i="61"/>
  <c r="N321" i="61"/>
  <c r="N241" i="61"/>
  <c r="N124" i="61"/>
  <c r="N245" i="61"/>
  <c r="N275" i="61"/>
  <c r="N237" i="61"/>
  <c r="N354" i="61"/>
  <c r="N43" i="61"/>
  <c r="N95" i="61"/>
  <c r="N96" i="61"/>
  <c r="N334" i="61"/>
  <c r="N181" i="61"/>
  <c r="N278" i="61"/>
  <c r="N316" i="61"/>
  <c r="N282" i="61"/>
  <c r="N356" i="61"/>
  <c r="N100" i="61"/>
  <c r="N294" i="61"/>
  <c r="N161" i="61"/>
  <c r="N99" i="61"/>
  <c r="N13" i="61"/>
  <c r="N26" i="61"/>
  <c r="N203" i="61"/>
  <c r="N225" i="61"/>
  <c r="N359" i="61"/>
  <c r="N262" i="61"/>
  <c r="N75" i="61"/>
  <c r="N224" i="61"/>
  <c r="N191" i="61"/>
  <c r="N134" i="61"/>
  <c r="N179" i="61"/>
  <c r="N328" i="61"/>
  <c r="N240" i="61"/>
  <c r="N39" i="61"/>
  <c r="N4" i="61"/>
  <c r="N142" i="61"/>
  <c r="N24" i="61"/>
  <c r="N303" i="61"/>
  <c r="N175" i="61"/>
  <c r="N150" i="61"/>
  <c r="N377" i="61"/>
  <c r="N298" i="61"/>
  <c r="N115" i="61"/>
  <c r="N162" i="61"/>
  <c r="N373" i="61"/>
  <c r="N9" i="61"/>
  <c r="N202" i="61"/>
  <c r="N144" i="61"/>
  <c r="N317" i="61"/>
  <c r="N125" i="61"/>
  <c r="N284" i="61"/>
  <c r="N59" i="61"/>
  <c r="N112" i="61"/>
  <c r="N365" i="61"/>
  <c r="N128" i="61"/>
  <c r="N166" i="61"/>
  <c r="N173" i="61"/>
  <c r="N21" i="61"/>
  <c r="N270" i="61"/>
  <c r="N324" i="61"/>
  <c r="N247" i="61"/>
  <c r="N172" i="61"/>
  <c r="N256" i="61"/>
  <c r="N34" i="61"/>
  <c r="N51" i="61"/>
  <c r="N167" i="61"/>
  <c r="N307" i="61"/>
  <c r="N310" i="61"/>
  <c r="N265" i="61"/>
  <c r="N154" i="61"/>
  <c r="N136" i="61"/>
  <c r="N227" i="61"/>
  <c r="N223" i="61"/>
  <c r="N78" i="61"/>
  <c r="N346" i="61"/>
  <c r="N71" i="61"/>
  <c r="N400" i="61"/>
  <c r="N182" i="61"/>
  <c r="N361" i="61"/>
  <c r="N133" i="61"/>
  <c r="N12" i="61"/>
  <c r="N323" i="61"/>
  <c r="N214" i="61"/>
  <c r="N148" i="61"/>
  <c r="N267" i="61"/>
  <c r="N27" i="61"/>
  <c r="N98" i="61"/>
  <c r="N55" i="61"/>
  <c r="N155" i="61"/>
  <c r="N218" i="61"/>
  <c r="N319" i="61"/>
  <c r="N19" i="61"/>
  <c r="N65" i="61"/>
  <c r="N8" i="61"/>
  <c r="N160" i="61"/>
  <c r="N149" i="61"/>
  <c r="N297" i="61"/>
  <c r="N340" i="61"/>
  <c r="N280" i="61"/>
  <c r="N117" i="61"/>
  <c r="N368" i="61"/>
  <c r="N16" i="61"/>
  <c r="N293" i="61"/>
  <c r="N119" i="61"/>
  <c r="N105" i="61"/>
  <c r="N73" i="61"/>
  <c r="N176" i="61"/>
  <c r="N131" i="61"/>
  <c r="N6" i="61"/>
  <c r="N139" i="61"/>
  <c r="N11" i="61"/>
  <c r="N64" i="61"/>
  <c r="N157" i="61"/>
  <c r="N46" i="61"/>
  <c r="N56" i="61"/>
  <c r="N376" i="61"/>
  <c r="N364" i="61"/>
  <c r="N45" i="61"/>
  <c r="N325" i="61"/>
  <c r="N385" i="61"/>
  <c r="N186" i="61"/>
  <c r="N397" i="61"/>
  <c r="N83" i="61"/>
  <c r="N168" i="61"/>
  <c r="N37" i="61"/>
  <c r="N279" i="61"/>
  <c r="N372" i="61"/>
  <c r="N403" i="61"/>
  <c r="N370" i="61"/>
  <c r="N378" i="61"/>
  <c r="N101" i="61"/>
  <c r="N33" i="61"/>
  <c r="N379" i="61"/>
  <c r="N94" i="61"/>
  <c r="N89" i="61"/>
  <c r="N18" i="61"/>
  <c r="N362" i="61"/>
  <c r="N394" i="61"/>
  <c r="N343" i="61"/>
  <c r="N137" i="61"/>
  <c r="N93" i="61"/>
  <c r="N358" i="61"/>
  <c r="S103" i="76"/>
  <c r="T24" i="1" s="1"/>
  <c r="H404" i="76"/>
  <c r="V103" i="76" s="1"/>
  <c r="N128" i="68"/>
  <c r="N24" i="68"/>
  <c r="N331" i="68"/>
  <c r="N287" i="68"/>
  <c r="N16" i="68"/>
  <c r="N32" i="68"/>
  <c r="N5" i="68"/>
  <c r="N153" i="68"/>
  <c r="N62" i="68"/>
  <c r="N114" i="68"/>
  <c r="N310" i="68"/>
  <c r="N206" i="68"/>
  <c r="N111" i="68"/>
  <c r="N296" i="68"/>
  <c r="N372" i="68"/>
  <c r="N86" i="68"/>
  <c r="N150" i="68"/>
  <c r="N215" i="68"/>
  <c r="N162" i="68"/>
  <c r="N279" i="68"/>
  <c r="N56" i="68"/>
  <c r="N255" i="68"/>
  <c r="N122" i="68"/>
  <c r="N193" i="68"/>
  <c r="N389" i="68"/>
  <c r="N322" i="68"/>
  <c r="N252" i="68"/>
  <c r="N237" i="68"/>
  <c r="N235" i="68"/>
  <c r="N379" i="68"/>
  <c r="N326" i="68"/>
  <c r="N99" i="68"/>
  <c r="N158" i="68"/>
  <c r="N355" i="68"/>
  <c r="N324" i="68"/>
  <c r="N396" i="68"/>
  <c r="N351" i="68"/>
  <c r="N381" i="68"/>
  <c r="N70" i="68"/>
  <c r="N156" i="68"/>
  <c r="N373" i="68"/>
  <c r="N266" i="68"/>
  <c r="N286" i="68"/>
  <c r="N67" i="68"/>
  <c r="N302" i="68"/>
  <c r="N127" i="68"/>
  <c r="N186" i="68"/>
  <c r="N149" i="68"/>
  <c r="N194" i="68"/>
  <c r="N303" i="68"/>
  <c r="N216" i="68"/>
  <c r="N91" i="68"/>
  <c r="N199" i="68"/>
  <c r="N140" i="68"/>
  <c r="N344" i="68"/>
  <c r="N212" i="68"/>
  <c r="N63" i="68"/>
  <c r="N47" i="68"/>
  <c r="N184" i="68"/>
  <c r="N341" i="68"/>
  <c r="N229" i="68"/>
  <c r="N403" i="68"/>
  <c r="N336" i="68"/>
  <c r="N288" i="68"/>
  <c r="N242" i="68"/>
  <c r="N172" i="68"/>
  <c r="N200" i="68"/>
  <c r="N147" i="68"/>
  <c r="N342" i="68"/>
  <c r="N95" i="68"/>
  <c r="N300" i="68"/>
  <c r="N333" i="68"/>
  <c r="N345" i="68"/>
  <c r="N50" i="68"/>
  <c r="N28" i="68"/>
  <c r="N68" i="68"/>
  <c r="N390" i="68"/>
  <c r="N318" i="68"/>
  <c r="N217" i="68"/>
  <c r="N236" i="68"/>
  <c r="N49" i="68"/>
  <c r="N175" i="68"/>
  <c r="N400" i="68"/>
  <c r="N77" i="68"/>
  <c r="N280" i="68"/>
  <c r="N315" i="68"/>
  <c r="N169" i="68"/>
  <c r="N131" i="68"/>
  <c r="N30" i="68"/>
  <c r="N94" i="68"/>
  <c r="N275" i="68"/>
  <c r="N145" i="68"/>
  <c r="N258" i="68"/>
  <c r="N115" i="68"/>
  <c r="N357" i="68"/>
  <c r="N85" i="68"/>
  <c r="N284" i="68"/>
  <c r="N365" i="68"/>
  <c r="N34" i="68"/>
  <c r="N249" i="68"/>
  <c r="N271" i="68"/>
  <c r="N299" i="68"/>
  <c r="N388" i="68"/>
  <c r="N46" i="68"/>
  <c r="N116" i="68"/>
  <c r="N209" i="68"/>
  <c r="N177" i="68"/>
  <c r="N119" i="68"/>
  <c r="N21" i="68"/>
  <c r="N313" i="68"/>
  <c r="N134" i="68"/>
  <c r="N347" i="68"/>
  <c r="N394" i="68"/>
  <c r="N12" i="68"/>
  <c r="N107" i="68"/>
  <c r="N243" i="68"/>
  <c r="N339" i="68"/>
  <c r="N37" i="68"/>
  <c r="N395" i="68"/>
  <c r="N343" i="68"/>
  <c r="N66" i="68"/>
  <c r="N80" i="68"/>
  <c r="N238" i="68"/>
  <c r="N267" i="68"/>
  <c r="N356" i="68"/>
  <c r="N129" i="68"/>
  <c r="N281" i="68"/>
  <c r="N297" i="68"/>
  <c r="N174" i="68"/>
  <c r="N125" i="68"/>
  <c r="N74" i="68"/>
  <c r="N218" i="68"/>
  <c r="N283" i="68"/>
  <c r="N232" i="68"/>
  <c r="N161" i="68"/>
  <c r="N182" i="68"/>
  <c r="N221" i="68"/>
  <c r="N233" i="68"/>
  <c r="N96" i="68"/>
  <c r="N105" i="68"/>
  <c r="N367" i="68"/>
  <c r="N317" i="68"/>
  <c r="N26" i="68"/>
  <c r="N263" i="68"/>
  <c r="N52" i="68"/>
  <c r="N154" i="68"/>
  <c r="N335" i="68"/>
  <c r="N323" i="68"/>
  <c r="N139" i="68"/>
  <c r="N385" i="68"/>
  <c r="N33" i="68"/>
  <c r="N9" i="68"/>
  <c r="N268" i="68"/>
  <c r="N53" i="68"/>
  <c r="N79" i="68"/>
  <c r="N181" i="68"/>
  <c r="N376" i="68"/>
  <c r="N17" i="68"/>
  <c r="N228" i="68"/>
  <c r="N87" i="68"/>
  <c r="N142" i="68"/>
  <c r="N159" i="68"/>
  <c r="N202" i="68"/>
  <c r="N152" i="68"/>
  <c r="N4" i="68"/>
  <c r="N69" i="68"/>
  <c r="N265" i="68"/>
  <c r="N120" i="68"/>
  <c r="N386" i="68"/>
  <c r="N48" i="68"/>
  <c r="N353" i="68"/>
  <c r="N205" i="68"/>
  <c r="N387" i="68"/>
  <c r="N163" i="68"/>
  <c r="N360" i="68"/>
  <c r="N164" i="68"/>
  <c r="N143" i="68"/>
  <c r="N61" i="68"/>
  <c r="N214" i="68"/>
  <c r="N224" i="68"/>
  <c r="N244" i="68"/>
  <c r="N340" i="68"/>
  <c r="N259" i="68"/>
  <c r="N57" i="68"/>
  <c r="N295" i="68"/>
  <c r="N245" i="68"/>
  <c r="N160" i="68"/>
  <c r="N23" i="68"/>
  <c r="N289" i="68"/>
  <c r="N89" i="68"/>
  <c r="N71" i="68"/>
  <c r="N354" i="68"/>
  <c r="N261" i="68"/>
  <c r="N137" i="68"/>
  <c r="N311" i="68"/>
  <c r="N138" i="68"/>
  <c r="N198" i="68"/>
  <c r="N391" i="68"/>
  <c r="N189" i="68"/>
  <c r="N92" i="68"/>
  <c r="N253" i="68"/>
  <c r="N88" i="68"/>
  <c r="N273" i="68"/>
  <c r="N110" i="68"/>
  <c r="N274" i="68"/>
  <c r="N13" i="68"/>
  <c r="N321" i="68"/>
  <c r="N316" i="68"/>
  <c r="N51" i="68"/>
  <c r="N346" i="68"/>
  <c r="N197" i="68"/>
  <c r="N146" i="68"/>
  <c r="N167" i="68"/>
  <c r="N210" i="68"/>
  <c r="N276" i="68"/>
  <c r="N207" i="68"/>
  <c r="N183" i="68"/>
  <c r="N352" i="68"/>
  <c r="N278" i="68"/>
  <c r="N104" i="68"/>
  <c r="N76" i="68"/>
  <c r="N307" i="68"/>
  <c r="N124" i="68"/>
  <c r="N213" i="68"/>
  <c r="N260" i="68"/>
  <c r="N6" i="68"/>
  <c r="N402" i="68"/>
  <c r="N392" i="68"/>
  <c r="N126" i="68"/>
  <c r="N378" i="68"/>
  <c r="N349" i="68"/>
  <c r="N130" i="68"/>
  <c r="N190" i="68"/>
  <c r="N282" i="68"/>
  <c r="N368" i="68"/>
  <c r="N247" i="68"/>
  <c r="N38" i="68"/>
  <c r="N168" i="68"/>
  <c r="N93" i="68"/>
  <c r="N78" i="68"/>
  <c r="N227" i="68"/>
  <c r="N363" i="68"/>
  <c r="N208" i="68"/>
  <c r="N19" i="68"/>
  <c r="N22" i="68"/>
  <c r="N185" i="68"/>
  <c r="N264" i="68"/>
  <c r="N359" i="68"/>
  <c r="N398" i="68"/>
  <c r="N301" i="68"/>
  <c r="N90" i="68"/>
  <c r="N135" i="68"/>
  <c r="N188" i="68"/>
  <c r="N44" i="68"/>
  <c r="N319" i="68"/>
  <c r="N121" i="68"/>
  <c r="N36" i="68"/>
  <c r="N291" i="68"/>
  <c r="N230" i="68"/>
  <c r="N171" i="68"/>
  <c r="N18" i="68"/>
  <c r="N165" i="68"/>
  <c r="N60" i="68"/>
  <c r="N257" i="68"/>
  <c r="N73" i="68"/>
  <c r="N136" i="68"/>
  <c r="N196" i="68"/>
  <c r="N31" i="68"/>
  <c r="N204" i="68"/>
  <c r="N239" i="68"/>
  <c r="N83" i="68"/>
  <c r="N118" i="68"/>
  <c r="N211" i="68"/>
  <c r="N15" i="68"/>
  <c r="N369" i="68"/>
  <c r="N223" i="68"/>
  <c r="N290" i="68"/>
  <c r="N151" i="68"/>
  <c r="N350" i="68"/>
  <c r="N133" i="68"/>
  <c r="N334" i="68"/>
  <c r="N43" i="68"/>
  <c r="N397" i="68"/>
  <c r="N192" i="68"/>
  <c r="N305" i="68"/>
  <c r="N328" i="68"/>
  <c r="N8" i="68"/>
  <c r="N148" i="68"/>
  <c r="N293" i="68"/>
  <c r="N246" i="68"/>
  <c r="N20" i="68"/>
  <c r="N117" i="68"/>
  <c r="N272" i="68"/>
  <c r="N25" i="68"/>
  <c r="N106" i="68"/>
  <c r="N225" i="68"/>
  <c r="N41" i="68"/>
  <c r="N348" i="68"/>
  <c r="N251" i="68"/>
  <c r="N54" i="68"/>
  <c r="N320" i="68"/>
  <c r="N72" i="68"/>
  <c r="N399" i="68"/>
  <c r="N101" i="68"/>
  <c r="N231" i="68"/>
  <c r="N179" i="68"/>
  <c r="N123" i="68"/>
  <c r="N364" i="68"/>
  <c r="N29" i="68"/>
  <c r="N277" i="68"/>
  <c r="N132" i="68"/>
  <c r="N187" i="68"/>
  <c r="N308" i="68"/>
  <c r="N250" i="68"/>
  <c r="N102" i="68"/>
  <c r="N240" i="68"/>
  <c r="N329" i="68"/>
  <c r="N191" i="68"/>
  <c r="N14" i="68"/>
  <c r="N98" i="68"/>
  <c r="N157" i="68"/>
  <c r="N65" i="68"/>
  <c r="N375" i="68"/>
  <c r="N178" i="68"/>
  <c r="N312" i="68"/>
  <c r="N309" i="68"/>
  <c r="N304" i="68"/>
  <c r="N40" i="68"/>
  <c r="N382" i="68"/>
  <c r="N393" i="68"/>
  <c r="N241" i="68"/>
  <c r="N64" i="68"/>
  <c r="N84" i="68"/>
  <c r="N112" i="68"/>
  <c r="N256" i="68"/>
  <c r="N234" i="68"/>
  <c r="N58" i="68"/>
  <c r="N35" i="68"/>
  <c r="N248" i="68"/>
  <c r="N97" i="68"/>
  <c r="N75" i="68"/>
  <c r="N270" i="68"/>
  <c r="N166" i="68"/>
  <c r="N109" i="68"/>
  <c r="N338" i="68"/>
  <c r="N11" i="68"/>
  <c r="N374" i="68"/>
  <c r="N314" i="68"/>
  <c r="N330" i="68"/>
  <c r="N42" i="68"/>
  <c r="N298" i="68"/>
  <c r="N39" i="68"/>
  <c r="N370" i="68"/>
  <c r="N45" i="68"/>
  <c r="N306" i="68"/>
  <c r="N195" i="68"/>
  <c r="N401" i="68"/>
  <c r="N201" i="68"/>
  <c r="N269" i="68"/>
  <c r="N383" i="68"/>
  <c r="N220" i="68"/>
  <c r="N203" i="68"/>
  <c r="N108" i="68"/>
  <c r="N327" i="68"/>
  <c r="N377" i="68"/>
  <c r="N325" i="68"/>
  <c r="N332" i="68"/>
  <c r="N254" i="68"/>
  <c r="N219" i="68"/>
  <c r="N173" i="68"/>
  <c r="N371" i="68"/>
  <c r="N358" i="68"/>
  <c r="N337" i="68"/>
  <c r="N294" i="68"/>
  <c r="N262" i="68"/>
  <c r="N7" i="68"/>
  <c r="N222" i="68"/>
  <c r="N55" i="68"/>
  <c r="N226" i="68"/>
  <c r="N10" i="68"/>
  <c r="N361" i="68"/>
  <c r="N141" i="68"/>
  <c r="N362" i="68"/>
  <c r="N384" i="68"/>
  <c r="N100" i="68"/>
  <c r="N292" i="68"/>
  <c r="N82" i="68"/>
  <c r="N176" i="68"/>
  <c r="N285" i="68"/>
  <c r="N103" i="68"/>
  <c r="N180" i="68"/>
  <c r="N366" i="68"/>
  <c r="N113" i="68"/>
  <c r="N170" i="68"/>
  <c r="N155" i="68"/>
  <c r="N27" i="68"/>
  <c r="N144" i="68"/>
  <c r="N59" i="68"/>
  <c r="N81" i="68"/>
  <c r="N380" i="68"/>
  <c r="N134" i="51"/>
  <c r="N298" i="51"/>
  <c r="N273" i="51"/>
  <c r="N147" i="51"/>
  <c r="N112" i="51"/>
  <c r="N150" i="51"/>
  <c r="N343" i="51"/>
  <c r="N292" i="51"/>
  <c r="N140" i="51"/>
  <c r="N137" i="51"/>
  <c r="N127" i="51"/>
  <c r="N314" i="51"/>
  <c r="N379" i="51"/>
  <c r="N318" i="51"/>
  <c r="N260" i="51"/>
  <c r="N276" i="51"/>
  <c r="N373" i="51"/>
  <c r="N160" i="51"/>
  <c r="N156" i="51"/>
  <c r="N245" i="51"/>
  <c r="N362" i="51"/>
  <c r="N136" i="51"/>
  <c r="N178" i="51"/>
  <c r="N350" i="51"/>
  <c r="N141" i="51"/>
  <c r="N142" i="51"/>
  <c r="N355" i="51"/>
  <c r="N284" i="51"/>
  <c r="N100" i="51"/>
  <c r="N191" i="51"/>
  <c r="N187" i="51"/>
  <c r="N227" i="51"/>
  <c r="N31" i="51"/>
  <c r="N71" i="51"/>
  <c r="N385" i="51"/>
  <c r="N332" i="51"/>
  <c r="N203" i="51"/>
  <c r="N299" i="51"/>
  <c r="N254" i="51"/>
  <c r="N319" i="51"/>
  <c r="N243" i="51"/>
  <c r="N242" i="51"/>
  <c r="N375" i="51"/>
  <c r="N264" i="51"/>
  <c r="N345" i="51"/>
  <c r="N302" i="51"/>
  <c r="N75" i="51"/>
  <c r="N6" i="51"/>
  <c r="N340" i="51"/>
  <c r="N23" i="51"/>
  <c r="N15" i="51"/>
  <c r="N116" i="51"/>
  <c r="N158" i="51"/>
  <c r="N308" i="51"/>
  <c r="N360" i="51"/>
  <c r="N81" i="51"/>
  <c r="N118" i="51"/>
  <c r="N35" i="51"/>
  <c r="N403" i="51"/>
  <c r="N212" i="51"/>
  <c r="N300" i="51"/>
  <c r="N336" i="51"/>
  <c r="N42" i="51"/>
  <c r="N95" i="51"/>
  <c r="N66" i="51"/>
  <c r="N164" i="51"/>
  <c r="N268" i="51"/>
  <c r="N14" i="51"/>
  <c r="N389" i="51"/>
  <c r="N251" i="51"/>
  <c r="N69" i="51"/>
  <c r="N382" i="51"/>
  <c r="N63" i="51"/>
  <c r="N94" i="51"/>
  <c r="N342" i="51"/>
  <c r="N313" i="51"/>
  <c r="N349" i="51"/>
  <c r="N334" i="51"/>
  <c r="N83" i="51"/>
  <c r="N20" i="51"/>
  <c r="N219" i="51"/>
  <c r="N96" i="51"/>
  <c r="N333" i="51"/>
  <c r="N76" i="51"/>
  <c r="N194" i="51"/>
  <c r="N323" i="51"/>
  <c r="N328" i="51"/>
  <c r="N110" i="51"/>
  <c r="N376" i="51"/>
  <c r="N335" i="51"/>
  <c r="N130" i="51"/>
  <c r="N221" i="51"/>
  <c r="N148" i="51"/>
  <c r="N9" i="51"/>
  <c r="N367" i="51"/>
  <c r="N272" i="51"/>
  <c r="N92" i="51"/>
  <c r="N53" i="51"/>
  <c r="N316" i="51"/>
  <c r="N387" i="51"/>
  <c r="N361" i="51"/>
  <c r="N244" i="51"/>
  <c r="N295" i="51"/>
  <c r="N101" i="51"/>
  <c r="N310" i="51"/>
  <c r="N190" i="51"/>
  <c r="N39" i="51"/>
  <c r="N392" i="51"/>
  <c r="N202" i="51"/>
  <c r="N192" i="51"/>
  <c r="N163" i="51"/>
  <c r="N62" i="51"/>
  <c r="N68" i="51"/>
  <c r="N241" i="51"/>
  <c r="N205" i="51"/>
  <c r="N247" i="51"/>
  <c r="N105" i="51"/>
  <c r="N8" i="51"/>
  <c r="N351" i="51"/>
  <c r="N129" i="51"/>
  <c r="N48" i="51"/>
  <c r="N135" i="51"/>
  <c r="N91" i="51"/>
  <c r="N33" i="51"/>
  <c r="N84" i="51"/>
  <c r="N177" i="51"/>
  <c r="N155" i="51"/>
  <c r="N224" i="51"/>
  <c r="N246" i="51"/>
  <c r="N89" i="51"/>
  <c r="N124" i="51"/>
  <c r="N45" i="51"/>
  <c r="N370" i="51"/>
  <c r="N113" i="51"/>
  <c r="N309" i="51"/>
  <c r="N275" i="51"/>
  <c r="N278" i="51"/>
  <c r="N199" i="51"/>
  <c r="N117" i="51"/>
  <c r="N397" i="51"/>
  <c r="N320" i="51"/>
  <c r="N394" i="51"/>
  <c r="N303" i="51"/>
  <c r="N104" i="51"/>
  <c r="N72" i="51"/>
  <c r="N93" i="51"/>
  <c r="N285" i="51"/>
  <c r="N240" i="51"/>
  <c r="N5" i="51"/>
  <c r="N70" i="51"/>
  <c r="N67" i="51"/>
  <c r="N234" i="51"/>
  <c r="N61" i="51"/>
  <c r="N79" i="51"/>
  <c r="N60" i="51"/>
  <c r="N109" i="51"/>
  <c r="N279" i="51"/>
  <c r="N122" i="51"/>
  <c r="N213" i="51"/>
  <c r="N186" i="51"/>
  <c r="N17" i="51"/>
  <c r="N391" i="51"/>
  <c r="N173" i="51"/>
  <c r="N286" i="51"/>
  <c r="N236" i="51"/>
  <c r="N131" i="51"/>
  <c r="N152" i="51"/>
  <c r="N149" i="51"/>
  <c r="N218" i="51"/>
  <c r="N18" i="51"/>
  <c r="N282" i="51"/>
  <c r="N43" i="51"/>
  <c r="N395" i="51"/>
  <c r="N312" i="51"/>
  <c r="N237" i="51"/>
  <c r="N341" i="51"/>
  <c r="N47" i="51"/>
  <c r="N132" i="51"/>
  <c r="N325" i="51"/>
  <c r="N144" i="51"/>
  <c r="N50" i="51"/>
  <c r="N115" i="51"/>
  <c r="N250" i="51"/>
  <c r="N378" i="51"/>
  <c r="N228" i="51"/>
  <c r="N263" i="51"/>
  <c r="N220" i="51"/>
  <c r="N383" i="51"/>
  <c r="N368" i="51"/>
  <c r="N34" i="51"/>
  <c r="N255" i="51"/>
  <c r="N85" i="51"/>
  <c r="N317" i="51"/>
  <c r="N51" i="51"/>
  <c r="N269" i="51"/>
  <c r="N296" i="51"/>
  <c r="N366" i="51"/>
  <c r="N123" i="51"/>
  <c r="N358" i="51"/>
  <c r="N348" i="51"/>
  <c r="N114" i="51"/>
  <c r="N181" i="51"/>
  <c r="N98" i="51"/>
  <c r="N222" i="51"/>
  <c r="N396" i="51"/>
  <c r="N153" i="51"/>
  <c r="N165" i="51"/>
  <c r="N305" i="51"/>
  <c r="N161" i="51"/>
  <c r="N65" i="51"/>
  <c r="N354" i="51"/>
  <c r="N4" i="51"/>
  <c r="N225" i="51"/>
  <c r="N226" i="51"/>
  <c r="N58" i="51"/>
  <c r="N170" i="51"/>
  <c r="N111" i="51"/>
  <c r="N64" i="51"/>
  <c r="N108" i="51"/>
  <c r="N25" i="51"/>
  <c r="N388" i="51"/>
  <c r="N327" i="51"/>
  <c r="N197" i="51"/>
  <c r="N77" i="51"/>
  <c r="N306" i="51"/>
  <c r="N291" i="51"/>
  <c r="N346" i="51"/>
  <c r="N231" i="51"/>
  <c r="N393" i="51"/>
  <c r="N54" i="51"/>
  <c r="N11" i="51"/>
  <c r="N217" i="51"/>
  <c r="N297" i="51"/>
  <c r="N209" i="51"/>
  <c r="N182" i="51"/>
  <c r="N174" i="51"/>
  <c r="N386" i="51"/>
  <c r="N230" i="51"/>
  <c r="N167" i="51"/>
  <c r="N315" i="51"/>
  <c r="N168" i="51"/>
  <c r="N267" i="51"/>
  <c r="N80" i="51"/>
  <c r="N374" i="51"/>
  <c r="N193" i="51"/>
  <c r="N270" i="51"/>
  <c r="N249" i="51"/>
  <c r="N271" i="51"/>
  <c r="N235" i="51"/>
  <c r="N321" i="51"/>
  <c r="N331" i="51"/>
  <c r="N353" i="51"/>
  <c r="N90" i="51"/>
  <c r="N86" i="51"/>
  <c r="N384" i="51"/>
  <c r="N256" i="51"/>
  <c r="N128" i="51"/>
  <c r="N232" i="51"/>
  <c r="N49" i="51"/>
  <c r="N253" i="51"/>
  <c r="N233" i="51"/>
  <c r="N324" i="51"/>
  <c r="N401" i="51"/>
  <c r="N40" i="51"/>
  <c r="N365" i="51"/>
  <c r="N363" i="51"/>
  <c r="N357" i="51"/>
  <c r="N223" i="51"/>
  <c r="N390" i="51"/>
  <c r="N133" i="51"/>
  <c r="N159" i="51"/>
  <c r="N106" i="51"/>
  <c r="N274" i="51"/>
  <c r="N398" i="51"/>
  <c r="N238" i="51"/>
  <c r="N16" i="51"/>
  <c r="N369" i="51"/>
  <c r="N215" i="51"/>
  <c r="N44" i="51"/>
  <c r="N88" i="51"/>
  <c r="N259" i="51"/>
  <c r="N195" i="51"/>
  <c r="N294" i="51"/>
  <c r="N400" i="51"/>
  <c r="N146" i="51"/>
  <c r="N301" i="51"/>
  <c r="N103" i="51"/>
  <c r="N151" i="51"/>
  <c r="N145" i="51"/>
  <c r="N402" i="51"/>
  <c r="N201" i="51"/>
  <c r="N10" i="51"/>
  <c r="N198" i="51"/>
  <c r="N289" i="51"/>
  <c r="N169" i="51"/>
  <c r="N329" i="51"/>
  <c r="N171" i="51"/>
  <c r="N322" i="51"/>
  <c r="N216" i="51"/>
  <c r="N52" i="51"/>
  <c r="N184" i="51"/>
  <c r="N200" i="51"/>
  <c r="N55" i="51"/>
  <c r="N326" i="51"/>
  <c r="N119" i="51"/>
  <c r="N189" i="51"/>
  <c r="N175" i="51"/>
  <c r="N41" i="51"/>
  <c r="N280" i="51"/>
  <c r="N210" i="51"/>
  <c r="N57" i="51"/>
  <c r="N24" i="51"/>
  <c r="N330" i="51"/>
  <c r="N73" i="51"/>
  <c r="N265" i="51"/>
  <c r="N281" i="51"/>
  <c r="N26" i="51"/>
  <c r="N22" i="51"/>
  <c r="N372" i="51"/>
  <c r="N290" i="51"/>
  <c r="N78" i="51"/>
  <c r="N172" i="51"/>
  <c r="N7" i="51"/>
  <c r="N99" i="51"/>
  <c r="N13" i="51"/>
  <c r="N121" i="51"/>
  <c r="N239" i="51"/>
  <c r="N107" i="51"/>
  <c r="N82" i="51"/>
  <c r="N377" i="51"/>
  <c r="N176" i="51"/>
  <c r="N211" i="51"/>
  <c r="N188" i="51"/>
  <c r="N380" i="51"/>
  <c r="N311" i="51"/>
  <c r="N12" i="51"/>
  <c r="N21" i="51"/>
  <c r="N266" i="51"/>
  <c r="N347" i="51"/>
  <c r="N157" i="51"/>
  <c r="N364" i="51"/>
  <c r="N37" i="51"/>
  <c r="N185" i="51"/>
  <c r="N229" i="51"/>
  <c r="N338" i="51"/>
  <c r="N196" i="51"/>
  <c r="N208" i="51"/>
  <c r="N261" i="51"/>
  <c r="N258" i="51"/>
  <c r="N179" i="51"/>
  <c r="N214" i="51"/>
  <c r="N293" i="51"/>
  <c r="N304" i="51"/>
  <c r="N162" i="51"/>
  <c r="N97" i="51"/>
  <c r="N138" i="51"/>
  <c r="N46" i="51"/>
  <c r="N359" i="51"/>
  <c r="N154" i="51"/>
  <c r="N102" i="51"/>
  <c r="N337" i="51"/>
  <c r="N356" i="51"/>
  <c r="N56" i="51"/>
  <c r="N183" i="51"/>
  <c r="N139" i="51"/>
  <c r="N126" i="51"/>
  <c r="N257" i="51"/>
  <c r="N19" i="51"/>
  <c r="N381" i="51"/>
  <c r="N87" i="51"/>
  <c r="N204" i="51"/>
  <c r="N252" i="51"/>
  <c r="N287" i="51"/>
  <c r="N120" i="51"/>
  <c r="N307" i="51"/>
  <c r="N59" i="51"/>
  <c r="N352" i="51"/>
  <c r="N248" i="51"/>
  <c r="N371" i="51"/>
  <c r="N28" i="51"/>
  <c r="N288" i="51"/>
  <c r="N143" i="51"/>
  <c r="N166" i="51"/>
  <c r="N32" i="51"/>
  <c r="N74" i="51"/>
  <c r="N207" i="51"/>
  <c r="N262" i="51"/>
  <c r="N29" i="51"/>
  <c r="N27" i="51"/>
  <c r="N339" i="51"/>
  <c r="N399" i="51"/>
  <c r="N125" i="51"/>
  <c r="N38" i="51"/>
  <c r="N180" i="51"/>
  <c r="N283" i="51"/>
  <c r="N277" i="51"/>
  <c r="N36" i="51"/>
  <c r="N30" i="51"/>
  <c r="N206" i="51"/>
  <c r="N344" i="51"/>
  <c r="N176" i="60"/>
  <c r="N245" i="60"/>
  <c r="N29" i="60"/>
  <c r="N180" i="60"/>
  <c r="N243" i="60"/>
  <c r="N373" i="60"/>
  <c r="N210" i="60"/>
  <c r="N339" i="60"/>
  <c r="N72" i="60"/>
  <c r="N197" i="60"/>
  <c r="N227" i="60"/>
  <c r="N139" i="60"/>
  <c r="N78" i="60"/>
  <c r="N333" i="60"/>
  <c r="N362" i="60"/>
  <c r="N331" i="60"/>
  <c r="N16" i="60"/>
  <c r="N110" i="60"/>
  <c r="N357" i="60"/>
  <c r="N383" i="60"/>
  <c r="N82" i="60"/>
  <c r="N144" i="60"/>
  <c r="N134" i="60"/>
  <c r="N179" i="60"/>
  <c r="N271" i="60"/>
  <c r="N270" i="60"/>
  <c r="N98" i="60"/>
  <c r="N250" i="60"/>
  <c r="N354" i="60"/>
  <c r="N96" i="60"/>
  <c r="N37" i="60"/>
  <c r="N371" i="60"/>
  <c r="N114" i="60"/>
  <c r="N242" i="60"/>
  <c r="N129" i="60"/>
  <c r="N183" i="60"/>
  <c r="N309" i="60"/>
  <c r="N244" i="60"/>
  <c r="N304" i="60"/>
  <c r="N263" i="60"/>
  <c r="N80" i="60"/>
  <c r="N38" i="60"/>
  <c r="N189" i="60"/>
  <c r="N116" i="60"/>
  <c r="N66" i="60"/>
  <c r="N13" i="60"/>
  <c r="N41" i="60"/>
  <c r="N35" i="60"/>
  <c r="N108" i="60"/>
  <c r="N74" i="60"/>
  <c r="N45" i="60"/>
  <c r="N14" i="60"/>
  <c r="N119" i="60"/>
  <c r="N272" i="60"/>
  <c r="N359" i="60"/>
  <c r="N361" i="60"/>
  <c r="N283" i="60"/>
  <c r="N277" i="60"/>
  <c r="N12" i="60"/>
  <c r="N140" i="60"/>
  <c r="N52" i="60"/>
  <c r="N226" i="60"/>
  <c r="N10" i="60"/>
  <c r="N112" i="60"/>
  <c r="N105" i="60"/>
  <c r="N356" i="60"/>
  <c r="N120" i="60"/>
  <c r="N146" i="60"/>
  <c r="N6" i="60"/>
  <c r="N224" i="60"/>
  <c r="N247" i="60"/>
  <c r="N68" i="60"/>
  <c r="N322" i="60"/>
  <c r="N295" i="60"/>
  <c r="N365" i="60"/>
  <c r="N166" i="60"/>
  <c r="N366" i="60"/>
  <c r="N301" i="60"/>
  <c r="N48" i="60"/>
  <c r="N151" i="60"/>
  <c r="N307" i="60"/>
  <c r="N221" i="60"/>
  <c r="N154" i="60"/>
  <c r="N162" i="60"/>
  <c r="N360" i="60"/>
  <c r="N302" i="60"/>
  <c r="N259" i="60"/>
  <c r="N267" i="60"/>
  <c r="N27" i="60"/>
  <c r="N19" i="60"/>
  <c r="N181" i="60"/>
  <c r="N185" i="60"/>
  <c r="N347" i="60"/>
  <c r="N84" i="60"/>
  <c r="N370" i="60"/>
  <c r="N239" i="60"/>
  <c r="N201" i="60"/>
  <c r="N349" i="60"/>
  <c r="N241" i="60"/>
  <c r="N99" i="60"/>
  <c r="N102" i="60"/>
  <c r="N253" i="60"/>
  <c r="N204" i="60"/>
  <c r="N70" i="60"/>
  <c r="N8" i="60"/>
  <c r="N377" i="60"/>
  <c r="N203" i="60"/>
  <c r="N378" i="60"/>
  <c r="N138" i="60"/>
  <c r="N54" i="60"/>
  <c r="N228" i="60"/>
  <c r="N92" i="60"/>
  <c r="N128" i="60"/>
  <c r="N156" i="60"/>
  <c r="N280" i="60"/>
  <c r="N169" i="60"/>
  <c r="N63" i="60"/>
  <c r="N319" i="60"/>
  <c r="N200" i="60"/>
  <c r="N124" i="60"/>
  <c r="N46" i="60"/>
  <c r="N101" i="60"/>
  <c r="N315" i="60"/>
  <c r="N330" i="60"/>
  <c r="N87" i="60"/>
  <c r="N230" i="60"/>
  <c r="N369" i="60"/>
  <c r="N47" i="60"/>
  <c r="N104" i="60"/>
  <c r="N155" i="60"/>
  <c r="N143" i="60"/>
  <c r="N88" i="60"/>
  <c r="N395" i="60"/>
  <c r="N153" i="60"/>
  <c r="N77" i="60"/>
  <c r="N274" i="60"/>
  <c r="N345" i="60"/>
  <c r="N313" i="60"/>
  <c r="N109" i="60"/>
  <c r="N186" i="60"/>
  <c r="N374" i="60"/>
  <c r="N193" i="60"/>
  <c r="N358" i="60"/>
  <c r="N145" i="60"/>
  <c r="N17" i="60"/>
  <c r="N219" i="60"/>
  <c r="N352" i="60"/>
  <c r="N168" i="60"/>
  <c r="N256" i="60"/>
  <c r="N113" i="60"/>
  <c r="N57" i="60"/>
  <c r="N55" i="60"/>
  <c r="N372" i="60"/>
  <c r="N375" i="60"/>
  <c r="N392" i="60"/>
  <c r="N380" i="60"/>
  <c r="N157" i="60"/>
  <c r="N343" i="60"/>
  <c r="N291" i="60"/>
  <c r="N317" i="60"/>
  <c r="N31" i="60"/>
  <c r="N50" i="60"/>
  <c r="N327" i="60"/>
  <c r="N288" i="60"/>
  <c r="N355" i="60"/>
  <c r="N117" i="60"/>
  <c r="N121" i="60"/>
  <c r="N229" i="60"/>
  <c r="N376" i="60"/>
  <c r="N316" i="60"/>
  <c r="N400" i="60"/>
  <c r="N389" i="60"/>
  <c r="N178" i="60"/>
  <c r="N387" i="60"/>
  <c r="N268" i="60"/>
  <c r="N240" i="60"/>
  <c r="N403" i="60"/>
  <c r="N69" i="60"/>
  <c r="N150" i="60"/>
  <c r="N198" i="60"/>
  <c r="N149" i="60"/>
  <c r="N20" i="60"/>
  <c r="N232" i="60"/>
  <c r="N172" i="60"/>
  <c r="N264" i="60"/>
  <c r="N209" i="60"/>
  <c r="N285" i="60"/>
  <c r="N187" i="60"/>
  <c r="N236" i="60"/>
  <c r="N85" i="60"/>
  <c r="N265" i="60"/>
  <c r="N275" i="60"/>
  <c r="N93" i="60"/>
  <c r="N353" i="60"/>
  <c r="N218" i="60"/>
  <c r="N381" i="60"/>
  <c r="N126" i="60"/>
  <c r="N40" i="60"/>
  <c r="N213" i="60"/>
  <c r="N321" i="60"/>
  <c r="N107" i="60"/>
  <c r="N91" i="60"/>
  <c r="N100" i="60"/>
  <c r="N9" i="60"/>
  <c r="N23" i="60"/>
  <c r="N337" i="60"/>
  <c r="N184" i="60"/>
  <c r="N95" i="60"/>
  <c r="N207" i="60"/>
  <c r="N350" i="60"/>
  <c r="N67" i="60"/>
  <c r="N211" i="60"/>
  <c r="N231" i="60"/>
  <c r="N351" i="60"/>
  <c r="N196" i="60"/>
  <c r="N43" i="60"/>
  <c r="N28" i="60"/>
  <c r="N208" i="60"/>
  <c r="N323" i="60"/>
  <c r="N21" i="60"/>
  <c r="N125" i="60"/>
  <c r="N385" i="60"/>
  <c r="N135" i="60"/>
  <c r="N293" i="60"/>
  <c r="N311" i="60"/>
  <c r="N260" i="60"/>
  <c r="N90" i="60"/>
  <c r="N289" i="60"/>
  <c r="N152" i="60"/>
  <c r="N325" i="60"/>
  <c r="N299" i="60"/>
  <c r="N348" i="60"/>
  <c r="N303" i="60"/>
  <c r="N11" i="60"/>
  <c r="N173" i="60"/>
  <c r="N199" i="60"/>
  <c r="N83" i="60"/>
  <c r="N223" i="60"/>
  <c r="N75" i="60"/>
  <c r="N175" i="60"/>
  <c r="N159" i="60"/>
  <c r="N237" i="60"/>
  <c r="N206" i="60"/>
  <c r="N103" i="60"/>
  <c r="N287" i="60"/>
  <c r="N328" i="60"/>
  <c r="N346" i="60"/>
  <c r="N177" i="60"/>
  <c r="N194" i="60"/>
  <c r="N141" i="60"/>
  <c r="N273" i="60"/>
  <c r="N225" i="60"/>
  <c r="N79" i="60"/>
  <c r="N202" i="60"/>
  <c r="N59" i="60"/>
  <c r="N320" i="60"/>
  <c r="N298" i="60"/>
  <c r="N334" i="60"/>
  <c r="N393" i="60"/>
  <c r="N297" i="60"/>
  <c r="N254" i="60"/>
  <c r="N205" i="60"/>
  <c r="N391" i="60"/>
  <c r="N127" i="60"/>
  <c r="N368" i="60"/>
  <c r="N310" i="60"/>
  <c r="N340" i="60"/>
  <c r="N338" i="60"/>
  <c r="N335" i="60"/>
  <c r="N235" i="60"/>
  <c r="N49" i="60"/>
  <c r="N130" i="60"/>
  <c r="N5" i="60"/>
  <c r="N318" i="60"/>
  <c r="N118" i="60"/>
  <c r="N215" i="60"/>
  <c r="N42" i="60"/>
  <c r="N147" i="60"/>
  <c r="N336" i="60"/>
  <c r="N306" i="60"/>
  <c r="N258" i="60"/>
  <c r="N276" i="60"/>
  <c r="N217" i="60"/>
  <c r="N262" i="60"/>
  <c r="N97" i="60"/>
  <c r="N234" i="60"/>
  <c r="N58" i="60"/>
  <c r="N384" i="60"/>
  <c r="N15" i="60"/>
  <c r="N214" i="60"/>
  <c r="N131" i="60"/>
  <c r="N158" i="60"/>
  <c r="N4" i="60"/>
  <c r="N222" i="60"/>
  <c r="N292" i="60"/>
  <c r="N106" i="60"/>
  <c r="N255" i="60"/>
  <c r="N44" i="60"/>
  <c r="N65" i="60"/>
  <c r="N284" i="60"/>
  <c r="N212" i="60"/>
  <c r="N61" i="60"/>
  <c r="N305" i="60"/>
  <c r="N56" i="60"/>
  <c r="N25" i="60"/>
  <c r="N73" i="60"/>
  <c r="N269" i="60"/>
  <c r="N341" i="60"/>
  <c r="N399" i="60"/>
  <c r="N296" i="60"/>
  <c r="N397" i="60"/>
  <c r="N300" i="60"/>
  <c r="N160" i="60"/>
  <c r="N123" i="60"/>
  <c r="N192" i="60"/>
  <c r="N34" i="60"/>
  <c r="N367" i="60"/>
  <c r="N7" i="60"/>
  <c r="N137" i="60"/>
  <c r="N344" i="60"/>
  <c r="N122" i="60"/>
  <c r="N36" i="60"/>
  <c r="N167" i="60"/>
  <c r="N24" i="60"/>
  <c r="N53" i="60"/>
  <c r="N136" i="60"/>
  <c r="N246" i="60"/>
  <c r="N170" i="60"/>
  <c r="N382" i="60"/>
  <c r="N290" i="60"/>
  <c r="N188" i="60"/>
  <c r="N308" i="60"/>
  <c r="N51" i="60"/>
  <c r="N379" i="60"/>
  <c r="N257" i="60"/>
  <c r="N115" i="60"/>
  <c r="N294" i="60"/>
  <c r="N216" i="60"/>
  <c r="N39" i="60"/>
  <c r="N94" i="60"/>
  <c r="N81" i="60"/>
  <c r="N163" i="60"/>
  <c r="N248" i="60"/>
  <c r="N111" i="60"/>
  <c r="N30" i="60"/>
  <c r="N133" i="60"/>
  <c r="N71" i="60"/>
  <c r="N174" i="60"/>
  <c r="N278" i="60"/>
  <c r="N398" i="60"/>
  <c r="N182" i="60"/>
  <c r="N22" i="60"/>
  <c r="N165" i="60"/>
  <c r="N233" i="60"/>
  <c r="N312" i="60"/>
  <c r="N62" i="60"/>
  <c r="N89" i="60"/>
  <c r="N401" i="60"/>
  <c r="N249" i="60"/>
  <c r="N76" i="60"/>
  <c r="N326" i="60"/>
  <c r="N402" i="60"/>
  <c r="N281" i="60"/>
  <c r="N396" i="60"/>
  <c r="N251" i="60"/>
  <c r="N148" i="60"/>
  <c r="N132" i="60"/>
  <c r="N171" i="60"/>
  <c r="N286" i="60"/>
  <c r="N33" i="60"/>
  <c r="N86" i="60"/>
  <c r="N394" i="60"/>
  <c r="N26" i="60"/>
  <c r="N18" i="60"/>
  <c r="N195" i="60"/>
  <c r="N324" i="60"/>
  <c r="N161" i="60"/>
  <c r="N164" i="60"/>
  <c r="N32" i="60"/>
  <c r="N279" i="60"/>
  <c r="N261" i="60"/>
  <c r="N388" i="60"/>
  <c r="N363" i="60"/>
  <c r="N191" i="60"/>
  <c r="N238" i="60"/>
  <c r="N332" i="60"/>
  <c r="N329" i="60"/>
  <c r="N60" i="60"/>
  <c r="N190" i="60"/>
  <c r="N364" i="60"/>
  <c r="N342" i="60"/>
  <c r="N220" i="60"/>
  <c r="N390" i="60"/>
  <c r="N386" i="60"/>
  <c r="N64" i="60"/>
  <c r="N252" i="60"/>
  <c r="N142" i="60"/>
  <c r="N282" i="60"/>
  <c r="N314" i="60"/>
  <c r="N266" i="60"/>
  <c r="S103" i="53"/>
  <c r="T7" i="1" s="1"/>
  <c r="H404" i="53"/>
  <c r="V103" i="53" s="1"/>
  <c r="N177" i="50"/>
  <c r="N128" i="50"/>
  <c r="N321" i="50"/>
  <c r="N175" i="50"/>
  <c r="N130" i="50"/>
  <c r="N39" i="50"/>
  <c r="N152" i="50"/>
  <c r="N156" i="50"/>
  <c r="N262" i="50"/>
  <c r="N353" i="50"/>
  <c r="N277" i="50"/>
  <c r="N348" i="50"/>
  <c r="N214" i="50"/>
  <c r="N394" i="50"/>
  <c r="N24" i="50"/>
  <c r="N131" i="50"/>
  <c r="N36" i="50"/>
  <c r="N196" i="50"/>
  <c r="N104" i="50"/>
  <c r="N138" i="50"/>
  <c r="N146" i="50"/>
  <c r="N55" i="50"/>
  <c r="N305" i="50"/>
  <c r="N60" i="50"/>
  <c r="N385" i="50"/>
  <c r="N154" i="50"/>
  <c r="N363" i="50"/>
  <c r="N164" i="50"/>
  <c r="N215" i="50"/>
  <c r="N22" i="50"/>
  <c r="N336" i="50"/>
  <c r="N31" i="50"/>
  <c r="N218" i="50"/>
  <c r="N25" i="50"/>
  <c r="N224" i="50"/>
  <c r="N282" i="50"/>
  <c r="N137" i="50"/>
  <c r="N115" i="50"/>
  <c r="N132" i="50"/>
  <c r="N337" i="50"/>
  <c r="N367" i="50"/>
  <c r="N255" i="50"/>
  <c r="N45" i="50"/>
  <c r="N37" i="50"/>
  <c r="N80" i="50"/>
  <c r="N322" i="50"/>
  <c r="N13" i="50"/>
  <c r="N212" i="50"/>
  <c r="N303" i="50"/>
  <c r="N302" i="50"/>
  <c r="N284" i="50"/>
  <c r="N116" i="50"/>
  <c r="N291" i="50"/>
  <c r="N295" i="50"/>
  <c r="N190" i="50"/>
  <c r="N217" i="50"/>
  <c r="N361" i="50"/>
  <c r="N197" i="50"/>
  <c r="N105" i="50"/>
  <c r="N263" i="50"/>
  <c r="N61" i="50"/>
  <c r="N323" i="50"/>
  <c r="N19" i="50"/>
  <c r="N100" i="50"/>
  <c r="N311" i="50"/>
  <c r="N276" i="50"/>
  <c r="N315" i="50"/>
  <c r="N396" i="50"/>
  <c r="N168" i="50"/>
  <c r="N252" i="50"/>
  <c r="N226" i="50"/>
  <c r="N150" i="50"/>
  <c r="N390" i="50"/>
  <c r="N77" i="50"/>
  <c r="N40" i="50"/>
  <c r="N203" i="50"/>
  <c r="N184" i="50"/>
  <c r="N129" i="50"/>
  <c r="N289" i="50"/>
  <c r="N350" i="50"/>
  <c r="N54" i="50"/>
  <c r="N300" i="50"/>
  <c r="N401" i="50"/>
  <c r="N309" i="50"/>
  <c r="N102" i="50"/>
  <c r="N319" i="50"/>
  <c r="N346" i="50"/>
  <c r="N134" i="50"/>
  <c r="N352" i="50"/>
  <c r="N207" i="50"/>
  <c r="N274" i="50"/>
  <c r="N344" i="50"/>
  <c r="N123" i="50"/>
  <c r="N62" i="50"/>
  <c r="N170" i="50"/>
  <c r="N342" i="50"/>
  <c r="N359" i="50"/>
  <c r="N75" i="50"/>
  <c r="N306" i="50"/>
  <c r="N398" i="50"/>
  <c r="N307" i="50"/>
  <c r="N391" i="50"/>
  <c r="N210" i="50"/>
  <c r="N345" i="50"/>
  <c r="N112" i="50"/>
  <c r="N141" i="50"/>
  <c r="N275" i="50"/>
  <c r="N373" i="50"/>
  <c r="N266" i="50"/>
  <c r="N142" i="50"/>
  <c r="N324" i="50"/>
  <c r="N107" i="50"/>
  <c r="N110" i="50"/>
  <c r="N148" i="50"/>
  <c r="N167" i="50"/>
  <c r="N118" i="50"/>
  <c r="N139" i="50"/>
  <c r="N26" i="50"/>
  <c r="N325" i="50"/>
  <c r="N341" i="50"/>
  <c r="N21" i="50"/>
  <c r="N219" i="50"/>
  <c r="N376" i="50"/>
  <c r="N78" i="50"/>
  <c r="N314" i="50"/>
  <c r="N312" i="50"/>
  <c r="N160" i="50"/>
  <c r="N29" i="50"/>
  <c r="N294" i="50"/>
  <c r="N318" i="50"/>
  <c r="N399" i="50"/>
  <c r="N368" i="50"/>
  <c r="N34" i="50"/>
  <c r="N166" i="50"/>
  <c r="N280" i="50"/>
  <c r="N64" i="50"/>
  <c r="N98" i="50"/>
  <c r="N27" i="50"/>
  <c r="N273" i="50"/>
  <c r="N63" i="50"/>
  <c r="N109" i="50"/>
  <c r="N46" i="50"/>
  <c r="N6" i="50"/>
  <c r="N375" i="50"/>
  <c r="N189" i="50"/>
  <c r="N44" i="50"/>
  <c r="N43" i="50"/>
  <c r="N90" i="50"/>
  <c r="N187" i="50"/>
  <c r="N383" i="50"/>
  <c r="N225" i="50"/>
  <c r="N338" i="50"/>
  <c r="N343" i="50"/>
  <c r="N66" i="50"/>
  <c r="N83" i="50"/>
  <c r="N94" i="50"/>
  <c r="N117" i="50"/>
  <c r="N162" i="50"/>
  <c r="N366" i="50"/>
  <c r="N388" i="50"/>
  <c r="N377" i="50"/>
  <c r="N76" i="50"/>
  <c r="N51" i="50"/>
  <c r="N362" i="50"/>
  <c r="N393" i="50"/>
  <c r="N15" i="50"/>
  <c r="N120" i="50"/>
  <c r="N241" i="50"/>
  <c r="N205" i="50"/>
  <c r="N357" i="50"/>
  <c r="N28" i="50"/>
  <c r="N206" i="50"/>
  <c r="N188" i="50"/>
  <c r="N234" i="50"/>
  <c r="N180" i="50"/>
  <c r="N281" i="50"/>
  <c r="N378" i="50"/>
  <c r="N172" i="50"/>
  <c r="N265" i="50"/>
  <c r="N101" i="50"/>
  <c r="N395" i="50"/>
  <c r="N301" i="50"/>
  <c r="N87" i="50"/>
  <c r="N269" i="50"/>
  <c r="N85" i="50"/>
  <c r="N260" i="50"/>
  <c r="N292" i="50"/>
  <c r="N79" i="50"/>
  <c r="N320" i="50"/>
  <c r="N67" i="50"/>
  <c r="N310" i="50"/>
  <c r="N9" i="50"/>
  <c r="N293" i="50"/>
  <c r="N191" i="50"/>
  <c r="N351" i="50"/>
  <c r="N327" i="50"/>
  <c r="N57" i="50"/>
  <c r="N380" i="50"/>
  <c r="N296" i="50"/>
  <c r="N261" i="50"/>
  <c r="N290" i="50"/>
  <c r="N335" i="50"/>
  <c r="N18" i="50"/>
  <c r="N136" i="50"/>
  <c r="N236" i="50"/>
  <c r="N381" i="50"/>
  <c r="N283" i="50"/>
  <c r="N81" i="50"/>
  <c r="N11" i="50"/>
  <c r="N227" i="50"/>
  <c r="N194" i="50"/>
  <c r="N347" i="50"/>
  <c r="N195" i="50"/>
  <c r="N334" i="50"/>
  <c r="N246" i="50"/>
  <c r="N42" i="50"/>
  <c r="N157" i="50"/>
  <c r="N389" i="50"/>
  <c r="N204" i="50"/>
  <c r="N251" i="50"/>
  <c r="N220" i="50"/>
  <c r="N174" i="50"/>
  <c r="N30" i="50"/>
  <c r="N95" i="50"/>
  <c r="N364" i="50"/>
  <c r="N144" i="50"/>
  <c r="N153" i="50"/>
  <c r="N232" i="50"/>
  <c r="N68" i="50"/>
  <c r="N316" i="50"/>
  <c r="N317" i="50"/>
  <c r="N358" i="50"/>
  <c r="N360" i="50"/>
  <c r="N74" i="50"/>
  <c r="N285" i="50"/>
  <c r="N186" i="50"/>
  <c r="N32" i="50"/>
  <c r="N193" i="50"/>
  <c r="N370" i="50"/>
  <c r="N91" i="50"/>
  <c r="N365" i="50"/>
  <c r="N149" i="50"/>
  <c r="N71" i="50"/>
  <c r="N230" i="50"/>
  <c r="N161" i="50"/>
  <c r="N397" i="50"/>
  <c r="N248" i="50"/>
  <c r="N200" i="50"/>
  <c r="N73" i="50"/>
  <c r="N89" i="50"/>
  <c r="N355" i="50"/>
  <c r="N402" i="50"/>
  <c r="N126" i="50"/>
  <c r="N171" i="50"/>
  <c r="N250" i="50"/>
  <c r="N53" i="50"/>
  <c r="N304" i="50"/>
  <c r="N179" i="50"/>
  <c r="N169" i="50"/>
  <c r="N308" i="50"/>
  <c r="N259" i="50"/>
  <c r="N392" i="50"/>
  <c r="N201" i="50"/>
  <c r="N93" i="50"/>
  <c r="N299" i="50"/>
  <c r="N147" i="50"/>
  <c r="N23" i="50"/>
  <c r="N211" i="50"/>
  <c r="N97" i="50"/>
  <c r="N35" i="50"/>
  <c r="N271" i="50"/>
  <c r="N135" i="50"/>
  <c r="N264" i="50"/>
  <c r="N403" i="50"/>
  <c r="N182" i="50"/>
  <c r="N332" i="50"/>
  <c r="N47" i="50"/>
  <c r="N278" i="50"/>
  <c r="N329" i="50"/>
  <c r="N119" i="50"/>
  <c r="N70" i="50"/>
  <c r="N231" i="50"/>
  <c r="N173" i="50"/>
  <c r="N288" i="50"/>
  <c r="N257" i="50"/>
  <c r="N10" i="50"/>
  <c r="N49" i="50"/>
  <c r="N384" i="50"/>
  <c r="N374" i="50"/>
  <c r="N272" i="50"/>
  <c r="N253" i="50"/>
  <c r="N8" i="50"/>
  <c r="N222" i="50"/>
  <c r="N313" i="50"/>
  <c r="N143" i="50"/>
  <c r="N333" i="50"/>
  <c r="N183" i="50"/>
  <c r="N41" i="50"/>
  <c r="N240" i="50"/>
  <c r="N270" i="50"/>
  <c r="N165" i="50"/>
  <c r="N145" i="50"/>
  <c r="N52" i="50"/>
  <c r="N96" i="50"/>
  <c r="N235" i="50"/>
  <c r="N159" i="50"/>
  <c r="N199" i="50"/>
  <c r="N14" i="50"/>
  <c r="N400" i="50"/>
  <c r="N48" i="50"/>
  <c r="N354" i="50"/>
  <c r="N247" i="50"/>
  <c r="N133" i="50"/>
  <c r="N258" i="50"/>
  <c r="N228" i="50"/>
  <c r="N298" i="50"/>
  <c r="N233" i="50"/>
  <c r="N216" i="50"/>
  <c r="N121" i="50"/>
  <c r="N103" i="50"/>
  <c r="N213" i="50"/>
  <c r="N17" i="50"/>
  <c r="N127" i="50"/>
  <c r="N369" i="50"/>
  <c r="N238" i="50"/>
  <c r="N239" i="50"/>
  <c r="N176" i="50"/>
  <c r="N208" i="50"/>
  <c r="N372" i="50"/>
  <c r="N125" i="50"/>
  <c r="N185" i="50"/>
  <c r="N163" i="50"/>
  <c r="N192" i="50"/>
  <c r="N254" i="50"/>
  <c r="N56" i="50"/>
  <c r="N287" i="50"/>
  <c r="N108" i="50"/>
  <c r="N122" i="50"/>
  <c r="N84" i="50"/>
  <c r="N386" i="50"/>
  <c r="N16" i="50"/>
  <c r="N65" i="50"/>
  <c r="N88" i="50"/>
  <c r="N223" i="50"/>
  <c r="N244" i="50"/>
  <c r="N140" i="50"/>
  <c r="N243" i="50"/>
  <c r="N38" i="50"/>
  <c r="N279" i="50"/>
  <c r="N242" i="50"/>
  <c r="N339" i="50"/>
  <c r="N256" i="50"/>
  <c r="N209" i="50"/>
  <c r="N106" i="50"/>
  <c r="N379" i="50"/>
  <c r="N155" i="50"/>
  <c r="N249" i="50"/>
  <c r="N5" i="50"/>
  <c r="N50" i="50"/>
  <c r="N267" i="50"/>
  <c r="N124" i="50"/>
  <c r="N268" i="50"/>
  <c r="N86" i="50"/>
  <c r="N58" i="50"/>
  <c r="N326" i="50"/>
  <c r="N229" i="50"/>
  <c r="N72" i="50"/>
  <c r="N286" i="50"/>
  <c r="N7" i="50"/>
  <c r="N99" i="50"/>
  <c r="N330" i="50"/>
  <c r="N33" i="50"/>
  <c r="N82" i="50"/>
  <c r="N328" i="50"/>
  <c r="N181" i="50"/>
  <c r="N356" i="50"/>
  <c r="N371" i="50"/>
  <c r="N198" i="50"/>
  <c r="N202" i="50"/>
  <c r="N297" i="50"/>
  <c r="N178" i="50"/>
  <c r="N114" i="50"/>
  <c r="N113" i="50"/>
  <c r="N4" i="50"/>
  <c r="N69" i="50"/>
  <c r="N387" i="50"/>
  <c r="N158" i="50"/>
  <c r="N340" i="50"/>
  <c r="N111" i="50"/>
  <c r="N349" i="50"/>
  <c r="N20" i="50"/>
  <c r="N245" i="50"/>
  <c r="N92" i="50"/>
  <c r="N59" i="50"/>
  <c r="N382" i="50"/>
  <c r="N151" i="50"/>
  <c r="N12" i="50"/>
  <c r="N221" i="50"/>
  <c r="N237" i="50"/>
  <c r="N331" i="50"/>
  <c r="N34" i="75"/>
  <c r="N342" i="75"/>
  <c r="N222" i="75"/>
  <c r="N93" i="75"/>
  <c r="N370" i="75"/>
  <c r="N306" i="75"/>
  <c r="N241" i="75"/>
  <c r="N145" i="75"/>
  <c r="N139" i="75"/>
  <c r="N12" i="75"/>
  <c r="N137" i="75"/>
  <c r="N352" i="75"/>
  <c r="N62" i="75"/>
  <c r="N253" i="75"/>
  <c r="N195" i="75"/>
  <c r="N29" i="75"/>
  <c r="N254" i="75"/>
  <c r="N332" i="75"/>
  <c r="N282" i="75"/>
  <c r="N269" i="75"/>
  <c r="N57" i="75"/>
  <c r="N304" i="75"/>
  <c r="N377" i="75"/>
  <c r="N262" i="75"/>
  <c r="N114" i="75"/>
  <c r="N236" i="75"/>
  <c r="N298" i="75"/>
  <c r="N121" i="75"/>
  <c r="N279" i="75"/>
  <c r="N291" i="75"/>
  <c r="N207" i="75"/>
  <c r="N260" i="75"/>
  <c r="N161" i="75"/>
  <c r="N162" i="75"/>
  <c r="N221" i="75"/>
  <c r="N354" i="75"/>
  <c r="N310" i="75"/>
  <c r="N320" i="75"/>
  <c r="N25" i="75"/>
  <c r="N187" i="75"/>
  <c r="N46" i="75"/>
  <c r="N48" i="75"/>
  <c r="N105" i="75"/>
  <c r="N190" i="75"/>
  <c r="N232" i="75"/>
  <c r="N152" i="75"/>
  <c r="N271" i="75"/>
  <c r="N266" i="75"/>
  <c r="N219" i="75"/>
  <c r="N360" i="75"/>
  <c r="N285" i="75"/>
  <c r="N346" i="75"/>
  <c r="N78" i="75"/>
  <c r="N322" i="75"/>
  <c r="N82" i="75"/>
  <c r="N53" i="75"/>
  <c r="N321" i="75"/>
  <c r="N263" i="75"/>
  <c r="N250" i="75"/>
  <c r="N102" i="75"/>
  <c r="N132" i="75"/>
  <c r="N294" i="75"/>
  <c r="N179" i="75"/>
  <c r="N373" i="75"/>
  <c r="N337" i="75"/>
  <c r="N329" i="75"/>
  <c r="N92" i="75"/>
  <c r="N363" i="75"/>
  <c r="N389" i="75"/>
  <c r="N33" i="75"/>
  <c r="N301" i="75"/>
  <c r="N305" i="75"/>
  <c r="N212" i="75"/>
  <c r="N146" i="75"/>
  <c r="N378" i="75"/>
  <c r="N101" i="75"/>
  <c r="N308" i="75"/>
  <c r="N55" i="75"/>
  <c r="N58" i="75"/>
  <c r="N130" i="75"/>
  <c r="N148" i="75"/>
  <c r="N340" i="75"/>
  <c r="N350" i="75"/>
  <c r="N74" i="75"/>
  <c r="N163" i="75"/>
  <c r="N331" i="75"/>
  <c r="N252" i="75"/>
  <c r="N344" i="75"/>
  <c r="N67" i="75"/>
  <c r="N170" i="75"/>
  <c r="N50" i="75"/>
  <c r="N204" i="75"/>
  <c r="N131" i="75"/>
  <c r="N111" i="75"/>
  <c r="N336" i="75"/>
  <c r="N83" i="75"/>
  <c r="N183" i="75"/>
  <c r="N323" i="75"/>
  <c r="N10" i="75"/>
  <c r="N395" i="75"/>
  <c r="N30" i="75"/>
  <c r="N372" i="75"/>
  <c r="N396" i="75"/>
  <c r="N319" i="75"/>
  <c r="N138" i="75"/>
  <c r="N13" i="75"/>
  <c r="N211" i="75"/>
  <c r="N174" i="75"/>
  <c r="N348" i="75"/>
  <c r="N189" i="75"/>
  <c r="N234" i="75"/>
  <c r="N228" i="75"/>
  <c r="N399" i="75"/>
  <c r="N287" i="75"/>
  <c r="N284" i="75"/>
  <c r="N231" i="75"/>
  <c r="N103" i="75"/>
  <c r="N311" i="75"/>
  <c r="N394" i="75"/>
  <c r="N357" i="75"/>
  <c r="N61" i="75"/>
  <c r="N109" i="75"/>
  <c r="N267" i="75"/>
  <c r="N72" i="75"/>
  <c r="N167" i="75"/>
  <c r="N349" i="75"/>
  <c r="N135" i="75"/>
  <c r="N376" i="75"/>
  <c r="N134" i="75"/>
  <c r="N95" i="75"/>
  <c r="N368" i="75"/>
  <c r="N316" i="75"/>
  <c r="N210" i="75"/>
  <c r="N35" i="75"/>
  <c r="N197" i="75"/>
  <c r="N188" i="75"/>
  <c r="N240" i="75"/>
  <c r="N220" i="75"/>
  <c r="N257" i="75"/>
  <c r="N386" i="75"/>
  <c r="N317" i="75"/>
  <c r="N178" i="75"/>
  <c r="N209" i="75"/>
  <c r="N182" i="75"/>
  <c r="N237" i="75"/>
  <c r="N73" i="75"/>
  <c r="N17" i="75"/>
  <c r="N274" i="75"/>
  <c r="N258" i="75"/>
  <c r="N281" i="75"/>
  <c r="N218" i="75"/>
  <c r="N116" i="75"/>
  <c r="N371" i="75"/>
  <c r="N143" i="75"/>
  <c r="N107" i="75"/>
  <c r="N160" i="75"/>
  <c r="N247" i="75"/>
  <c r="N375" i="75"/>
  <c r="N216" i="75"/>
  <c r="N14" i="75"/>
  <c r="N296" i="75"/>
  <c r="N44" i="75"/>
  <c r="N122" i="75"/>
  <c r="N367" i="75"/>
  <c r="N192" i="75"/>
  <c r="N272" i="75"/>
  <c r="N402" i="75"/>
  <c r="N213" i="75"/>
  <c r="N157" i="75"/>
  <c r="N69" i="75"/>
  <c r="N7" i="75"/>
  <c r="N328" i="75"/>
  <c r="N80" i="75"/>
  <c r="N273" i="75"/>
  <c r="N326" i="75"/>
  <c r="N302" i="75"/>
  <c r="N99" i="75"/>
  <c r="N243" i="75"/>
  <c r="N200" i="75"/>
  <c r="N165" i="75"/>
  <c r="N106" i="75"/>
  <c r="N264" i="75"/>
  <c r="N345" i="75"/>
  <c r="N403" i="75"/>
  <c r="N180" i="75"/>
  <c r="N318" i="75"/>
  <c r="N23" i="75"/>
  <c r="N75" i="75"/>
  <c r="N335" i="75"/>
  <c r="N158" i="75"/>
  <c r="N364" i="75"/>
  <c r="N136" i="75"/>
  <c r="N361" i="75"/>
  <c r="N401" i="75"/>
  <c r="N149" i="75"/>
  <c r="N365" i="75"/>
  <c r="N307" i="75"/>
  <c r="N193" i="75"/>
  <c r="N27" i="75"/>
  <c r="N49" i="75"/>
  <c r="N256" i="75"/>
  <c r="N383" i="75"/>
  <c r="N333" i="75"/>
  <c r="N38" i="75"/>
  <c r="N330" i="75"/>
  <c r="N172" i="75"/>
  <c r="N338" i="75"/>
  <c r="N52" i="75"/>
  <c r="N276" i="75"/>
  <c r="N133" i="75"/>
  <c r="N173" i="75"/>
  <c r="N16" i="75"/>
  <c r="N238" i="75"/>
  <c r="N19" i="75"/>
  <c r="N202" i="75"/>
  <c r="N8" i="75"/>
  <c r="N255" i="75"/>
  <c r="N150" i="75"/>
  <c r="N292" i="75"/>
  <c r="N387" i="75"/>
  <c r="N54" i="75"/>
  <c r="N235" i="75"/>
  <c r="N70" i="75"/>
  <c r="N120" i="75"/>
  <c r="N90" i="75"/>
  <c r="N227" i="75"/>
  <c r="N43" i="75"/>
  <c r="N251" i="75"/>
  <c r="N184" i="75"/>
  <c r="N313" i="75"/>
  <c r="N96" i="75"/>
  <c r="N385" i="75"/>
  <c r="N18" i="75"/>
  <c r="N31" i="75"/>
  <c r="N384" i="75"/>
  <c r="N224" i="75"/>
  <c r="N63" i="75"/>
  <c r="N113" i="75"/>
  <c r="N265" i="75"/>
  <c r="N147" i="75"/>
  <c r="N21" i="75"/>
  <c r="N175" i="75"/>
  <c r="N309" i="75"/>
  <c r="N20" i="75"/>
  <c r="N4" i="75"/>
  <c r="N125" i="75"/>
  <c r="N108" i="75"/>
  <c r="N312" i="75"/>
  <c r="N144" i="75"/>
  <c r="N87" i="75"/>
  <c r="N390" i="75"/>
  <c r="N94" i="75"/>
  <c r="N261" i="75"/>
  <c r="N77" i="75"/>
  <c r="N97" i="75"/>
  <c r="N79" i="75"/>
  <c r="N356" i="75"/>
  <c r="N84" i="75"/>
  <c r="N283" i="75"/>
  <c r="N259" i="75"/>
  <c r="N249" i="75"/>
  <c r="N40" i="75"/>
  <c r="N124" i="75"/>
  <c r="N358" i="75"/>
  <c r="N242" i="75"/>
  <c r="N166" i="75"/>
  <c r="N325" i="75"/>
  <c r="N176" i="75"/>
  <c r="N142" i="75"/>
  <c r="N65" i="75"/>
  <c r="N362" i="75"/>
  <c r="N299" i="75"/>
  <c r="N26" i="75"/>
  <c r="N244" i="75"/>
  <c r="N280" i="75"/>
  <c r="N171" i="75"/>
  <c r="N123" i="75"/>
  <c r="N37" i="75"/>
  <c r="N347" i="75"/>
  <c r="N66" i="75"/>
  <c r="N159" i="75"/>
  <c r="N215" i="75"/>
  <c r="N315" i="75"/>
  <c r="N141" i="75"/>
  <c r="N9" i="75"/>
  <c r="N288" i="75"/>
  <c r="N15" i="75"/>
  <c r="N293" i="75"/>
  <c r="N85" i="75"/>
  <c r="N128" i="75"/>
  <c r="N76" i="75"/>
  <c r="N314" i="75"/>
  <c r="N380" i="75"/>
  <c r="N341" i="75"/>
  <c r="N32" i="75"/>
  <c r="N164" i="75"/>
  <c r="N398" i="75"/>
  <c r="N353" i="75"/>
  <c r="N230" i="75"/>
  <c r="N327" i="75"/>
  <c r="N41" i="75"/>
  <c r="N275" i="75"/>
  <c r="N201" i="75"/>
  <c r="N194" i="75"/>
  <c r="N86" i="75"/>
  <c r="N374" i="75"/>
  <c r="N203" i="75"/>
  <c r="N129" i="75"/>
  <c r="N359" i="75"/>
  <c r="N246" i="75"/>
  <c r="N11" i="75"/>
  <c r="N68" i="75"/>
  <c r="N400" i="75"/>
  <c r="N277" i="75"/>
  <c r="N351" i="75"/>
  <c r="N185" i="75"/>
  <c r="N60" i="75"/>
  <c r="N217" i="75"/>
  <c r="N278" i="75"/>
  <c r="N300" i="75"/>
  <c r="N226" i="75"/>
  <c r="N225" i="75"/>
  <c r="N382" i="75"/>
  <c r="N343" i="75"/>
  <c r="N100" i="75"/>
  <c r="N397" i="75"/>
  <c r="N223" i="75"/>
  <c r="N208" i="75"/>
  <c r="N154" i="75"/>
  <c r="N39" i="75"/>
  <c r="N196" i="75"/>
  <c r="N205" i="75"/>
  <c r="N36" i="75"/>
  <c r="N369" i="75"/>
  <c r="N248" i="75"/>
  <c r="N297" i="75"/>
  <c r="N229" i="75"/>
  <c r="N168" i="75"/>
  <c r="N198" i="75"/>
  <c r="N151" i="75"/>
  <c r="N355" i="75"/>
  <c r="N140" i="75"/>
  <c r="N191" i="75"/>
  <c r="N91" i="75"/>
  <c r="N88" i="75"/>
  <c r="N153" i="75"/>
  <c r="N6" i="75"/>
  <c r="N239" i="75"/>
  <c r="N28" i="75"/>
  <c r="N381" i="75"/>
  <c r="N104" i="75"/>
  <c r="N119" i="75"/>
  <c r="N156" i="75"/>
  <c r="N303" i="75"/>
  <c r="N118" i="75"/>
  <c r="N379" i="75"/>
  <c r="N214" i="75"/>
  <c r="N289" i="75"/>
  <c r="N290" i="75"/>
  <c r="N392" i="75"/>
  <c r="N286" i="75"/>
  <c r="N233" i="75"/>
  <c r="N169" i="75"/>
  <c r="N366" i="75"/>
  <c r="N186" i="75"/>
  <c r="N110" i="75"/>
  <c r="N51" i="75"/>
  <c r="N393" i="75"/>
  <c r="N117" i="75"/>
  <c r="N45" i="75"/>
  <c r="N268" i="75"/>
  <c r="N177" i="75"/>
  <c r="N81" i="75"/>
  <c r="N71" i="75"/>
  <c r="N115" i="75"/>
  <c r="N89" i="75"/>
  <c r="N295" i="75"/>
  <c r="N59" i="75"/>
  <c r="N42" i="75"/>
  <c r="N181" i="75"/>
  <c r="N98" i="75"/>
  <c r="N324" i="75"/>
  <c r="N112" i="75"/>
  <c r="N206" i="75"/>
  <c r="N127" i="75"/>
  <c r="N47" i="75"/>
  <c r="N64" i="75"/>
  <c r="N155" i="75"/>
  <c r="N5" i="75"/>
  <c r="N339" i="75"/>
  <c r="N24" i="75"/>
  <c r="N245" i="75"/>
  <c r="N270" i="75"/>
  <c r="N126" i="75"/>
  <c r="N334" i="75"/>
  <c r="N388" i="75"/>
  <c r="N56" i="75"/>
  <c r="N199" i="75"/>
  <c r="N391" i="75"/>
  <c r="N22" i="75"/>
  <c r="N248" i="70"/>
  <c r="N175" i="70"/>
  <c r="N367" i="70"/>
  <c r="N143" i="70"/>
  <c r="N393" i="70"/>
  <c r="N189" i="70"/>
  <c r="N306" i="70"/>
  <c r="N96" i="70"/>
  <c r="N47" i="70"/>
  <c r="N213" i="70"/>
  <c r="N188" i="70"/>
  <c r="N84" i="70"/>
  <c r="N179" i="70"/>
  <c r="N13" i="70"/>
  <c r="N366" i="70"/>
  <c r="N212" i="70"/>
  <c r="N332" i="70"/>
  <c r="N253" i="70"/>
  <c r="N227" i="70"/>
  <c r="N238" i="70"/>
  <c r="N348" i="70"/>
  <c r="N32" i="70"/>
  <c r="N376" i="70"/>
  <c r="N126" i="70"/>
  <c r="N125" i="70"/>
  <c r="N142" i="70"/>
  <c r="N77" i="70"/>
  <c r="N57" i="70"/>
  <c r="N65" i="70"/>
  <c r="N9" i="70"/>
  <c r="N58" i="70"/>
  <c r="N106" i="70"/>
  <c r="N11" i="70"/>
  <c r="N170" i="70"/>
  <c r="N245" i="70"/>
  <c r="N333" i="70"/>
  <c r="N232" i="70"/>
  <c r="N341" i="70"/>
  <c r="N100" i="70"/>
  <c r="N48" i="70"/>
  <c r="N69" i="70"/>
  <c r="N258" i="70"/>
  <c r="N372" i="70"/>
  <c r="N92" i="70"/>
  <c r="N337" i="70"/>
  <c r="N222" i="70"/>
  <c r="N396" i="70"/>
  <c r="N241" i="70"/>
  <c r="N285" i="70"/>
  <c r="N135" i="70"/>
  <c r="N140" i="70"/>
  <c r="N249" i="70"/>
  <c r="N127" i="70"/>
  <c r="N144" i="70"/>
  <c r="N390" i="70"/>
  <c r="N331" i="70"/>
  <c r="N146" i="70"/>
  <c r="N314" i="70"/>
  <c r="N231" i="70"/>
  <c r="N105" i="70"/>
  <c r="N328" i="70"/>
  <c r="N37" i="70"/>
  <c r="N29" i="70"/>
  <c r="N207" i="70"/>
  <c r="N165" i="70"/>
  <c r="N265" i="70"/>
  <c r="N138" i="70"/>
  <c r="N340" i="70"/>
  <c r="N276" i="70"/>
  <c r="N129" i="70"/>
  <c r="N88" i="70"/>
  <c r="N250" i="70"/>
  <c r="N243" i="70"/>
  <c r="N257" i="70"/>
  <c r="N182" i="70"/>
  <c r="N336" i="70"/>
  <c r="N43" i="70"/>
  <c r="N152" i="70"/>
  <c r="N273" i="70"/>
  <c r="N365" i="70"/>
  <c r="N25" i="70"/>
  <c r="N64" i="70"/>
  <c r="N110" i="70"/>
  <c r="N82" i="70"/>
  <c r="N98" i="70"/>
  <c r="N385" i="70"/>
  <c r="N263" i="70"/>
  <c r="N269" i="70"/>
  <c r="N323" i="70"/>
  <c r="N242" i="70"/>
  <c r="N259" i="70"/>
  <c r="N80" i="70"/>
  <c r="N91" i="70"/>
  <c r="N194" i="70"/>
  <c r="N288" i="70"/>
  <c r="N319" i="70"/>
  <c r="N79" i="70"/>
  <c r="N373" i="70"/>
  <c r="N66" i="70"/>
  <c r="N353" i="70"/>
  <c r="N27" i="70"/>
  <c r="N97" i="70"/>
  <c r="N174" i="70"/>
  <c r="N201" i="70"/>
  <c r="N133" i="70"/>
  <c r="N38" i="70"/>
  <c r="N28" i="70"/>
  <c r="N199" i="70"/>
  <c r="N205" i="70"/>
  <c r="N224" i="70"/>
  <c r="N324" i="70"/>
  <c r="N172" i="70"/>
  <c r="N251" i="70"/>
  <c r="N202" i="70"/>
  <c r="N211" i="70"/>
  <c r="N162" i="70"/>
  <c r="N108" i="70"/>
  <c r="N203" i="70"/>
  <c r="N262" i="70"/>
  <c r="N296" i="70"/>
  <c r="N214" i="70"/>
  <c r="N90" i="70"/>
  <c r="N111" i="70"/>
  <c r="N312" i="70"/>
  <c r="N297" i="70"/>
  <c r="N166" i="70"/>
  <c r="N352" i="70"/>
  <c r="N292" i="70"/>
  <c r="N268" i="70"/>
  <c r="N316" i="70"/>
  <c r="N53" i="70"/>
  <c r="N120" i="70"/>
  <c r="N109" i="70"/>
  <c r="N338" i="70"/>
  <c r="N282" i="70"/>
  <c r="N21" i="70"/>
  <c r="N164" i="70"/>
  <c r="N398" i="70"/>
  <c r="N33" i="70"/>
  <c r="N286" i="70"/>
  <c r="N220" i="70"/>
  <c r="N150" i="70"/>
  <c r="N295" i="70"/>
  <c r="N272" i="70"/>
  <c r="N156" i="70"/>
  <c r="N235" i="70"/>
  <c r="N200" i="70"/>
  <c r="N270" i="70"/>
  <c r="N298" i="70"/>
  <c r="N264" i="70"/>
  <c r="N310" i="70"/>
  <c r="N326" i="70"/>
  <c r="N145" i="70"/>
  <c r="N313" i="70"/>
  <c r="N113" i="70"/>
  <c r="N86" i="70"/>
  <c r="N55" i="70"/>
  <c r="N267" i="70"/>
  <c r="N4" i="70"/>
  <c r="N184" i="70"/>
  <c r="N344" i="70"/>
  <c r="N132" i="70"/>
  <c r="N388" i="70"/>
  <c r="N87" i="70"/>
  <c r="N12" i="70"/>
  <c r="N345" i="70"/>
  <c r="N403" i="70"/>
  <c r="N24" i="70"/>
  <c r="N35" i="70"/>
  <c r="N128" i="70"/>
  <c r="N75" i="70"/>
  <c r="N223" i="70"/>
  <c r="N300" i="70"/>
  <c r="N40" i="70"/>
  <c r="N85" i="70"/>
  <c r="N380" i="70"/>
  <c r="N389" i="70"/>
  <c r="N151" i="70"/>
  <c r="N246" i="70"/>
  <c r="N183" i="70"/>
  <c r="N112" i="70"/>
  <c r="N178" i="70"/>
  <c r="N181" i="70"/>
  <c r="N107" i="70"/>
  <c r="N60" i="70"/>
  <c r="N14" i="70"/>
  <c r="N318" i="70"/>
  <c r="N160" i="70"/>
  <c r="N196" i="70"/>
  <c r="N266" i="70"/>
  <c r="N216" i="70"/>
  <c r="N322" i="70"/>
  <c r="N195" i="70"/>
  <c r="N136" i="70"/>
  <c r="N302" i="70"/>
  <c r="N362" i="70"/>
  <c r="N234" i="70"/>
  <c r="N359" i="70"/>
  <c r="N147" i="70"/>
  <c r="N59" i="70"/>
  <c r="N278" i="70"/>
  <c r="N171" i="70"/>
  <c r="N349" i="70"/>
  <c r="N364" i="70"/>
  <c r="N368" i="70"/>
  <c r="N294" i="70"/>
  <c r="N301" i="70"/>
  <c r="N119" i="70"/>
  <c r="N283" i="70"/>
  <c r="N256" i="70"/>
  <c r="N158" i="70"/>
  <c r="N335" i="70"/>
  <c r="N72" i="70"/>
  <c r="N36" i="70"/>
  <c r="N320" i="70"/>
  <c r="N168" i="70"/>
  <c r="N115" i="70"/>
  <c r="N354" i="70"/>
  <c r="N350" i="70"/>
  <c r="N402" i="70"/>
  <c r="N18" i="70"/>
  <c r="N204" i="70"/>
  <c r="N374" i="70"/>
  <c r="N76" i="70"/>
  <c r="N279" i="70"/>
  <c r="N173" i="70"/>
  <c r="N159" i="70"/>
  <c r="N360" i="70"/>
  <c r="N139" i="70"/>
  <c r="N131" i="70"/>
  <c r="N34" i="70"/>
  <c r="N339" i="70"/>
  <c r="N230" i="70"/>
  <c r="N74" i="70"/>
  <c r="N70" i="70"/>
  <c r="N155" i="70"/>
  <c r="N50" i="70"/>
  <c r="N397" i="70"/>
  <c r="N274" i="70"/>
  <c r="N153" i="70"/>
  <c r="N357" i="70"/>
  <c r="N219" i="70"/>
  <c r="N73" i="70"/>
  <c r="N342" i="70"/>
  <c r="N44" i="70"/>
  <c r="N355" i="70"/>
  <c r="N51" i="70"/>
  <c r="N356" i="70"/>
  <c r="N19" i="70"/>
  <c r="N99" i="70"/>
  <c r="N209" i="70"/>
  <c r="N114" i="70"/>
  <c r="N284" i="70"/>
  <c r="N392" i="70"/>
  <c r="N30" i="70"/>
  <c r="N391" i="70"/>
  <c r="N255" i="70"/>
  <c r="N163" i="70"/>
  <c r="N358" i="70"/>
  <c r="N221" i="70"/>
  <c r="N210" i="70"/>
  <c r="N330" i="70"/>
  <c r="N45" i="70"/>
  <c r="N384" i="70"/>
  <c r="N370" i="70"/>
  <c r="N20" i="70"/>
  <c r="N261" i="70"/>
  <c r="N63" i="70"/>
  <c r="N177" i="70"/>
  <c r="N377" i="70"/>
  <c r="N122" i="70"/>
  <c r="N192" i="70"/>
  <c r="N271" i="70"/>
  <c r="N49" i="70"/>
  <c r="N363" i="70"/>
  <c r="N303" i="70"/>
  <c r="N327" i="70"/>
  <c r="N329" i="70"/>
  <c r="N56" i="70"/>
  <c r="N167" i="70"/>
  <c r="N325" i="70"/>
  <c r="N382" i="70"/>
  <c r="N225" i="70"/>
  <c r="N83" i="70"/>
  <c r="N26" i="70"/>
  <c r="N252" i="70"/>
  <c r="N190" i="70"/>
  <c r="N208" i="70"/>
  <c r="N361" i="70"/>
  <c r="N118" i="70"/>
  <c r="N161" i="70"/>
  <c r="N17" i="70"/>
  <c r="N236" i="70"/>
  <c r="N226" i="70"/>
  <c r="N400" i="70"/>
  <c r="N387" i="70"/>
  <c r="N233" i="70"/>
  <c r="N89" i="70"/>
  <c r="N157" i="70"/>
  <c r="N198" i="70"/>
  <c r="N67" i="70"/>
  <c r="N148" i="70"/>
  <c r="N137" i="70"/>
  <c r="N308" i="70"/>
  <c r="N399" i="70"/>
  <c r="N41" i="70"/>
  <c r="N7" i="70"/>
  <c r="N218" i="70"/>
  <c r="N239" i="70"/>
  <c r="N42" i="70"/>
  <c r="N5" i="70"/>
  <c r="N191" i="70"/>
  <c r="N228" i="70"/>
  <c r="N186" i="70"/>
  <c r="N307" i="70"/>
  <c r="N54" i="70"/>
  <c r="N237" i="70"/>
  <c r="N378" i="70"/>
  <c r="N121" i="70"/>
  <c r="N95" i="70"/>
  <c r="N229" i="70"/>
  <c r="N193" i="70"/>
  <c r="N141" i="70"/>
  <c r="N10" i="70"/>
  <c r="N78" i="70"/>
  <c r="N315" i="70"/>
  <c r="N381" i="70"/>
  <c r="N305" i="70"/>
  <c r="N215" i="70"/>
  <c r="N401" i="70"/>
  <c r="N371" i="70"/>
  <c r="N187" i="70"/>
  <c r="N369" i="70"/>
  <c r="N386" i="70"/>
  <c r="N123" i="70"/>
  <c r="N334" i="70"/>
  <c r="N102" i="70"/>
  <c r="N254" i="70"/>
  <c r="N117" i="70"/>
  <c r="N343" i="70"/>
  <c r="N275" i="70"/>
  <c r="N317" i="70"/>
  <c r="N260" i="70"/>
  <c r="N22" i="70"/>
  <c r="N103" i="70"/>
  <c r="N46" i="70"/>
  <c r="N304" i="70"/>
  <c r="N124" i="70"/>
  <c r="N206" i="70"/>
  <c r="N8" i="70"/>
  <c r="N130" i="70"/>
  <c r="N394" i="70"/>
  <c r="N16" i="70"/>
  <c r="N383" i="70"/>
  <c r="N23" i="70"/>
  <c r="N379" i="70"/>
  <c r="N104" i="70"/>
  <c r="N15" i="70"/>
  <c r="N290" i="70"/>
  <c r="N154" i="70"/>
  <c r="N134" i="70"/>
  <c r="N311" i="70"/>
  <c r="N6" i="70"/>
  <c r="N321" i="70"/>
  <c r="N281" i="70"/>
  <c r="N351" i="70"/>
  <c r="N277" i="70"/>
  <c r="N240" i="70"/>
  <c r="N52" i="70"/>
  <c r="N287" i="70"/>
  <c r="N176" i="70"/>
  <c r="N289" i="70"/>
  <c r="N169" i="70"/>
  <c r="N39" i="70"/>
  <c r="N68" i="70"/>
  <c r="N81" i="70"/>
  <c r="N347" i="70"/>
  <c r="N61" i="70"/>
  <c r="N346" i="70"/>
  <c r="N309" i="70"/>
  <c r="N217" i="70"/>
  <c r="N293" i="70"/>
  <c r="N149" i="70"/>
  <c r="N180" i="70"/>
  <c r="N62" i="70"/>
  <c r="N244" i="70"/>
  <c r="N93" i="70"/>
  <c r="N94" i="70"/>
  <c r="N247" i="70"/>
  <c r="N280" i="70"/>
  <c r="N185" i="70"/>
  <c r="N197" i="70"/>
  <c r="N71" i="70"/>
  <c r="N299" i="70"/>
  <c r="N395" i="70"/>
  <c r="N375" i="70"/>
  <c r="N116" i="70"/>
  <c r="N101" i="70"/>
  <c r="N31" i="70"/>
  <c r="N291" i="70"/>
  <c r="I35" i="1"/>
  <c r="J34" i="1"/>
  <c r="AU25" i="26"/>
  <c r="AT26" i="26"/>
  <c r="X5" i="1" l="1"/>
  <c r="AE5" i="1" s="1"/>
  <c r="X9" i="1"/>
  <c r="AE9" i="1" s="1"/>
  <c r="X12" i="1"/>
  <c r="AE12" i="1" s="1"/>
  <c r="X8" i="1"/>
  <c r="AE8" i="1" s="1"/>
  <c r="X6" i="1"/>
  <c r="AE6" i="1" s="1"/>
  <c r="X17" i="1"/>
  <c r="AE17" i="1" s="1"/>
  <c r="S100" i="70"/>
  <c r="W100" i="70"/>
  <c r="Q100" i="70"/>
  <c r="V100" i="70"/>
  <c r="T100" i="70"/>
  <c r="U100" i="70"/>
  <c r="W92" i="70"/>
  <c r="V92" i="70"/>
  <c r="S92" i="70"/>
  <c r="U92" i="70"/>
  <c r="Q92" i="70"/>
  <c r="T92" i="70"/>
  <c r="S65" i="70"/>
  <c r="U65" i="70"/>
  <c r="T65" i="70"/>
  <c r="V65" i="70"/>
  <c r="W65" i="70"/>
  <c r="Q65" i="70"/>
  <c r="U60" i="75"/>
  <c r="S60" i="75"/>
  <c r="Q60" i="75"/>
  <c r="V60" i="75"/>
  <c r="T60" i="75"/>
  <c r="W60" i="75"/>
  <c r="V87" i="75"/>
  <c r="Q87" i="75"/>
  <c r="U87" i="75"/>
  <c r="W87" i="75"/>
  <c r="T87" i="75"/>
  <c r="S87" i="75"/>
  <c r="U62" i="75"/>
  <c r="V62" i="75"/>
  <c r="Q62" i="75"/>
  <c r="T62" i="75"/>
  <c r="S62" i="75"/>
  <c r="W62" i="75"/>
  <c r="V101" i="50"/>
  <c r="T101" i="50"/>
  <c r="U101" i="50"/>
  <c r="Q101" i="50"/>
  <c r="W101" i="50"/>
  <c r="S101" i="50"/>
  <c r="T6" i="70"/>
  <c r="U6" i="70"/>
  <c r="S6" i="70"/>
  <c r="V6" i="70"/>
  <c r="Q6" i="70"/>
  <c r="W6" i="70"/>
  <c r="Q73" i="70"/>
  <c r="T73" i="70"/>
  <c r="W73" i="70"/>
  <c r="S73" i="70"/>
  <c r="V73" i="70"/>
  <c r="U73" i="70"/>
  <c r="U95" i="70"/>
  <c r="Q95" i="70"/>
  <c r="W95" i="70"/>
  <c r="T95" i="70"/>
  <c r="V95" i="70"/>
  <c r="S95" i="70"/>
  <c r="V94" i="70"/>
  <c r="S94" i="70"/>
  <c r="Q94" i="70"/>
  <c r="T94" i="70"/>
  <c r="U94" i="70"/>
  <c r="W94" i="70"/>
  <c r="U42" i="75"/>
  <c r="W42" i="75"/>
  <c r="S42" i="75"/>
  <c r="Q42" i="75"/>
  <c r="V42" i="75"/>
  <c r="T42" i="75"/>
  <c r="S76" i="75"/>
  <c r="Q76" i="75"/>
  <c r="T76" i="75"/>
  <c r="V76" i="75"/>
  <c r="U76" i="75"/>
  <c r="W76" i="75"/>
  <c r="U50" i="75"/>
  <c r="Q50" i="75"/>
  <c r="W50" i="75"/>
  <c r="T50" i="75"/>
  <c r="V50" i="75"/>
  <c r="S50" i="75"/>
  <c r="U23" i="50"/>
  <c r="W23" i="50"/>
  <c r="Q23" i="50"/>
  <c r="T23" i="50"/>
  <c r="V23" i="50"/>
  <c r="S23" i="50"/>
  <c r="U43" i="50"/>
  <c r="V43" i="50"/>
  <c r="Q43" i="50"/>
  <c r="T43" i="50"/>
  <c r="W43" i="50"/>
  <c r="S43" i="50"/>
  <c r="S4" i="60"/>
  <c r="W4" i="60"/>
  <c r="U4" i="60"/>
  <c r="Q4" i="60"/>
  <c r="T4" i="60"/>
  <c r="V4" i="60"/>
  <c r="V79" i="60"/>
  <c r="T79" i="60"/>
  <c r="W79" i="60"/>
  <c r="S79" i="60"/>
  <c r="Q79" i="60"/>
  <c r="U79" i="60"/>
  <c r="U23" i="60"/>
  <c r="Q23" i="60"/>
  <c r="R23" i="60" s="1"/>
  <c r="S23" i="60"/>
  <c r="T23" i="60"/>
  <c r="W23" i="60"/>
  <c r="V23" i="60"/>
  <c r="U82" i="60"/>
  <c r="V82" i="60"/>
  <c r="Q82" i="60"/>
  <c r="T82" i="60"/>
  <c r="S82" i="60"/>
  <c r="W82" i="60"/>
  <c r="Q89" i="51"/>
  <c r="W89" i="51"/>
  <c r="T89" i="51"/>
  <c r="V89" i="51"/>
  <c r="U89" i="51"/>
  <c r="S89" i="51"/>
  <c r="T96" i="51"/>
  <c r="S96" i="51"/>
  <c r="V96" i="51"/>
  <c r="Q96" i="51"/>
  <c r="U96" i="51"/>
  <c r="W96" i="51"/>
  <c r="W22" i="68"/>
  <c r="Q22" i="68"/>
  <c r="T22" i="68"/>
  <c r="V22" i="68"/>
  <c r="S22" i="68"/>
  <c r="U22" i="68"/>
  <c r="S4" i="68"/>
  <c r="T4" i="68"/>
  <c r="Q4" i="68"/>
  <c r="U4" i="68"/>
  <c r="V4" i="68"/>
  <c r="W4" i="68"/>
  <c r="T13" i="61"/>
  <c r="V13" i="61"/>
  <c r="U13" i="61"/>
  <c r="S13" i="61"/>
  <c r="Q13" i="61"/>
  <c r="W13" i="61"/>
  <c r="T90" i="61"/>
  <c r="U90" i="61"/>
  <c r="V90" i="61"/>
  <c r="S90" i="61"/>
  <c r="W90" i="61"/>
  <c r="Q90" i="61"/>
  <c r="S16" i="54"/>
  <c r="Q16" i="54"/>
  <c r="V16" i="54"/>
  <c r="W16" i="54"/>
  <c r="T16" i="54"/>
  <c r="U16" i="54"/>
  <c r="S58" i="54"/>
  <c r="V58" i="54"/>
  <c r="T58" i="54"/>
  <c r="U58" i="54"/>
  <c r="Q58" i="54"/>
  <c r="W58" i="54"/>
  <c r="S6" i="54"/>
  <c r="W6" i="54"/>
  <c r="V6" i="54"/>
  <c r="U6" i="54"/>
  <c r="Q6" i="54"/>
  <c r="R6" i="54" s="1"/>
  <c r="T6" i="54"/>
  <c r="Q49" i="54"/>
  <c r="S49" i="54"/>
  <c r="T49" i="54"/>
  <c r="U49" i="54"/>
  <c r="V49" i="54"/>
  <c r="W49" i="54"/>
  <c r="Q47" i="54"/>
  <c r="S47" i="54"/>
  <c r="U47" i="54"/>
  <c r="W47" i="54"/>
  <c r="T47" i="54"/>
  <c r="V47" i="54"/>
  <c r="T22" i="59"/>
  <c r="U22" i="59"/>
  <c r="S22" i="59"/>
  <c r="V22" i="59"/>
  <c r="W22" i="59"/>
  <c r="Q22" i="59"/>
  <c r="Q92" i="59"/>
  <c r="S92" i="59"/>
  <c r="V92" i="59"/>
  <c r="U92" i="59"/>
  <c r="W92" i="59"/>
  <c r="T92" i="59"/>
  <c r="S17" i="59"/>
  <c r="W17" i="59"/>
  <c r="V17" i="59"/>
  <c r="U17" i="59"/>
  <c r="Q17" i="59"/>
  <c r="R17" i="59" s="1"/>
  <c r="T17" i="59"/>
  <c r="W94" i="55"/>
  <c r="Q94" i="55"/>
  <c r="U94" i="55"/>
  <c r="T94" i="55"/>
  <c r="S94" i="55"/>
  <c r="V94" i="55"/>
  <c r="T43" i="55"/>
  <c r="U43" i="55"/>
  <c r="S43" i="55"/>
  <c r="V43" i="55"/>
  <c r="W43" i="55"/>
  <c r="Q43" i="55"/>
  <c r="Q30" i="55"/>
  <c r="S30" i="55"/>
  <c r="T30" i="55"/>
  <c r="W30" i="55"/>
  <c r="U30" i="55"/>
  <c r="V30" i="55"/>
  <c r="U23" i="71"/>
  <c r="W23" i="71"/>
  <c r="V23" i="71"/>
  <c r="S23" i="71"/>
  <c r="T23" i="71"/>
  <c r="Q23" i="71"/>
  <c r="T53" i="71"/>
  <c r="U53" i="71"/>
  <c r="V53" i="71"/>
  <c r="S53" i="71"/>
  <c r="W53" i="71"/>
  <c r="Q53" i="71"/>
  <c r="T27" i="71"/>
  <c r="U27" i="71"/>
  <c r="Q27" i="71"/>
  <c r="V27" i="71"/>
  <c r="W27" i="71"/>
  <c r="S27" i="71"/>
  <c r="Q13" i="66"/>
  <c r="U13" i="66"/>
  <c r="V13" i="66"/>
  <c r="T13" i="66"/>
  <c r="W13" i="66"/>
  <c r="S13" i="66"/>
  <c r="U17" i="66"/>
  <c r="V17" i="66"/>
  <c r="Q17" i="66"/>
  <c r="S17" i="66"/>
  <c r="T17" i="66"/>
  <c r="W17" i="66"/>
  <c r="W83" i="66"/>
  <c r="S83" i="66"/>
  <c r="Q83" i="66"/>
  <c r="T83" i="66"/>
  <c r="V83" i="66"/>
  <c r="U83" i="66"/>
  <c r="W99" i="66"/>
  <c r="U99" i="66"/>
  <c r="V99" i="66"/>
  <c r="S99" i="66"/>
  <c r="Q99" i="66"/>
  <c r="T99" i="66"/>
  <c r="Q76" i="76"/>
  <c r="S76" i="76"/>
  <c r="V76" i="76"/>
  <c r="T76" i="76"/>
  <c r="U76" i="76"/>
  <c r="W76" i="76"/>
  <c r="W98" i="76"/>
  <c r="T98" i="76"/>
  <c r="U98" i="76"/>
  <c r="V98" i="76"/>
  <c r="S98" i="76"/>
  <c r="Q98" i="76"/>
  <c r="W46" i="76"/>
  <c r="U46" i="76"/>
  <c r="T46" i="76"/>
  <c r="Q46" i="76"/>
  <c r="S46" i="76"/>
  <c r="V46" i="76"/>
  <c r="W101" i="67"/>
  <c r="S101" i="67"/>
  <c r="V101" i="67"/>
  <c r="T101" i="67"/>
  <c r="Q101" i="67"/>
  <c r="U101" i="67"/>
  <c r="S67" i="67"/>
  <c r="T67" i="67"/>
  <c r="Q67" i="67"/>
  <c r="V67" i="67"/>
  <c r="W67" i="67"/>
  <c r="U67" i="67"/>
  <c r="S13" i="58"/>
  <c r="W13" i="58"/>
  <c r="Q13" i="58"/>
  <c r="R13" i="58" s="1"/>
  <c r="U13" i="58"/>
  <c r="V13" i="58"/>
  <c r="T13" i="58"/>
  <c r="S11" i="69"/>
  <c r="U11" i="69"/>
  <c r="V11" i="69"/>
  <c r="W11" i="69"/>
  <c r="Q11" i="69"/>
  <c r="T11" i="69"/>
  <c r="Q21" i="69"/>
  <c r="V21" i="69"/>
  <c r="S21" i="69"/>
  <c r="W21" i="69"/>
  <c r="U21" i="69"/>
  <c r="T21" i="69"/>
  <c r="W65" i="69"/>
  <c r="U65" i="69"/>
  <c r="Q65" i="69"/>
  <c r="S65" i="69"/>
  <c r="T65" i="69"/>
  <c r="V65" i="69"/>
  <c r="T80" i="69"/>
  <c r="Q80" i="69"/>
  <c r="V80" i="69"/>
  <c r="U80" i="69"/>
  <c r="W80" i="69"/>
  <c r="S80" i="69"/>
  <c r="S77" i="69"/>
  <c r="W77" i="69"/>
  <c r="T77" i="69"/>
  <c r="V77" i="69"/>
  <c r="Q77" i="69"/>
  <c r="U77" i="69"/>
  <c r="U94" i="69"/>
  <c r="W94" i="69"/>
  <c r="T94" i="69"/>
  <c r="Q94" i="69"/>
  <c r="S94" i="69"/>
  <c r="V94" i="69"/>
  <c r="W94" i="22"/>
  <c r="S94" i="22"/>
  <c r="T94" i="22"/>
  <c r="Q94" i="22"/>
  <c r="V94" i="22"/>
  <c r="U94" i="22"/>
  <c r="V47" i="64"/>
  <c r="Q47" i="64"/>
  <c r="U47" i="64"/>
  <c r="S47" i="64"/>
  <c r="W47" i="64"/>
  <c r="T47" i="64"/>
  <c r="S45" i="57"/>
  <c r="U45" i="57"/>
  <c r="T45" i="57"/>
  <c r="Q45" i="57"/>
  <c r="W45" i="57"/>
  <c r="V45" i="57"/>
  <c r="Q98" i="65"/>
  <c r="W98" i="65"/>
  <c r="T98" i="65"/>
  <c r="V98" i="65"/>
  <c r="U98" i="65"/>
  <c r="S98" i="65"/>
  <c r="W47" i="53"/>
  <c r="T47" i="53"/>
  <c r="S47" i="53"/>
  <c r="V47" i="53"/>
  <c r="Q47" i="53"/>
  <c r="U47" i="53"/>
  <c r="Q62" i="53"/>
  <c r="S62" i="53"/>
  <c r="T62" i="53"/>
  <c r="W62" i="53"/>
  <c r="V62" i="53"/>
  <c r="U62" i="53"/>
  <c r="V61" i="70"/>
  <c r="S61" i="70"/>
  <c r="T61" i="70"/>
  <c r="W61" i="70"/>
  <c r="U61" i="70"/>
  <c r="Q61" i="70"/>
  <c r="Q46" i="70"/>
  <c r="S46" i="70"/>
  <c r="W46" i="70"/>
  <c r="T46" i="70"/>
  <c r="V46" i="70"/>
  <c r="U46" i="70"/>
  <c r="S41" i="70"/>
  <c r="Q41" i="70"/>
  <c r="T41" i="70"/>
  <c r="W41" i="70"/>
  <c r="U41" i="70"/>
  <c r="V41" i="70"/>
  <c r="W102" i="70"/>
  <c r="U102" i="70"/>
  <c r="Q102" i="70"/>
  <c r="S102" i="70"/>
  <c r="V102" i="70"/>
  <c r="T102" i="70"/>
  <c r="S49" i="70"/>
  <c r="T49" i="70"/>
  <c r="Q49" i="70"/>
  <c r="V49" i="70"/>
  <c r="W49" i="70"/>
  <c r="U49" i="70"/>
  <c r="Q20" i="70"/>
  <c r="W20" i="70"/>
  <c r="T20" i="70"/>
  <c r="V20" i="70"/>
  <c r="S20" i="70"/>
  <c r="U20" i="70"/>
  <c r="V74" i="70"/>
  <c r="U74" i="70"/>
  <c r="S74" i="70"/>
  <c r="W74" i="70"/>
  <c r="Q74" i="70"/>
  <c r="T74" i="70"/>
  <c r="S14" i="70"/>
  <c r="Q14" i="70"/>
  <c r="T14" i="70"/>
  <c r="U14" i="70"/>
  <c r="V14" i="70"/>
  <c r="W14" i="70"/>
  <c r="Q38" i="70"/>
  <c r="W38" i="70"/>
  <c r="U38" i="70"/>
  <c r="T38" i="70"/>
  <c r="S38" i="70"/>
  <c r="V38" i="70"/>
  <c r="V64" i="70"/>
  <c r="W64" i="70"/>
  <c r="S64" i="70"/>
  <c r="Q64" i="70"/>
  <c r="T64" i="70"/>
  <c r="U64" i="70"/>
  <c r="Q47" i="75"/>
  <c r="U47" i="75"/>
  <c r="W47" i="75"/>
  <c r="T47" i="75"/>
  <c r="S47" i="75"/>
  <c r="V47" i="75"/>
  <c r="V59" i="75"/>
  <c r="Q59" i="75"/>
  <c r="U59" i="75"/>
  <c r="S59" i="75"/>
  <c r="T59" i="75"/>
  <c r="W59" i="75"/>
  <c r="S45" i="75"/>
  <c r="U45" i="75"/>
  <c r="W45" i="75"/>
  <c r="Q45" i="75"/>
  <c r="V45" i="75"/>
  <c r="T45" i="75"/>
  <c r="U39" i="75"/>
  <c r="Q39" i="75"/>
  <c r="T39" i="75"/>
  <c r="W39" i="75"/>
  <c r="S39" i="75"/>
  <c r="V39" i="75"/>
  <c r="S31" i="75"/>
  <c r="V31" i="75"/>
  <c r="Q31" i="75"/>
  <c r="W31" i="75"/>
  <c r="T31" i="75"/>
  <c r="U31" i="75"/>
  <c r="W69" i="75"/>
  <c r="Q69" i="75"/>
  <c r="V69" i="75"/>
  <c r="U69" i="75"/>
  <c r="T69" i="75"/>
  <c r="S69" i="75"/>
  <c r="Q44" i="75"/>
  <c r="V44" i="75"/>
  <c r="W44" i="75"/>
  <c r="U44" i="75"/>
  <c r="S44" i="75"/>
  <c r="T44" i="75"/>
  <c r="U73" i="75"/>
  <c r="T73" i="75"/>
  <c r="W73" i="75"/>
  <c r="V73" i="75"/>
  <c r="S73" i="75"/>
  <c r="Q73" i="75"/>
  <c r="T93" i="75"/>
  <c r="S93" i="75"/>
  <c r="U93" i="75"/>
  <c r="Q93" i="75"/>
  <c r="V93" i="75"/>
  <c r="W93" i="75"/>
  <c r="T13" i="75"/>
  <c r="Q13" i="75"/>
  <c r="W13" i="75"/>
  <c r="V13" i="75"/>
  <c r="U13" i="75"/>
  <c r="S13" i="75"/>
  <c r="Q48" i="75"/>
  <c r="W48" i="75"/>
  <c r="S48" i="75"/>
  <c r="V48" i="75"/>
  <c r="T48" i="75"/>
  <c r="U48" i="75"/>
  <c r="U12" i="75"/>
  <c r="V12" i="75"/>
  <c r="W12" i="75"/>
  <c r="S12" i="75"/>
  <c r="Q12" i="75"/>
  <c r="T12" i="75"/>
  <c r="V59" i="50"/>
  <c r="W59" i="50"/>
  <c r="U59" i="50"/>
  <c r="S59" i="50"/>
  <c r="T59" i="50"/>
  <c r="Q59" i="50"/>
  <c r="Q90" i="50"/>
  <c r="V90" i="50"/>
  <c r="S90" i="50"/>
  <c r="U90" i="50"/>
  <c r="W90" i="50"/>
  <c r="T90" i="50"/>
  <c r="S17" i="50"/>
  <c r="V17" i="50"/>
  <c r="U17" i="50"/>
  <c r="Q17" i="50"/>
  <c r="R17" i="50" s="1"/>
  <c r="W17" i="50"/>
  <c r="T17" i="50"/>
  <c r="Q41" i="50"/>
  <c r="V41" i="50"/>
  <c r="W41" i="50"/>
  <c r="T41" i="50"/>
  <c r="S41" i="50"/>
  <c r="U41" i="50"/>
  <c r="Q74" i="50"/>
  <c r="T74" i="50"/>
  <c r="U74" i="50"/>
  <c r="V74" i="50"/>
  <c r="S74" i="50"/>
  <c r="W74" i="50"/>
  <c r="Q76" i="50"/>
  <c r="W76" i="50"/>
  <c r="V76" i="50"/>
  <c r="T76" i="50"/>
  <c r="U76" i="50"/>
  <c r="S76" i="50"/>
  <c r="S66" i="50"/>
  <c r="Q66" i="50"/>
  <c r="T66" i="50"/>
  <c r="V66" i="50"/>
  <c r="W66" i="50"/>
  <c r="U66" i="50"/>
  <c r="Q44" i="50"/>
  <c r="V44" i="50"/>
  <c r="W44" i="50"/>
  <c r="T44" i="50"/>
  <c r="S44" i="50"/>
  <c r="U44" i="50"/>
  <c r="Q27" i="50"/>
  <c r="U27" i="50"/>
  <c r="W27" i="50"/>
  <c r="T27" i="50"/>
  <c r="S27" i="50"/>
  <c r="V27" i="50"/>
  <c r="V75" i="50"/>
  <c r="U75" i="50"/>
  <c r="S75" i="50"/>
  <c r="W75" i="50"/>
  <c r="Q75" i="50"/>
  <c r="T75" i="50"/>
  <c r="T77" i="50"/>
  <c r="W77" i="50"/>
  <c r="U77" i="50"/>
  <c r="V77" i="50"/>
  <c r="S77" i="50"/>
  <c r="Q77" i="50"/>
  <c r="U25" i="50"/>
  <c r="W25" i="50"/>
  <c r="V25" i="50"/>
  <c r="Q25" i="50"/>
  <c r="T25" i="50"/>
  <c r="S25" i="50"/>
  <c r="V60" i="60"/>
  <c r="W60" i="60"/>
  <c r="U60" i="60"/>
  <c r="S60" i="60"/>
  <c r="T60" i="60"/>
  <c r="Q60" i="60"/>
  <c r="W62" i="60"/>
  <c r="U62" i="60"/>
  <c r="T62" i="60"/>
  <c r="V62" i="60"/>
  <c r="Q62" i="60"/>
  <c r="S62" i="60"/>
  <c r="T24" i="60"/>
  <c r="U24" i="60"/>
  <c r="S24" i="60"/>
  <c r="V24" i="60"/>
  <c r="Q24" i="60"/>
  <c r="W24" i="60"/>
  <c r="S34" i="60"/>
  <c r="Q34" i="60"/>
  <c r="T34" i="60"/>
  <c r="U34" i="60"/>
  <c r="W34" i="60"/>
  <c r="V34" i="60"/>
  <c r="W87" i="60"/>
  <c r="T87" i="60"/>
  <c r="V87" i="60"/>
  <c r="U87" i="60"/>
  <c r="Q87" i="60"/>
  <c r="S87" i="60"/>
  <c r="S21" i="60"/>
  <c r="Q21" i="60"/>
  <c r="R21" i="60" s="1"/>
  <c r="T21" i="60"/>
  <c r="V21" i="60"/>
  <c r="U21" i="60"/>
  <c r="W21" i="60"/>
  <c r="S9" i="60"/>
  <c r="U9" i="60"/>
  <c r="V9" i="60"/>
  <c r="Q9" i="60"/>
  <c r="R9" i="60" s="1"/>
  <c r="W9" i="60"/>
  <c r="T9" i="60"/>
  <c r="W14" i="60"/>
  <c r="V14" i="60"/>
  <c r="U14" i="60"/>
  <c r="T14" i="60"/>
  <c r="Q14" i="60"/>
  <c r="R14" i="60" s="1"/>
  <c r="S14" i="60"/>
  <c r="T100" i="60"/>
  <c r="V100" i="60"/>
  <c r="U100" i="60"/>
  <c r="W100" i="60"/>
  <c r="Q100" i="60"/>
  <c r="S100" i="60"/>
  <c r="Q29" i="51"/>
  <c r="V29" i="51"/>
  <c r="S29" i="51"/>
  <c r="U29" i="51"/>
  <c r="T29" i="51"/>
  <c r="W29" i="51"/>
  <c r="V28" i="51"/>
  <c r="U28" i="51"/>
  <c r="T28" i="51"/>
  <c r="S28" i="51"/>
  <c r="Q28" i="51"/>
  <c r="W28" i="51"/>
  <c r="T41" i="51"/>
  <c r="Q41" i="51"/>
  <c r="W41" i="51"/>
  <c r="S41" i="51"/>
  <c r="V41" i="51"/>
  <c r="U41" i="51"/>
  <c r="S52" i="51"/>
  <c r="T52" i="51"/>
  <c r="W52" i="51"/>
  <c r="Q52" i="51"/>
  <c r="U52" i="51"/>
  <c r="V52" i="51"/>
  <c r="T10" i="51"/>
  <c r="U10" i="51"/>
  <c r="W10" i="51"/>
  <c r="V10" i="51"/>
  <c r="Q10" i="51"/>
  <c r="R10" i="51" s="1"/>
  <c r="S10" i="51"/>
  <c r="W16" i="51"/>
  <c r="U16" i="51"/>
  <c r="T16" i="51"/>
  <c r="Q16" i="51"/>
  <c r="R16" i="51" s="1"/>
  <c r="V16" i="51"/>
  <c r="S16" i="51"/>
  <c r="T25" i="51"/>
  <c r="W25" i="51"/>
  <c r="Q25" i="51"/>
  <c r="R25" i="51" s="1"/>
  <c r="U25" i="51"/>
  <c r="S25" i="51"/>
  <c r="V25" i="51"/>
  <c r="W4" i="51"/>
  <c r="U4" i="51"/>
  <c r="V4" i="51"/>
  <c r="S4" i="51"/>
  <c r="Q4" i="51"/>
  <c r="T4" i="51"/>
  <c r="Q43" i="51"/>
  <c r="U43" i="51"/>
  <c r="S43" i="51"/>
  <c r="T43" i="51"/>
  <c r="W43" i="51"/>
  <c r="V43" i="51"/>
  <c r="T93" i="51"/>
  <c r="W93" i="51"/>
  <c r="U93" i="51"/>
  <c r="S93" i="51"/>
  <c r="V93" i="51"/>
  <c r="Q93" i="51"/>
  <c r="W45" i="51"/>
  <c r="T45" i="51"/>
  <c r="V45" i="51"/>
  <c r="Q45" i="51"/>
  <c r="S45" i="51"/>
  <c r="U45" i="51"/>
  <c r="U33" i="51"/>
  <c r="Q33" i="51"/>
  <c r="W33" i="51"/>
  <c r="V33" i="51"/>
  <c r="T33" i="51"/>
  <c r="S33" i="51"/>
  <c r="V76" i="51"/>
  <c r="S76" i="51"/>
  <c r="Q76" i="51"/>
  <c r="T76" i="51"/>
  <c r="W76" i="51"/>
  <c r="U76" i="51"/>
  <c r="U14" i="51"/>
  <c r="V14" i="51"/>
  <c r="S14" i="51"/>
  <c r="T14" i="51"/>
  <c r="Q14" i="51"/>
  <c r="R14" i="51" s="1"/>
  <c r="W14" i="51"/>
  <c r="W100" i="51"/>
  <c r="Q100" i="51"/>
  <c r="V100" i="51"/>
  <c r="U100" i="51"/>
  <c r="T100" i="51"/>
  <c r="S100" i="51"/>
  <c r="Q27" i="68"/>
  <c r="S27" i="68"/>
  <c r="U27" i="68"/>
  <c r="T27" i="68"/>
  <c r="V27" i="68"/>
  <c r="W27" i="68"/>
  <c r="T10" i="68"/>
  <c r="S10" i="68"/>
  <c r="V10" i="68"/>
  <c r="W10" i="68"/>
  <c r="Q10" i="68"/>
  <c r="U10" i="68"/>
  <c r="U64" i="68"/>
  <c r="S64" i="68"/>
  <c r="W64" i="68"/>
  <c r="Q64" i="68"/>
  <c r="T64" i="68"/>
  <c r="V64" i="68"/>
  <c r="Q54" i="68"/>
  <c r="T54" i="68"/>
  <c r="U54" i="68"/>
  <c r="S54" i="68"/>
  <c r="V54" i="68"/>
  <c r="W54" i="68"/>
  <c r="S101" i="68"/>
  <c r="W101" i="68"/>
  <c r="Q101" i="68"/>
  <c r="T101" i="68"/>
  <c r="U101" i="68"/>
  <c r="V101" i="68"/>
  <c r="S31" i="68"/>
  <c r="Q31" i="68"/>
  <c r="W31" i="68"/>
  <c r="T31" i="68"/>
  <c r="V31" i="68"/>
  <c r="U31" i="68"/>
  <c r="T19" i="68"/>
  <c r="S19" i="68"/>
  <c r="V19" i="68"/>
  <c r="U19" i="68"/>
  <c r="Q19" i="68"/>
  <c r="W19" i="68"/>
  <c r="S88" i="68"/>
  <c r="T88" i="68"/>
  <c r="W88" i="68"/>
  <c r="Q88" i="68"/>
  <c r="V88" i="68"/>
  <c r="U88" i="68"/>
  <c r="U94" i="68"/>
  <c r="V94" i="68"/>
  <c r="Q94" i="68"/>
  <c r="S94" i="68"/>
  <c r="T94" i="68"/>
  <c r="W94" i="68"/>
  <c r="V23" i="68"/>
  <c r="W23" i="68"/>
  <c r="S23" i="68"/>
  <c r="T23" i="68"/>
  <c r="Q23" i="68"/>
  <c r="U23" i="68"/>
  <c r="T89" i="68"/>
  <c r="V89" i="68"/>
  <c r="S89" i="68"/>
  <c r="Q89" i="68"/>
  <c r="U89" i="68"/>
  <c r="W89" i="68"/>
  <c r="Q77" i="68"/>
  <c r="S77" i="68"/>
  <c r="W77" i="68"/>
  <c r="T77" i="68"/>
  <c r="U77" i="68"/>
  <c r="V77" i="68"/>
  <c r="T68" i="68"/>
  <c r="S68" i="68"/>
  <c r="V68" i="68"/>
  <c r="U68" i="68"/>
  <c r="W68" i="68"/>
  <c r="Q68" i="68"/>
  <c r="V67" i="68"/>
  <c r="U67" i="68"/>
  <c r="S67" i="68"/>
  <c r="T67" i="68"/>
  <c r="Q67" i="68"/>
  <c r="W67" i="68"/>
  <c r="W33" i="61"/>
  <c r="T33" i="61"/>
  <c r="Q33" i="61"/>
  <c r="S33" i="61"/>
  <c r="V33" i="61"/>
  <c r="U33" i="61"/>
  <c r="V101" i="61"/>
  <c r="T101" i="61"/>
  <c r="W101" i="61"/>
  <c r="Q101" i="61"/>
  <c r="S101" i="61"/>
  <c r="U101" i="61"/>
  <c r="V19" i="61"/>
  <c r="S19" i="61"/>
  <c r="Q19" i="61"/>
  <c r="W19" i="61"/>
  <c r="T19" i="61"/>
  <c r="U19" i="61"/>
  <c r="S71" i="61"/>
  <c r="U71" i="61"/>
  <c r="V71" i="61"/>
  <c r="T71" i="61"/>
  <c r="W71" i="61"/>
  <c r="Q71" i="61"/>
  <c r="U59" i="61"/>
  <c r="S59" i="61"/>
  <c r="Q59" i="61"/>
  <c r="T59" i="61"/>
  <c r="W59" i="61"/>
  <c r="V59" i="61"/>
  <c r="T97" i="61"/>
  <c r="W97" i="61"/>
  <c r="U97" i="61"/>
  <c r="Q97" i="61"/>
  <c r="S97" i="61"/>
  <c r="V97" i="61"/>
  <c r="Q69" i="61"/>
  <c r="W69" i="61"/>
  <c r="T69" i="61"/>
  <c r="U69" i="61"/>
  <c r="V69" i="61"/>
  <c r="S69" i="61"/>
  <c r="T81" i="61"/>
  <c r="S81" i="61"/>
  <c r="U81" i="61"/>
  <c r="Q81" i="61"/>
  <c r="V81" i="61"/>
  <c r="W81" i="61"/>
  <c r="S76" i="61"/>
  <c r="V76" i="61"/>
  <c r="T76" i="61"/>
  <c r="U76" i="61"/>
  <c r="W76" i="61"/>
  <c r="Q76" i="61"/>
  <c r="W94" i="61"/>
  <c r="T94" i="61"/>
  <c r="Q94" i="61"/>
  <c r="U94" i="61"/>
  <c r="S94" i="61"/>
  <c r="V94" i="61"/>
  <c r="W63" i="54"/>
  <c r="S63" i="54"/>
  <c r="U63" i="54"/>
  <c r="Q63" i="54"/>
  <c r="T63" i="54"/>
  <c r="V63" i="54"/>
  <c r="Q100" i="54"/>
  <c r="W100" i="54"/>
  <c r="T100" i="54"/>
  <c r="S100" i="54"/>
  <c r="V100" i="54"/>
  <c r="U100" i="54"/>
  <c r="Q93" i="54"/>
  <c r="U93" i="54"/>
  <c r="S93" i="54"/>
  <c r="T93" i="54"/>
  <c r="V93" i="54"/>
  <c r="W93" i="54"/>
  <c r="V17" i="54"/>
  <c r="Q17" i="54"/>
  <c r="U17" i="54"/>
  <c r="T17" i="54"/>
  <c r="W17" i="54"/>
  <c r="S17" i="54"/>
  <c r="S34" i="54"/>
  <c r="T34" i="54"/>
  <c r="Q34" i="54"/>
  <c r="W34" i="54"/>
  <c r="V34" i="54"/>
  <c r="U34" i="54"/>
  <c r="V65" i="54"/>
  <c r="Q65" i="54"/>
  <c r="T65" i="54"/>
  <c r="S65" i="54"/>
  <c r="U65" i="54"/>
  <c r="W65" i="54"/>
  <c r="W68" i="54"/>
  <c r="V68" i="54"/>
  <c r="Q68" i="54"/>
  <c r="U68" i="54"/>
  <c r="T68" i="54"/>
  <c r="S68" i="54"/>
  <c r="U23" i="54"/>
  <c r="V23" i="54"/>
  <c r="S23" i="54"/>
  <c r="W23" i="54"/>
  <c r="T23" i="54"/>
  <c r="Q23" i="54"/>
  <c r="W10" i="54"/>
  <c r="T10" i="54"/>
  <c r="S10" i="54"/>
  <c r="Q10" i="54"/>
  <c r="R10" i="54" s="1"/>
  <c r="V10" i="54"/>
  <c r="U10" i="54"/>
  <c r="W97" i="54"/>
  <c r="U97" i="54"/>
  <c r="S97" i="54"/>
  <c r="T97" i="54"/>
  <c r="V97" i="54"/>
  <c r="Q97" i="54"/>
  <c r="V27" i="54"/>
  <c r="U27" i="54"/>
  <c r="S27" i="54"/>
  <c r="T27" i="54"/>
  <c r="W27" i="54"/>
  <c r="Q27" i="54"/>
  <c r="S29" i="54"/>
  <c r="T29" i="54"/>
  <c r="V29" i="54"/>
  <c r="W29" i="54"/>
  <c r="U29" i="54"/>
  <c r="Q29" i="54"/>
  <c r="T36" i="54"/>
  <c r="S36" i="54"/>
  <c r="U36" i="54"/>
  <c r="Q36" i="54"/>
  <c r="W36" i="54"/>
  <c r="V36" i="54"/>
  <c r="T46" i="54"/>
  <c r="S46" i="54"/>
  <c r="U46" i="54"/>
  <c r="V46" i="54"/>
  <c r="W46" i="54"/>
  <c r="Q46" i="54"/>
  <c r="Q60" i="59"/>
  <c r="W60" i="59"/>
  <c r="V60" i="59"/>
  <c r="S60" i="59"/>
  <c r="U60" i="59"/>
  <c r="T60" i="59"/>
  <c r="V16" i="59"/>
  <c r="T16" i="59"/>
  <c r="U16" i="59"/>
  <c r="Q16" i="59"/>
  <c r="R16" i="59" s="1"/>
  <c r="S16" i="59"/>
  <c r="W16" i="59"/>
  <c r="W48" i="59"/>
  <c r="V48" i="59"/>
  <c r="T48" i="59"/>
  <c r="U48" i="59"/>
  <c r="Q48" i="59"/>
  <c r="S48" i="59"/>
  <c r="T56" i="59"/>
  <c r="Q56" i="59"/>
  <c r="W56" i="59"/>
  <c r="S56" i="59"/>
  <c r="U56" i="59"/>
  <c r="V56" i="59"/>
  <c r="T94" i="59"/>
  <c r="U94" i="59"/>
  <c r="V94" i="59"/>
  <c r="Q94" i="59"/>
  <c r="S94" i="59"/>
  <c r="W94" i="59"/>
  <c r="S97" i="59"/>
  <c r="U97" i="59"/>
  <c r="V97" i="59"/>
  <c r="W97" i="59"/>
  <c r="Q97" i="59"/>
  <c r="T97" i="59"/>
  <c r="Q54" i="59"/>
  <c r="V54" i="59"/>
  <c r="W54" i="59"/>
  <c r="U54" i="59"/>
  <c r="S54" i="59"/>
  <c r="T54" i="59"/>
  <c r="T68" i="59"/>
  <c r="U68" i="59"/>
  <c r="Q68" i="59"/>
  <c r="S68" i="59"/>
  <c r="V68" i="59"/>
  <c r="W68" i="59"/>
  <c r="S7" i="59"/>
  <c r="V7" i="59"/>
  <c r="T7" i="59"/>
  <c r="U7" i="59"/>
  <c r="Q7" i="59"/>
  <c r="R7" i="59" s="1"/>
  <c r="W7" i="59"/>
  <c r="V44" i="59"/>
  <c r="U44" i="59"/>
  <c r="S44" i="59"/>
  <c r="W44" i="59"/>
  <c r="T44" i="59"/>
  <c r="Q44" i="59"/>
  <c r="T64" i="59"/>
  <c r="S64" i="59"/>
  <c r="U64" i="59"/>
  <c r="Q64" i="59"/>
  <c r="V64" i="59"/>
  <c r="W64" i="59"/>
  <c r="S62" i="59"/>
  <c r="W62" i="59"/>
  <c r="T62" i="59"/>
  <c r="Q62" i="59"/>
  <c r="V62" i="59"/>
  <c r="U62" i="59"/>
  <c r="S29" i="59"/>
  <c r="T29" i="59"/>
  <c r="U29" i="59"/>
  <c r="Q29" i="59"/>
  <c r="V29" i="59"/>
  <c r="W29" i="59"/>
  <c r="V33" i="59"/>
  <c r="T33" i="59"/>
  <c r="Q33" i="59"/>
  <c r="W33" i="59"/>
  <c r="U33" i="59"/>
  <c r="S33" i="59"/>
  <c r="U57" i="59"/>
  <c r="W57" i="59"/>
  <c r="S57" i="59"/>
  <c r="Q57" i="59"/>
  <c r="T57" i="59"/>
  <c r="V57" i="59"/>
  <c r="T25" i="59"/>
  <c r="U25" i="59"/>
  <c r="Q25" i="59"/>
  <c r="V25" i="59"/>
  <c r="W25" i="59"/>
  <c r="S25" i="59"/>
  <c r="U95" i="59"/>
  <c r="T95" i="59"/>
  <c r="S95" i="59"/>
  <c r="V95" i="59"/>
  <c r="W95" i="59"/>
  <c r="Q95" i="59"/>
  <c r="T50" i="55"/>
  <c r="Q50" i="55"/>
  <c r="V50" i="55"/>
  <c r="W50" i="55"/>
  <c r="U50" i="55"/>
  <c r="S50" i="55"/>
  <c r="S100" i="55"/>
  <c r="T100" i="55"/>
  <c r="V100" i="55"/>
  <c r="W100" i="55"/>
  <c r="Q100" i="55"/>
  <c r="U100" i="55"/>
  <c r="U39" i="55"/>
  <c r="T39" i="55"/>
  <c r="V39" i="55"/>
  <c r="Q39" i="55"/>
  <c r="W39" i="55"/>
  <c r="S39" i="55"/>
  <c r="S34" i="55"/>
  <c r="Q34" i="55"/>
  <c r="V34" i="55"/>
  <c r="U34" i="55"/>
  <c r="T34" i="55"/>
  <c r="W34" i="55"/>
  <c r="S45" i="55"/>
  <c r="Q45" i="55"/>
  <c r="V45" i="55"/>
  <c r="W45" i="55"/>
  <c r="T45" i="55"/>
  <c r="U45" i="55"/>
  <c r="U28" i="55"/>
  <c r="S28" i="55"/>
  <c r="T28" i="55"/>
  <c r="V28" i="55"/>
  <c r="W28" i="55"/>
  <c r="Q28" i="55"/>
  <c r="Q82" i="55"/>
  <c r="U82" i="55"/>
  <c r="S82" i="55"/>
  <c r="T82" i="55"/>
  <c r="V82" i="55"/>
  <c r="W82" i="55"/>
  <c r="Q11" i="55"/>
  <c r="R11" i="55" s="1"/>
  <c r="V11" i="55"/>
  <c r="S11" i="55"/>
  <c r="T11" i="55"/>
  <c r="W11" i="55"/>
  <c r="U11" i="55"/>
  <c r="U74" i="55"/>
  <c r="Q74" i="55"/>
  <c r="V74" i="55"/>
  <c r="T74" i="55"/>
  <c r="S74" i="55"/>
  <c r="W74" i="55"/>
  <c r="S35" i="55"/>
  <c r="W35" i="55"/>
  <c r="T35" i="55"/>
  <c r="U35" i="55"/>
  <c r="V35" i="55"/>
  <c r="Q35" i="55"/>
  <c r="V53" i="55"/>
  <c r="S53" i="55"/>
  <c r="U53" i="55"/>
  <c r="W53" i="55"/>
  <c r="Q53" i="55"/>
  <c r="T53" i="55"/>
  <c r="Q13" i="55"/>
  <c r="R13" i="55" s="1"/>
  <c r="V13" i="55"/>
  <c r="W13" i="55"/>
  <c r="T13" i="55"/>
  <c r="U13" i="55"/>
  <c r="S13" i="55"/>
  <c r="S79" i="55"/>
  <c r="Q79" i="55"/>
  <c r="W79" i="55"/>
  <c r="U79" i="55"/>
  <c r="V79" i="55"/>
  <c r="T79" i="55"/>
  <c r="S31" i="71"/>
  <c r="W31" i="71"/>
  <c r="U31" i="71"/>
  <c r="T31" i="71"/>
  <c r="Q31" i="71"/>
  <c r="V31" i="71"/>
  <c r="S69" i="71"/>
  <c r="W69" i="71"/>
  <c r="V69" i="71"/>
  <c r="U69" i="71"/>
  <c r="Q69" i="71"/>
  <c r="T69" i="71"/>
  <c r="S48" i="71"/>
  <c r="V48" i="71"/>
  <c r="U48" i="71"/>
  <c r="Q48" i="71"/>
  <c r="T48" i="71"/>
  <c r="W48" i="71"/>
  <c r="U62" i="71"/>
  <c r="V62" i="71"/>
  <c r="Q62" i="71"/>
  <c r="S62" i="71"/>
  <c r="T62" i="71"/>
  <c r="W62" i="71"/>
  <c r="W46" i="71"/>
  <c r="Q46" i="71"/>
  <c r="V46" i="71"/>
  <c r="T46" i="71"/>
  <c r="U46" i="71"/>
  <c r="S46" i="71"/>
  <c r="S93" i="71"/>
  <c r="U93" i="71"/>
  <c r="T93" i="71"/>
  <c r="Q93" i="71"/>
  <c r="V93" i="71"/>
  <c r="W93" i="71"/>
  <c r="T47" i="71"/>
  <c r="S47" i="71"/>
  <c r="Q47" i="71"/>
  <c r="U47" i="71"/>
  <c r="V47" i="71"/>
  <c r="W47" i="71"/>
  <c r="W59" i="71"/>
  <c r="V59" i="71"/>
  <c r="T59" i="71"/>
  <c r="S59" i="71"/>
  <c r="Q59" i="71"/>
  <c r="U59" i="71"/>
  <c r="T50" i="71"/>
  <c r="Q50" i="71"/>
  <c r="S50" i="71"/>
  <c r="V50" i="71"/>
  <c r="W50" i="71"/>
  <c r="U50" i="71"/>
  <c r="U11" i="71"/>
  <c r="W11" i="71"/>
  <c r="Q11" i="71"/>
  <c r="R11" i="71" s="1"/>
  <c r="S11" i="71"/>
  <c r="T11" i="71"/>
  <c r="V11" i="71"/>
  <c r="W54" i="71"/>
  <c r="Q54" i="71"/>
  <c r="V54" i="71"/>
  <c r="U54" i="71"/>
  <c r="S54" i="71"/>
  <c r="T54" i="71"/>
  <c r="Q71" i="71"/>
  <c r="V71" i="71"/>
  <c r="S71" i="71"/>
  <c r="T71" i="71"/>
  <c r="U71" i="71"/>
  <c r="W71" i="71"/>
  <c r="S52" i="71"/>
  <c r="U52" i="71"/>
  <c r="Q52" i="71"/>
  <c r="W52" i="71"/>
  <c r="V52" i="71"/>
  <c r="T52" i="71"/>
  <c r="W42" i="71"/>
  <c r="Q42" i="71"/>
  <c r="U42" i="71"/>
  <c r="S42" i="71"/>
  <c r="T42" i="71"/>
  <c r="V42" i="71"/>
  <c r="X23" i="1"/>
  <c r="AE23" i="1"/>
  <c r="AA23" i="1"/>
  <c r="AC23" i="1"/>
  <c r="T52" i="66"/>
  <c r="W52" i="66"/>
  <c r="S52" i="66"/>
  <c r="U52" i="66"/>
  <c r="Q52" i="66"/>
  <c r="V52" i="66"/>
  <c r="W22" i="66"/>
  <c r="V22" i="66"/>
  <c r="S22" i="66"/>
  <c r="U22" i="66"/>
  <c r="Q22" i="66"/>
  <c r="T22" i="66"/>
  <c r="S48" i="66"/>
  <c r="T48" i="66"/>
  <c r="Q48" i="66"/>
  <c r="W48" i="66"/>
  <c r="V48" i="66"/>
  <c r="U48" i="66"/>
  <c r="U6" i="66"/>
  <c r="S6" i="66"/>
  <c r="W6" i="66"/>
  <c r="Q6" i="66"/>
  <c r="V6" i="66"/>
  <c r="T6" i="66"/>
  <c r="S90" i="66"/>
  <c r="W90" i="66"/>
  <c r="T90" i="66"/>
  <c r="V90" i="66"/>
  <c r="U90" i="66"/>
  <c r="Q90" i="66"/>
  <c r="V39" i="66"/>
  <c r="U39" i="66"/>
  <c r="T39" i="66"/>
  <c r="W39" i="66"/>
  <c r="S39" i="66"/>
  <c r="Q39" i="66"/>
  <c r="U11" i="66"/>
  <c r="S11" i="66"/>
  <c r="W11" i="66"/>
  <c r="Q11" i="66"/>
  <c r="V11" i="66"/>
  <c r="T11" i="66"/>
  <c r="W16" i="66"/>
  <c r="U16" i="66"/>
  <c r="S16" i="66"/>
  <c r="T16" i="66"/>
  <c r="Q16" i="66"/>
  <c r="V16" i="66"/>
  <c r="U40" i="66"/>
  <c r="Q40" i="66"/>
  <c r="T40" i="66"/>
  <c r="W40" i="66"/>
  <c r="V40" i="66"/>
  <c r="S40" i="66"/>
  <c r="S12" i="66"/>
  <c r="U12" i="66"/>
  <c r="Q12" i="66"/>
  <c r="W12" i="66"/>
  <c r="V12" i="66"/>
  <c r="T12" i="66"/>
  <c r="W65" i="66"/>
  <c r="Q65" i="66"/>
  <c r="U65" i="66"/>
  <c r="V65" i="66"/>
  <c r="S65" i="66"/>
  <c r="T65" i="66"/>
  <c r="V49" i="66"/>
  <c r="T49" i="66"/>
  <c r="W49" i="66"/>
  <c r="U49" i="66"/>
  <c r="Q49" i="66"/>
  <c r="S49" i="66"/>
  <c r="W50" i="66"/>
  <c r="Q50" i="66"/>
  <c r="U50" i="66"/>
  <c r="S50" i="66"/>
  <c r="V50" i="66"/>
  <c r="T50" i="66"/>
  <c r="T38" i="66"/>
  <c r="V38" i="66"/>
  <c r="U38" i="66"/>
  <c r="W38" i="66"/>
  <c r="Q38" i="66"/>
  <c r="S38" i="66"/>
  <c r="T92" i="76"/>
  <c r="V92" i="76"/>
  <c r="Q92" i="76"/>
  <c r="S92" i="76"/>
  <c r="W92" i="76"/>
  <c r="U92" i="76"/>
  <c r="T71" i="76"/>
  <c r="S71" i="76"/>
  <c r="W71" i="76"/>
  <c r="V71" i="76"/>
  <c r="Q71" i="76"/>
  <c r="U71" i="76"/>
  <c r="Q28" i="76"/>
  <c r="V28" i="76"/>
  <c r="T28" i="76"/>
  <c r="U28" i="76"/>
  <c r="S28" i="76"/>
  <c r="W28" i="76"/>
  <c r="T68" i="76"/>
  <c r="W68" i="76"/>
  <c r="S68" i="76"/>
  <c r="U68" i="76"/>
  <c r="V68" i="76"/>
  <c r="Q68" i="76"/>
  <c r="V21" i="76"/>
  <c r="U21" i="76"/>
  <c r="T21" i="76"/>
  <c r="Q21" i="76"/>
  <c r="W21" i="76"/>
  <c r="S21" i="76"/>
  <c r="T38" i="76"/>
  <c r="S38" i="76"/>
  <c r="V38" i="76"/>
  <c r="U38" i="76"/>
  <c r="Q38" i="76"/>
  <c r="W38" i="76"/>
  <c r="S85" i="76"/>
  <c r="V85" i="76"/>
  <c r="W85" i="76"/>
  <c r="T85" i="76"/>
  <c r="U85" i="76"/>
  <c r="Q85" i="76"/>
  <c r="Q93" i="76"/>
  <c r="S93" i="76"/>
  <c r="U93" i="76"/>
  <c r="V93" i="76"/>
  <c r="T93" i="76"/>
  <c r="W93" i="76"/>
  <c r="U79" i="76"/>
  <c r="W79" i="76"/>
  <c r="S79" i="76"/>
  <c r="T79" i="76"/>
  <c r="Q79" i="76"/>
  <c r="V79" i="76"/>
  <c r="V89" i="76"/>
  <c r="W89" i="76"/>
  <c r="U89" i="76"/>
  <c r="Q89" i="76"/>
  <c r="T89" i="76"/>
  <c r="S89" i="76"/>
  <c r="Q89" i="67"/>
  <c r="T89" i="67"/>
  <c r="W89" i="67"/>
  <c r="U89" i="67"/>
  <c r="S89" i="67"/>
  <c r="V89" i="67"/>
  <c r="S61" i="67"/>
  <c r="Q61" i="67"/>
  <c r="W61" i="67"/>
  <c r="T61" i="67"/>
  <c r="U61" i="67"/>
  <c r="V61" i="67"/>
  <c r="W34" i="67"/>
  <c r="T34" i="67"/>
  <c r="S34" i="67"/>
  <c r="Q34" i="67"/>
  <c r="V34" i="67"/>
  <c r="U34" i="67"/>
  <c r="Q59" i="67"/>
  <c r="T59" i="67"/>
  <c r="V59" i="67"/>
  <c r="W59" i="67"/>
  <c r="U59" i="67"/>
  <c r="S59" i="67"/>
  <c r="Q13" i="67"/>
  <c r="S13" i="67"/>
  <c r="U13" i="67"/>
  <c r="W13" i="67"/>
  <c r="T13" i="67"/>
  <c r="V13" i="67"/>
  <c r="V99" i="67"/>
  <c r="Q99" i="67"/>
  <c r="U99" i="67"/>
  <c r="T99" i="67"/>
  <c r="W99" i="67"/>
  <c r="S99" i="67"/>
  <c r="S50" i="67"/>
  <c r="W50" i="67"/>
  <c r="T50" i="67"/>
  <c r="U50" i="67"/>
  <c r="Q50" i="67"/>
  <c r="V50" i="67"/>
  <c r="T79" i="67"/>
  <c r="W79" i="67"/>
  <c r="S79" i="67"/>
  <c r="U79" i="67"/>
  <c r="V79" i="67"/>
  <c r="Q79" i="67"/>
  <c r="S65" i="67"/>
  <c r="Q65" i="67"/>
  <c r="V65" i="67"/>
  <c r="W65" i="67"/>
  <c r="T65" i="67"/>
  <c r="U65" i="67"/>
  <c r="T30" i="67"/>
  <c r="S30" i="67"/>
  <c r="Q30" i="67"/>
  <c r="V30" i="67"/>
  <c r="U30" i="67"/>
  <c r="W30" i="67"/>
  <c r="V83" i="67"/>
  <c r="U83" i="67"/>
  <c r="T83" i="67"/>
  <c r="Q83" i="67"/>
  <c r="S83" i="67"/>
  <c r="W83" i="67"/>
  <c r="U70" i="67"/>
  <c r="S70" i="67"/>
  <c r="W70" i="67"/>
  <c r="V70" i="67"/>
  <c r="Q70" i="67"/>
  <c r="T70" i="67"/>
  <c r="W66" i="67"/>
  <c r="T66" i="67"/>
  <c r="V66" i="67"/>
  <c r="Q66" i="67"/>
  <c r="U66" i="67"/>
  <c r="S66" i="67"/>
  <c r="Q29" i="67"/>
  <c r="S29" i="67"/>
  <c r="V29" i="67"/>
  <c r="T29" i="67"/>
  <c r="W29" i="67"/>
  <c r="U29" i="67"/>
  <c r="V4" i="67"/>
  <c r="U4" i="67"/>
  <c r="Q4" i="67"/>
  <c r="W4" i="67"/>
  <c r="S4" i="67"/>
  <c r="T4" i="67"/>
  <c r="V33" i="67"/>
  <c r="S33" i="67"/>
  <c r="Q33" i="67"/>
  <c r="W33" i="67"/>
  <c r="T33" i="67"/>
  <c r="U33" i="67"/>
  <c r="V87" i="67"/>
  <c r="T87" i="67"/>
  <c r="W87" i="67"/>
  <c r="S87" i="67"/>
  <c r="U87" i="67"/>
  <c r="Q87" i="67"/>
  <c r="Q10" i="58"/>
  <c r="R10" i="58" s="1"/>
  <c r="V10" i="58"/>
  <c r="T10" i="58"/>
  <c r="W10" i="58"/>
  <c r="U10" i="58"/>
  <c r="S10" i="58"/>
  <c r="W4" i="58"/>
  <c r="Q4" i="58"/>
  <c r="T4" i="58"/>
  <c r="V4" i="58"/>
  <c r="U4" i="58"/>
  <c r="S4" i="58"/>
  <c r="U14" i="58"/>
  <c r="Q14" i="58"/>
  <c r="R14" i="58" s="1"/>
  <c r="S14" i="58"/>
  <c r="T14" i="58"/>
  <c r="V14" i="58"/>
  <c r="W14" i="58"/>
  <c r="Q23" i="58"/>
  <c r="R23" i="58" s="1"/>
  <c r="T23" i="58"/>
  <c r="W23" i="58"/>
  <c r="U23" i="58"/>
  <c r="S23" i="58"/>
  <c r="V23" i="58"/>
  <c r="Q88" i="58"/>
  <c r="S88" i="58"/>
  <c r="T88" i="58"/>
  <c r="V88" i="58"/>
  <c r="W88" i="58"/>
  <c r="U88" i="58"/>
  <c r="V100" i="58"/>
  <c r="Q100" i="58"/>
  <c r="T100" i="58"/>
  <c r="W100" i="58"/>
  <c r="S100" i="58"/>
  <c r="U100" i="58"/>
  <c r="U51" i="58"/>
  <c r="W51" i="58"/>
  <c r="T51" i="58"/>
  <c r="V51" i="58"/>
  <c r="Q51" i="58"/>
  <c r="S51" i="58"/>
  <c r="U79" i="58"/>
  <c r="V79" i="58"/>
  <c r="S79" i="58"/>
  <c r="W79" i="58"/>
  <c r="T79" i="58"/>
  <c r="Q79" i="58"/>
  <c r="Q5" i="58"/>
  <c r="R5" i="58" s="1"/>
  <c r="U5" i="58"/>
  <c r="S5" i="58"/>
  <c r="V5" i="58"/>
  <c r="W5" i="58"/>
  <c r="T5" i="58"/>
  <c r="W44" i="58"/>
  <c r="Q44" i="58"/>
  <c r="S44" i="58"/>
  <c r="V44" i="58"/>
  <c r="U44" i="58"/>
  <c r="T44" i="58"/>
  <c r="S31" i="58"/>
  <c r="T31" i="58"/>
  <c r="U31" i="58"/>
  <c r="Q31" i="58"/>
  <c r="V31" i="58"/>
  <c r="W31" i="58"/>
  <c r="Q99" i="58"/>
  <c r="V99" i="58"/>
  <c r="S99" i="58"/>
  <c r="T99" i="58"/>
  <c r="W99" i="58"/>
  <c r="U99" i="58"/>
  <c r="Q30" i="58"/>
  <c r="U30" i="58"/>
  <c r="W30" i="58"/>
  <c r="V30" i="58"/>
  <c r="T30" i="58"/>
  <c r="S30" i="58"/>
  <c r="T22" i="58"/>
  <c r="V22" i="58"/>
  <c r="S22" i="58"/>
  <c r="Q22" i="58"/>
  <c r="R22" i="58" s="1"/>
  <c r="U22" i="58"/>
  <c r="W22" i="58"/>
  <c r="Q55" i="58"/>
  <c r="T55" i="58"/>
  <c r="W55" i="58"/>
  <c r="S55" i="58"/>
  <c r="V55" i="58"/>
  <c r="U55" i="58"/>
  <c r="S75" i="69"/>
  <c r="Q75" i="69"/>
  <c r="W75" i="69"/>
  <c r="T75" i="69"/>
  <c r="U75" i="69"/>
  <c r="V75" i="69"/>
  <c r="U87" i="69"/>
  <c r="W87" i="69"/>
  <c r="T87" i="69"/>
  <c r="V87" i="69"/>
  <c r="S87" i="69"/>
  <c r="Q87" i="69"/>
  <c r="Q100" i="69"/>
  <c r="S100" i="69"/>
  <c r="V100" i="69"/>
  <c r="T100" i="69"/>
  <c r="U100" i="69"/>
  <c r="W100" i="69"/>
  <c r="V62" i="69"/>
  <c r="Q62" i="69"/>
  <c r="U62" i="69"/>
  <c r="T62" i="69"/>
  <c r="W62" i="69"/>
  <c r="S62" i="69"/>
  <c r="V48" i="69"/>
  <c r="Q48" i="69"/>
  <c r="S48" i="69"/>
  <c r="W48" i="69"/>
  <c r="U48" i="69"/>
  <c r="T48" i="69"/>
  <c r="V10" i="69"/>
  <c r="T10" i="69"/>
  <c r="Q10" i="69"/>
  <c r="W10" i="69"/>
  <c r="U10" i="69"/>
  <c r="S10" i="69"/>
  <c r="U82" i="69"/>
  <c r="Q82" i="69"/>
  <c r="T82" i="69"/>
  <c r="V82" i="69"/>
  <c r="S82" i="69"/>
  <c r="W82" i="69"/>
  <c r="Q34" i="69"/>
  <c r="S34" i="69"/>
  <c r="V34" i="69"/>
  <c r="W34" i="69"/>
  <c r="U34" i="69"/>
  <c r="T34" i="69"/>
  <c r="T101" i="69"/>
  <c r="U101" i="69"/>
  <c r="S101" i="69"/>
  <c r="W101" i="69"/>
  <c r="V101" i="69"/>
  <c r="Q101" i="69"/>
  <c r="S40" i="69"/>
  <c r="U40" i="69"/>
  <c r="T40" i="69"/>
  <c r="W40" i="69"/>
  <c r="V40" i="69"/>
  <c r="Q40" i="69"/>
  <c r="T30" i="69"/>
  <c r="S30" i="69"/>
  <c r="Q30" i="69"/>
  <c r="V30" i="69"/>
  <c r="W30" i="69"/>
  <c r="U30" i="69"/>
  <c r="W47" i="69"/>
  <c r="Q47" i="69"/>
  <c r="U47" i="69"/>
  <c r="S47" i="69"/>
  <c r="T47" i="69"/>
  <c r="V47" i="69"/>
  <c r="Q80" i="56"/>
  <c r="U80" i="56"/>
  <c r="V80" i="56"/>
  <c r="S80" i="56"/>
  <c r="W80" i="56"/>
  <c r="T80" i="56"/>
  <c r="Q99" i="56"/>
  <c r="V99" i="56"/>
  <c r="T99" i="56"/>
  <c r="U99" i="56"/>
  <c r="W99" i="56"/>
  <c r="S99" i="56"/>
  <c r="Q73" i="56"/>
  <c r="W73" i="56"/>
  <c r="V73" i="56"/>
  <c r="U73" i="56"/>
  <c r="S73" i="56"/>
  <c r="T73" i="56"/>
  <c r="V32" i="56"/>
  <c r="T32" i="56"/>
  <c r="Q32" i="56"/>
  <c r="U32" i="56"/>
  <c r="S32" i="56"/>
  <c r="W32" i="56"/>
  <c r="Q49" i="56"/>
  <c r="V49" i="56"/>
  <c r="W49" i="56"/>
  <c r="U49" i="56"/>
  <c r="S49" i="56"/>
  <c r="T49" i="56"/>
  <c r="S39" i="56"/>
  <c r="U39" i="56"/>
  <c r="Q39" i="56"/>
  <c r="V39" i="56"/>
  <c r="W39" i="56"/>
  <c r="T39" i="56"/>
  <c r="Q59" i="56"/>
  <c r="U59" i="56"/>
  <c r="S59" i="56"/>
  <c r="V59" i="56"/>
  <c r="T59" i="56"/>
  <c r="W59" i="56"/>
  <c r="V96" i="56"/>
  <c r="W96" i="56"/>
  <c r="Q96" i="56"/>
  <c r="U96" i="56"/>
  <c r="T96" i="56"/>
  <c r="S96" i="56"/>
  <c r="U76" i="56"/>
  <c r="Q76" i="56"/>
  <c r="T76" i="56"/>
  <c r="V76" i="56"/>
  <c r="S76" i="56"/>
  <c r="W76" i="56"/>
  <c r="U47" i="56"/>
  <c r="W47" i="56"/>
  <c r="Q47" i="56"/>
  <c r="S47" i="56"/>
  <c r="V47" i="56"/>
  <c r="T47" i="56"/>
  <c r="S29" i="56"/>
  <c r="T29" i="56"/>
  <c r="Q29" i="56"/>
  <c r="W29" i="56"/>
  <c r="U29" i="56"/>
  <c r="V29" i="56"/>
  <c r="T63" i="22"/>
  <c r="V63" i="22"/>
  <c r="S63" i="22"/>
  <c r="U63" i="22"/>
  <c r="W63" i="22"/>
  <c r="Q63" i="22"/>
  <c r="Q52" i="22"/>
  <c r="W52" i="22"/>
  <c r="T52" i="22"/>
  <c r="V52" i="22"/>
  <c r="S52" i="22"/>
  <c r="U52" i="22"/>
  <c r="U43" i="22"/>
  <c r="T43" i="22"/>
  <c r="S43" i="22"/>
  <c r="W43" i="22"/>
  <c r="Q43" i="22"/>
  <c r="V43" i="22"/>
  <c r="U62" i="22"/>
  <c r="V62" i="22"/>
  <c r="W62" i="22"/>
  <c r="S62" i="22"/>
  <c r="T62" i="22"/>
  <c r="Q62" i="22"/>
  <c r="V60" i="22"/>
  <c r="Q60" i="22"/>
  <c r="T60" i="22"/>
  <c r="W60" i="22"/>
  <c r="S60" i="22"/>
  <c r="U60" i="22"/>
  <c r="V77" i="22"/>
  <c r="W77" i="22"/>
  <c r="S77" i="22"/>
  <c r="T77" i="22"/>
  <c r="Q77" i="22"/>
  <c r="U77" i="22"/>
  <c r="T87" i="22"/>
  <c r="Q87" i="22"/>
  <c r="S87" i="22"/>
  <c r="U87" i="22"/>
  <c r="W87" i="22"/>
  <c r="V87" i="22"/>
  <c r="V50" i="22"/>
  <c r="U50" i="22"/>
  <c r="W50" i="22"/>
  <c r="T50" i="22"/>
  <c r="Q50" i="22"/>
  <c r="S50" i="22"/>
  <c r="V4" i="22"/>
  <c r="T4" i="22"/>
  <c r="U4" i="22"/>
  <c r="S4" i="22"/>
  <c r="Q4" i="22"/>
  <c r="W4" i="22"/>
  <c r="S46" i="22"/>
  <c r="T46" i="22"/>
  <c r="Q46" i="22"/>
  <c r="V46" i="22"/>
  <c r="W46" i="22"/>
  <c r="U46" i="22"/>
  <c r="W70" i="22"/>
  <c r="S70" i="22"/>
  <c r="V70" i="22"/>
  <c r="U70" i="22"/>
  <c r="Q70" i="22"/>
  <c r="T70" i="22"/>
  <c r="V58" i="22"/>
  <c r="Q58" i="22"/>
  <c r="T58" i="22"/>
  <c r="W58" i="22"/>
  <c r="U58" i="22"/>
  <c r="S58" i="22"/>
  <c r="T94" i="64"/>
  <c r="U94" i="64"/>
  <c r="Q94" i="64"/>
  <c r="V94" i="64"/>
  <c r="W94" i="64"/>
  <c r="S94" i="64"/>
  <c r="W31" i="64"/>
  <c r="T31" i="64"/>
  <c r="Q31" i="64"/>
  <c r="V31" i="64"/>
  <c r="U31" i="64"/>
  <c r="S31" i="64"/>
  <c r="V33" i="64"/>
  <c r="T33" i="64"/>
  <c r="W33" i="64"/>
  <c r="S33" i="64"/>
  <c r="Q33" i="64"/>
  <c r="U33" i="64"/>
  <c r="S83" i="64"/>
  <c r="U83" i="64"/>
  <c r="W83" i="64"/>
  <c r="Q83" i="64"/>
  <c r="V83" i="64"/>
  <c r="T83" i="64"/>
  <c r="T22" i="64"/>
  <c r="V22" i="64"/>
  <c r="W22" i="64"/>
  <c r="U22" i="64"/>
  <c r="Q22" i="64"/>
  <c r="S22" i="64"/>
  <c r="Q14" i="64"/>
  <c r="R14" i="64" s="1"/>
  <c r="U14" i="64"/>
  <c r="S14" i="64"/>
  <c r="V14" i="64"/>
  <c r="W14" i="64"/>
  <c r="T14" i="64"/>
  <c r="W73" i="64"/>
  <c r="S73" i="64"/>
  <c r="V73" i="64"/>
  <c r="T73" i="64"/>
  <c r="U73" i="64"/>
  <c r="Q73" i="64"/>
  <c r="U41" i="64"/>
  <c r="W41" i="64"/>
  <c r="T41" i="64"/>
  <c r="Q41" i="64"/>
  <c r="V41" i="64"/>
  <c r="S41" i="64"/>
  <c r="Q17" i="57"/>
  <c r="R17" i="57" s="1"/>
  <c r="T17" i="57"/>
  <c r="W17" i="57"/>
  <c r="S17" i="57"/>
  <c r="U17" i="57"/>
  <c r="V17" i="57"/>
  <c r="U11" i="57"/>
  <c r="T11" i="57"/>
  <c r="Q11" i="57"/>
  <c r="R11" i="57" s="1"/>
  <c r="V11" i="57"/>
  <c r="W11" i="57"/>
  <c r="S11" i="57"/>
  <c r="W99" i="57"/>
  <c r="Q99" i="57"/>
  <c r="S99" i="57"/>
  <c r="T99" i="57"/>
  <c r="U99" i="57"/>
  <c r="V99" i="57"/>
  <c r="T21" i="57"/>
  <c r="U21" i="57"/>
  <c r="W21" i="57"/>
  <c r="Q21" i="57"/>
  <c r="S21" i="57"/>
  <c r="V21" i="57"/>
  <c r="V85" i="57"/>
  <c r="S85" i="57"/>
  <c r="U85" i="57"/>
  <c r="W85" i="57"/>
  <c r="T85" i="57"/>
  <c r="Q85" i="57"/>
  <c r="T102" i="57"/>
  <c r="Q102" i="57"/>
  <c r="V102" i="57"/>
  <c r="S102" i="57"/>
  <c r="W102" i="57"/>
  <c r="U102" i="57"/>
  <c r="S95" i="57"/>
  <c r="Q95" i="57"/>
  <c r="T95" i="57"/>
  <c r="U95" i="57"/>
  <c r="V95" i="57"/>
  <c r="W95" i="57"/>
  <c r="S67" i="57"/>
  <c r="Q67" i="57"/>
  <c r="W67" i="57"/>
  <c r="T67" i="57"/>
  <c r="V67" i="57"/>
  <c r="U67" i="57"/>
  <c r="W24" i="57"/>
  <c r="T24" i="57"/>
  <c r="U24" i="57"/>
  <c r="S24" i="57"/>
  <c r="V24" i="57"/>
  <c r="Q24" i="57"/>
  <c r="S51" i="65"/>
  <c r="T51" i="65"/>
  <c r="W51" i="65"/>
  <c r="V51" i="65"/>
  <c r="U51" i="65"/>
  <c r="Q51" i="65"/>
  <c r="W55" i="65"/>
  <c r="T55" i="65"/>
  <c r="V55" i="65"/>
  <c r="S55" i="65"/>
  <c r="U55" i="65"/>
  <c r="Q55" i="65"/>
  <c r="S92" i="65"/>
  <c r="Q92" i="65"/>
  <c r="W92" i="65"/>
  <c r="T92" i="65"/>
  <c r="U92" i="65"/>
  <c r="V92" i="65"/>
  <c r="Q59" i="65"/>
  <c r="T59" i="65"/>
  <c r="U59" i="65"/>
  <c r="V59" i="65"/>
  <c r="W59" i="65"/>
  <c r="S59" i="65"/>
  <c r="Q53" i="65"/>
  <c r="V53" i="65"/>
  <c r="U53" i="65"/>
  <c r="W53" i="65"/>
  <c r="S53" i="65"/>
  <c r="T53" i="65"/>
  <c r="V11" i="65"/>
  <c r="U11" i="65"/>
  <c r="W11" i="65"/>
  <c r="Q11" i="65"/>
  <c r="T11" i="65"/>
  <c r="S11" i="65"/>
  <c r="T15" i="65"/>
  <c r="W15" i="65"/>
  <c r="S15" i="65"/>
  <c r="Q15" i="65"/>
  <c r="U15" i="65"/>
  <c r="V15" i="65"/>
  <c r="V44" i="65"/>
  <c r="S44" i="65"/>
  <c r="W44" i="65"/>
  <c r="T44" i="65"/>
  <c r="U44" i="65"/>
  <c r="Q44" i="65"/>
  <c r="T26" i="65"/>
  <c r="Q26" i="65"/>
  <c r="U26" i="65"/>
  <c r="V26" i="65"/>
  <c r="S26" i="65"/>
  <c r="W26" i="65"/>
  <c r="Q95" i="65"/>
  <c r="U95" i="65"/>
  <c r="V95" i="65"/>
  <c r="T95" i="65"/>
  <c r="W95" i="65"/>
  <c r="S95" i="65"/>
  <c r="V13" i="65"/>
  <c r="W13" i="65"/>
  <c r="T13" i="65"/>
  <c r="Q13" i="65"/>
  <c r="U13" i="65"/>
  <c r="S13" i="65"/>
  <c r="U10" i="65"/>
  <c r="Q10" i="65"/>
  <c r="T10" i="65"/>
  <c r="W10" i="65"/>
  <c r="S10" i="65"/>
  <c r="V10" i="65"/>
  <c r="S78" i="65"/>
  <c r="T78" i="65"/>
  <c r="Q78" i="65"/>
  <c r="W78" i="65"/>
  <c r="U78" i="65"/>
  <c r="V78" i="65"/>
  <c r="U68" i="65"/>
  <c r="Q68" i="65"/>
  <c r="V68" i="65"/>
  <c r="T68" i="65"/>
  <c r="S68" i="65"/>
  <c r="W68" i="65"/>
  <c r="W10" i="53"/>
  <c r="T10" i="53"/>
  <c r="U10" i="53"/>
  <c r="V10" i="53"/>
  <c r="Q10" i="53"/>
  <c r="R10" i="53" s="1"/>
  <c r="S10" i="53"/>
  <c r="W50" i="53"/>
  <c r="U50" i="53"/>
  <c r="T50" i="53"/>
  <c r="Q50" i="53"/>
  <c r="V50" i="53"/>
  <c r="S50" i="53"/>
  <c r="T65" i="53"/>
  <c r="Q65" i="53"/>
  <c r="U65" i="53"/>
  <c r="V65" i="53"/>
  <c r="S65" i="53"/>
  <c r="W65" i="53"/>
  <c r="V4" i="53"/>
  <c r="S4" i="53"/>
  <c r="W4" i="53"/>
  <c r="U4" i="53"/>
  <c r="Q4" i="53"/>
  <c r="T4" i="53"/>
  <c r="S26" i="53"/>
  <c r="T26" i="53"/>
  <c r="U26" i="53"/>
  <c r="V26" i="53"/>
  <c r="W26" i="53"/>
  <c r="Q26" i="53"/>
  <c r="S101" i="53"/>
  <c r="W101" i="53"/>
  <c r="Q101" i="53"/>
  <c r="U101" i="53"/>
  <c r="T101" i="53"/>
  <c r="V101" i="53"/>
  <c r="V55" i="53"/>
  <c r="U55" i="53"/>
  <c r="S55" i="53"/>
  <c r="W55" i="53"/>
  <c r="Q55" i="53"/>
  <c r="T55" i="53"/>
  <c r="V58" i="53"/>
  <c r="Q58" i="53"/>
  <c r="W58" i="53"/>
  <c r="S58" i="53"/>
  <c r="U58" i="53"/>
  <c r="T58" i="53"/>
  <c r="V39" i="53"/>
  <c r="T39" i="53"/>
  <c r="U39" i="53"/>
  <c r="W39" i="53"/>
  <c r="Q39" i="53"/>
  <c r="S39" i="53"/>
  <c r="T83" i="53"/>
  <c r="V83" i="53"/>
  <c r="W83" i="53"/>
  <c r="Q83" i="53"/>
  <c r="U83" i="53"/>
  <c r="S83" i="53"/>
  <c r="T28" i="53"/>
  <c r="S28" i="53"/>
  <c r="U28" i="53"/>
  <c r="Q28" i="53"/>
  <c r="V28" i="53"/>
  <c r="W28" i="53"/>
  <c r="U13" i="53"/>
  <c r="T13" i="53"/>
  <c r="W13" i="53"/>
  <c r="S13" i="53"/>
  <c r="V13" i="53"/>
  <c r="Q13" i="53"/>
  <c r="R13" i="53" s="1"/>
  <c r="V18" i="70"/>
  <c r="T18" i="70"/>
  <c r="Q18" i="70"/>
  <c r="U18" i="70"/>
  <c r="W18" i="70"/>
  <c r="S18" i="70"/>
  <c r="Q12" i="70"/>
  <c r="W12" i="70"/>
  <c r="V12" i="70"/>
  <c r="U12" i="70"/>
  <c r="S12" i="70"/>
  <c r="T12" i="70"/>
  <c r="U78" i="75"/>
  <c r="T78" i="75"/>
  <c r="Q78" i="75"/>
  <c r="S78" i="75"/>
  <c r="W78" i="75"/>
  <c r="V78" i="75"/>
  <c r="Q57" i="50"/>
  <c r="W57" i="50"/>
  <c r="S57" i="50"/>
  <c r="V57" i="50"/>
  <c r="U57" i="50"/>
  <c r="T57" i="50"/>
  <c r="T80" i="50"/>
  <c r="V80" i="50"/>
  <c r="Q80" i="50"/>
  <c r="S80" i="50"/>
  <c r="W80" i="50"/>
  <c r="U80" i="50"/>
  <c r="W75" i="70"/>
  <c r="T75" i="70"/>
  <c r="V75" i="70"/>
  <c r="S75" i="70"/>
  <c r="U75" i="70"/>
  <c r="Q75" i="70"/>
  <c r="Q53" i="70"/>
  <c r="V53" i="70"/>
  <c r="W53" i="70"/>
  <c r="T53" i="70"/>
  <c r="U53" i="70"/>
  <c r="S53" i="70"/>
  <c r="Q89" i="75"/>
  <c r="W89" i="75"/>
  <c r="V89" i="75"/>
  <c r="U89" i="75"/>
  <c r="T89" i="75"/>
  <c r="S89" i="75"/>
  <c r="S71" i="50"/>
  <c r="T71" i="50"/>
  <c r="U71" i="50"/>
  <c r="W71" i="50"/>
  <c r="Q71" i="50"/>
  <c r="V71" i="50"/>
  <c r="V18" i="50"/>
  <c r="W18" i="50"/>
  <c r="T18" i="50"/>
  <c r="Q18" i="50"/>
  <c r="U18" i="50"/>
  <c r="S18" i="50"/>
  <c r="U51" i="50"/>
  <c r="S51" i="50"/>
  <c r="Q51" i="50"/>
  <c r="V51" i="50"/>
  <c r="W51" i="50"/>
  <c r="T51" i="50"/>
  <c r="Q45" i="50"/>
  <c r="V45" i="50"/>
  <c r="T45" i="50"/>
  <c r="U45" i="50"/>
  <c r="S45" i="50"/>
  <c r="W45" i="50"/>
  <c r="S26" i="60"/>
  <c r="W26" i="60"/>
  <c r="V26" i="60"/>
  <c r="Q26" i="60"/>
  <c r="U26" i="60"/>
  <c r="T26" i="60"/>
  <c r="Q51" i="60"/>
  <c r="T51" i="60"/>
  <c r="S51" i="60"/>
  <c r="W51" i="60"/>
  <c r="V51" i="60"/>
  <c r="U51" i="60"/>
  <c r="S63" i="60"/>
  <c r="U63" i="60"/>
  <c r="W63" i="60"/>
  <c r="Q63" i="60"/>
  <c r="T63" i="60"/>
  <c r="V63" i="60"/>
  <c r="S66" i="60"/>
  <c r="V66" i="60"/>
  <c r="W66" i="60"/>
  <c r="U66" i="60"/>
  <c r="Q66" i="60"/>
  <c r="T66" i="60"/>
  <c r="T78" i="60"/>
  <c r="Q78" i="60"/>
  <c r="U78" i="60"/>
  <c r="V78" i="60"/>
  <c r="W78" i="60"/>
  <c r="S78" i="60"/>
  <c r="W95" i="68"/>
  <c r="S95" i="68"/>
  <c r="Q95" i="68"/>
  <c r="U95" i="68"/>
  <c r="T95" i="68"/>
  <c r="V95" i="68"/>
  <c r="W37" i="61"/>
  <c r="V37" i="61"/>
  <c r="S37" i="61"/>
  <c r="Q37" i="61"/>
  <c r="T37" i="61"/>
  <c r="U37" i="61"/>
  <c r="W60" i="61"/>
  <c r="V60" i="61"/>
  <c r="Q60" i="61"/>
  <c r="U60" i="61"/>
  <c r="S60" i="61"/>
  <c r="T60" i="61"/>
  <c r="V102" i="61"/>
  <c r="S102" i="61"/>
  <c r="W102" i="61"/>
  <c r="T102" i="61"/>
  <c r="Q102" i="61"/>
  <c r="U102" i="61"/>
  <c r="S54" i="61"/>
  <c r="Q54" i="61"/>
  <c r="T54" i="61"/>
  <c r="W54" i="61"/>
  <c r="U54" i="61"/>
  <c r="V54" i="61"/>
  <c r="W11" i="54"/>
  <c r="U11" i="54"/>
  <c r="S11" i="54"/>
  <c r="T11" i="54"/>
  <c r="V11" i="54"/>
  <c r="Q11" i="54"/>
  <c r="R11" i="54" s="1"/>
  <c r="T77" i="59"/>
  <c r="S77" i="59"/>
  <c r="Q77" i="59"/>
  <c r="U77" i="59"/>
  <c r="W77" i="59"/>
  <c r="V77" i="59"/>
  <c r="S73" i="59"/>
  <c r="W73" i="59"/>
  <c r="T73" i="59"/>
  <c r="V73" i="59"/>
  <c r="Q73" i="59"/>
  <c r="U73" i="59"/>
  <c r="W58" i="55"/>
  <c r="U58" i="55"/>
  <c r="Q58" i="55"/>
  <c r="S58" i="55"/>
  <c r="V58" i="55"/>
  <c r="T58" i="55"/>
  <c r="Q96" i="71"/>
  <c r="W96" i="71"/>
  <c r="U96" i="71"/>
  <c r="T96" i="71"/>
  <c r="S96" i="71"/>
  <c r="V96" i="71"/>
  <c r="T26" i="71"/>
  <c r="S26" i="71"/>
  <c r="W26" i="71"/>
  <c r="Q26" i="71"/>
  <c r="V26" i="71"/>
  <c r="U26" i="71"/>
  <c r="Q49" i="71"/>
  <c r="V49" i="71"/>
  <c r="W49" i="71"/>
  <c r="T49" i="71"/>
  <c r="S49" i="71"/>
  <c r="U49" i="71"/>
  <c r="W51" i="66"/>
  <c r="U51" i="66"/>
  <c r="S51" i="66"/>
  <c r="V51" i="66"/>
  <c r="T51" i="66"/>
  <c r="Q51" i="66"/>
  <c r="V56" i="66"/>
  <c r="S56" i="66"/>
  <c r="W56" i="66"/>
  <c r="T56" i="66"/>
  <c r="U56" i="66"/>
  <c r="Q56" i="66"/>
  <c r="U82" i="66"/>
  <c r="V82" i="66"/>
  <c r="S82" i="66"/>
  <c r="Q82" i="66"/>
  <c r="T82" i="66"/>
  <c r="W82" i="66"/>
  <c r="U34" i="76"/>
  <c r="S34" i="76"/>
  <c r="V34" i="76"/>
  <c r="W34" i="76"/>
  <c r="T34" i="76"/>
  <c r="Q34" i="76"/>
  <c r="W75" i="67"/>
  <c r="T75" i="67"/>
  <c r="U75" i="67"/>
  <c r="V75" i="67"/>
  <c r="Q75" i="67"/>
  <c r="S75" i="67"/>
  <c r="W10" i="67"/>
  <c r="S10" i="67"/>
  <c r="U10" i="67"/>
  <c r="T10" i="67"/>
  <c r="Q10" i="67"/>
  <c r="V10" i="67"/>
  <c r="W81" i="67"/>
  <c r="Q81" i="67"/>
  <c r="U81" i="67"/>
  <c r="V81" i="67"/>
  <c r="T81" i="67"/>
  <c r="S81" i="67"/>
  <c r="Q60" i="58"/>
  <c r="V60" i="58"/>
  <c r="S60" i="58"/>
  <c r="T60" i="58"/>
  <c r="U60" i="58"/>
  <c r="W60" i="58"/>
  <c r="V73" i="69"/>
  <c r="Q73" i="69"/>
  <c r="W73" i="69"/>
  <c r="T73" i="69"/>
  <c r="U73" i="69"/>
  <c r="S73" i="69"/>
  <c r="U17" i="56"/>
  <c r="Q17" i="56"/>
  <c r="R17" i="56" s="1"/>
  <c r="S17" i="56"/>
  <c r="V17" i="56"/>
  <c r="W17" i="56"/>
  <c r="T17" i="56"/>
  <c r="W45" i="22"/>
  <c r="T45" i="22"/>
  <c r="S45" i="22"/>
  <c r="U45" i="22"/>
  <c r="Q45" i="22"/>
  <c r="V45" i="22"/>
  <c r="T61" i="22"/>
  <c r="U61" i="22"/>
  <c r="S61" i="22"/>
  <c r="W61" i="22"/>
  <c r="Q61" i="22"/>
  <c r="V61" i="22"/>
  <c r="V102" i="64"/>
  <c r="T102" i="64"/>
  <c r="S102" i="64"/>
  <c r="W102" i="64"/>
  <c r="U102" i="64"/>
  <c r="Q102" i="64"/>
  <c r="V28" i="64"/>
  <c r="T28" i="64"/>
  <c r="U28" i="64"/>
  <c r="Q28" i="64"/>
  <c r="W28" i="64"/>
  <c r="S28" i="64"/>
  <c r="U82" i="64"/>
  <c r="V82" i="64"/>
  <c r="W82" i="64"/>
  <c r="T82" i="64"/>
  <c r="Q82" i="64"/>
  <c r="S82" i="64"/>
  <c r="W24" i="64"/>
  <c r="U24" i="64"/>
  <c r="S24" i="64"/>
  <c r="Q24" i="64"/>
  <c r="V24" i="64"/>
  <c r="T24" i="64"/>
  <c r="T82" i="57"/>
  <c r="S82" i="57"/>
  <c r="W82" i="57"/>
  <c r="Q82" i="57"/>
  <c r="V82" i="57"/>
  <c r="U82" i="57"/>
  <c r="V15" i="57"/>
  <c r="U15" i="57"/>
  <c r="T15" i="57"/>
  <c r="Q15" i="57"/>
  <c r="R15" i="57" s="1"/>
  <c r="W15" i="57"/>
  <c r="S15" i="57"/>
  <c r="Q26" i="57"/>
  <c r="S26" i="57"/>
  <c r="T26" i="57"/>
  <c r="U26" i="57"/>
  <c r="V26" i="57"/>
  <c r="W26" i="57"/>
  <c r="U21" i="65"/>
  <c r="T21" i="65"/>
  <c r="V21" i="65"/>
  <c r="W21" i="65"/>
  <c r="S21" i="65"/>
  <c r="Q21" i="65"/>
  <c r="U73" i="65"/>
  <c r="Q73" i="65"/>
  <c r="V73" i="65"/>
  <c r="W73" i="65"/>
  <c r="S73" i="65"/>
  <c r="T73" i="65"/>
  <c r="T4" i="65"/>
  <c r="S4" i="65"/>
  <c r="U4" i="65"/>
  <c r="W4" i="65"/>
  <c r="Q4" i="65"/>
  <c r="V4" i="65"/>
  <c r="U11" i="53"/>
  <c r="Q11" i="53"/>
  <c r="R11" i="53" s="1"/>
  <c r="T11" i="53"/>
  <c r="V11" i="53"/>
  <c r="W11" i="53"/>
  <c r="S11" i="53"/>
  <c r="Q99" i="53"/>
  <c r="U99" i="53"/>
  <c r="T99" i="53"/>
  <c r="S99" i="53"/>
  <c r="W99" i="53"/>
  <c r="V99" i="53"/>
  <c r="T71" i="70"/>
  <c r="V71" i="70"/>
  <c r="W71" i="70"/>
  <c r="U71" i="70"/>
  <c r="S71" i="70"/>
  <c r="Q71" i="70"/>
  <c r="W62" i="70"/>
  <c r="V62" i="70"/>
  <c r="Q62" i="70"/>
  <c r="U62" i="70"/>
  <c r="S62" i="70"/>
  <c r="T62" i="70"/>
  <c r="S52" i="70"/>
  <c r="V52" i="70"/>
  <c r="Q52" i="70"/>
  <c r="T52" i="70"/>
  <c r="W52" i="70"/>
  <c r="U52" i="70"/>
  <c r="Q16" i="70"/>
  <c r="S16" i="70"/>
  <c r="U16" i="70"/>
  <c r="T16" i="70"/>
  <c r="V16" i="70"/>
  <c r="W16" i="70"/>
  <c r="U87" i="70"/>
  <c r="V87" i="70"/>
  <c r="S87" i="70"/>
  <c r="W87" i="70"/>
  <c r="Q87" i="70"/>
  <c r="T87" i="70"/>
  <c r="V86" i="70"/>
  <c r="Q86" i="70"/>
  <c r="T86" i="70"/>
  <c r="S86" i="70"/>
  <c r="U86" i="70"/>
  <c r="W86" i="70"/>
  <c r="Q19" i="70"/>
  <c r="S19" i="70"/>
  <c r="W19" i="70"/>
  <c r="T19" i="70"/>
  <c r="V19" i="70"/>
  <c r="U19" i="70"/>
  <c r="U99" i="70"/>
  <c r="Q99" i="70"/>
  <c r="V99" i="70"/>
  <c r="T99" i="70"/>
  <c r="S99" i="70"/>
  <c r="W99" i="70"/>
  <c r="V60" i="70"/>
  <c r="W60" i="70"/>
  <c r="T60" i="70"/>
  <c r="Q60" i="70"/>
  <c r="U60" i="70"/>
  <c r="S60" i="70"/>
  <c r="W35" i="70"/>
  <c r="U35" i="70"/>
  <c r="T35" i="70"/>
  <c r="V35" i="70"/>
  <c r="S35" i="70"/>
  <c r="Q35" i="70"/>
  <c r="W79" i="70"/>
  <c r="Q79" i="70"/>
  <c r="S79" i="70"/>
  <c r="T79" i="70"/>
  <c r="V79" i="70"/>
  <c r="U79" i="70"/>
  <c r="Q25" i="70"/>
  <c r="V25" i="70"/>
  <c r="U25" i="70"/>
  <c r="T25" i="70"/>
  <c r="S25" i="70"/>
  <c r="W25" i="70"/>
  <c r="Q69" i="70"/>
  <c r="S69" i="70"/>
  <c r="T69" i="70"/>
  <c r="W69" i="70"/>
  <c r="V69" i="70"/>
  <c r="U69" i="70"/>
  <c r="T11" i="70"/>
  <c r="S11" i="70"/>
  <c r="V11" i="70"/>
  <c r="W11" i="70"/>
  <c r="U11" i="70"/>
  <c r="Q11" i="70"/>
  <c r="U47" i="70"/>
  <c r="V47" i="70"/>
  <c r="Q47" i="70"/>
  <c r="S47" i="70"/>
  <c r="T47" i="70"/>
  <c r="W47" i="70"/>
  <c r="Q101" i="75"/>
  <c r="T101" i="75"/>
  <c r="S101" i="75"/>
  <c r="U101" i="75"/>
  <c r="V101" i="75"/>
  <c r="W101" i="75"/>
  <c r="W26" i="75"/>
  <c r="Q26" i="75"/>
  <c r="V26" i="75"/>
  <c r="T26" i="75"/>
  <c r="U26" i="75"/>
  <c r="S26" i="75"/>
  <c r="V21" i="75"/>
  <c r="S21" i="75"/>
  <c r="U21" i="75"/>
  <c r="T21" i="75"/>
  <c r="W21" i="75"/>
  <c r="Q21" i="75"/>
  <c r="U18" i="75"/>
  <c r="S18" i="75"/>
  <c r="V18" i="75"/>
  <c r="Q18" i="75"/>
  <c r="T18" i="75"/>
  <c r="W18" i="75"/>
  <c r="T61" i="75"/>
  <c r="U61" i="75"/>
  <c r="S61" i="75"/>
  <c r="V61" i="75"/>
  <c r="Q61" i="75"/>
  <c r="W61" i="75"/>
  <c r="T67" i="75"/>
  <c r="S67" i="75"/>
  <c r="W67" i="75"/>
  <c r="V67" i="75"/>
  <c r="U67" i="75"/>
  <c r="Q67" i="75"/>
  <c r="V46" i="75"/>
  <c r="Q46" i="75"/>
  <c r="T46" i="75"/>
  <c r="S46" i="75"/>
  <c r="W46" i="75"/>
  <c r="U46" i="75"/>
  <c r="S98" i="75"/>
  <c r="U98" i="75"/>
  <c r="T98" i="75"/>
  <c r="V98" i="75"/>
  <c r="W98" i="75"/>
  <c r="Q98" i="75"/>
  <c r="T34" i="75"/>
  <c r="V34" i="75"/>
  <c r="S34" i="75"/>
  <c r="Q34" i="75"/>
  <c r="U34" i="75"/>
  <c r="W34" i="75"/>
  <c r="T69" i="50"/>
  <c r="S69" i="50"/>
  <c r="U69" i="50"/>
  <c r="W69" i="50"/>
  <c r="V69" i="50"/>
  <c r="Q69" i="50"/>
  <c r="U7" i="50"/>
  <c r="S7" i="50"/>
  <c r="T7" i="50"/>
  <c r="V7" i="50"/>
  <c r="Q7" i="50"/>
  <c r="R7" i="50" s="1"/>
  <c r="W7" i="50"/>
  <c r="S92" i="50"/>
  <c r="U92" i="50"/>
  <c r="T92" i="50"/>
  <c r="Q92" i="50"/>
  <c r="W92" i="50"/>
  <c r="V92" i="50"/>
  <c r="T70" i="50"/>
  <c r="W70" i="50"/>
  <c r="U70" i="50"/>
  <c r="V70" i="50"/>
  <c r="Q70" i="50"/>
  <c r="S70" i="50"/>
  <c r="Q73" i="50"/>
  <c r="U73" i="50"/>
  <c r="W73" i="50"/>
  <c r="T73" i="50"/>
  <c r="S73" i="50"/>
  <c r="V73" i="50"/>
  <c r="S11" i="50"/>
  <c r="Q11" i="50"/>
  <c r="R11" i="50" s="1"/>
  <c r="W11" i="50"/>
  <c r="V11" i="50"/>
  <c r="T11" i="50"/>
  <c r="U11" i="50"/>
  <c r="Q21" i="50"/>
  <c r="S21" i="50"/>
  <c r="U21" i="50"/>
  <c r="W21" i="50"/>
  <c r="V21" i="50"/>
  <c r="T21" i="50"/>
  <c r="U94" i="50"/>
  <c r="V94" i="50"/>
  <c r="Q94" i="50"/>
  <c r="T94" i="50"/>
  <c r="S94" i="50"/>
  <c r="W94" i="50"/>
  <c r="U96" i="50"/>
  <c r="S96" i="50"/>
  <c r="V96" i="50"/>
  <c r="W96" i="50"/>
  <c r="Q96" i="50"/>
  <c r="T96" i="50"/>
  <c r="W54" i="50"/>
  <c r="U54" i="50"/>
  <c r="S54" i="50"/>
  <c r="V54" i="50"/>
  <c r="T54" i="50"/>
  <c r="Q54" i="50"/>
  <c r="S36" i="50"/>
  <c r="W36" i="50"/>
  <c r="T36" i="50"/>
  <c r="V36" i="50"/>
  <c r="U36" i="50"/>
  <c r="Q36" i="50"/>
  <c r="Q64" i="60"/>
  <c r="U64" i="60"/>
  <c r="W64" i="60"/>
  <c r="T64" i="60"/>
  <c r="S64" i="60"/>
  <c r="V64" i="60"/>
  <c r="U32" i="60"/>
  <c r="W32" i="60"/>
  <c r="S32" i="60"/>
  <c r="V32" i="60"/>
  <c r="T32" i="60"/>
  <c r="Q32" i="60"/>
  <c r="S71" i="60"/>
  <c r="U71" i="60"/>
  <c r="Q71" i="60"/>
  <c r="W71" i="60"/>
  <c r="V71" i="60"/>
  <c r="T71" i="60"/>
  <c r="S39" i="60"/>
  <c r="Q39" i="60"/>
  <c r="V39" i="60"/>
  <c r="W39" i="60"/>
  <c r="T39" i="60"/>
  <c r="U39" i="60"/>
  <c r="U65" i="60"/>
  <c r="W65" i="60"/>
  <c r="Q65" i="60"/>
  <c r="S65" i="60"/>
  <c r="V65" i="60"/>
  <c r="T65" i="60"/>
  <c r="T102" i="60"/>
  <c r="Q102" i="60"/>
  <c r="U102" i="60"/>
  <c r="V102" i="60"/>
  <c r="W102" i="60"/>
  <c r="S102" i="60"/>
  <c r="W67" i="60"/>
  <c r="V67" i="60"/>
  <c r="Q67" i="60"/>
  <c r="S67" i="60"/>
  <c r="T67" i="60"/>
  <c r="U67" i="60"/>
  <c r="T84" i="60"/>
  <c r="U84" i="60"/>
  <c r="V84" i="60"/>
  <c r="W84" i="60"/>
  <c r="S84" i="60"/>
  <c r="Q84" i="60"/>
  <c r="S93" i="60"/>
  <c r="T93" i="60"/>
  <c r="V93" i="60"/>
  <c r="Q93" i="60"/>
  <c r="W93" i="60"/>
  <c r="U93" i="60"/>
  <c r="Q12" i="60"/>
  <c r="R12" i="60" s="1"/>
  <c r="V12" i="60"/>
  <c r="W12" i="60"/>
  <c r="S12" i="60"/>
  <c r="U12" i="60"/>
  <c r="T12" i="60"/>
  <c r="T45" i="60"/>
  <c r="W45" i="60"/>
  <c r="Q45" i="60"/>
  <c r="U45" i="60"/>
  <c r="V45" i="60"/>
  <c r="S45" i="60"/>
  <c r="W29" i="60"/>
  <c r="T29" i="60"/>
  <c r="V29" i="60"/>
  <c r="S29" i="60"/>
  <c r="U29" i="60"/>
  <c r="Q29" i="60"/>
  <c r="Q56" i="51"/>
  <c r="T56" i="51"/>
  <c r="S56" i="51"/>
  <c r="W56" i="51"/>
  <c r="V56" i="51"/>
  <c r="U56" i="51"/>
  <c r="Q7" i="51"/>
  <c r="R7" i="51" s="1"/>
  <c r="V7" i="51"/>
  <c r="U7" i="51"/>
  <c r="W7" i="51"/>
  <c r="T7" i="51"/>
  <c r="S7" i="51"/>
  <c r="T49" i="51"/>
  <c r="V49" i="51"/>
  <c r="W49" i="51"/>
  <c r="Q49" i="51"/>
  <c r="U49" i="51"/>
  <c r="S49" i="51"/>
  <c r="W80" i="51"/>
  <c r="T80" i="51"/>
  <c r="S80" i="51"/>
  <c r="V80" i="51"/>
  <c r="U80" i="51"/>
  <c r="Q80" i="51"/>
  <c r="U92" i="51"/>
  <c r="Q92" i="51"/>
  <c r="T92" i="51"/>
  <c r="S92" i="51"/>
  <c r="V92" i="51"/>
  <c r="W92" i="51"/>
  <c r="V60" i="51"/>
  <c r="T60" i="51"/>
  <c r="Q60" i="51"/>
  <c r="U60" i="51"/>
  <c r="S60" i="51"/>
  <c r="W60" i="51"/>
  <c r="V101" i="51"/>
  <c r="U101" i="51"/>
  <c r="T101" i="51"/>
  <c r="S101" i="51"/>
  <c r="Q101" i="51"/>
  <c r="W101" i="51"/>
  <c r="W39" i="51"/>
  <c r="S39" i="51"/>
  <c r="U39" i="51"/>
  <c r="Q39" i="51"/>
  <c r="V39" i="51"/>
  <c r="T39" i="51"/>
  <c r="U15" i="51"/>
  <c r="W15" i="51"/>
  <c r="V15" i="51"/>
  <c r="S15" i="51"/>
  <c r="T15" i="51"/>
  <c r="Q15" i="51"/>
  <c r="R15" i="51" s="1"/>
  <c r="T82" i="68"/>
  <c r="Q82" i="68"/>
  <c r="U82" i="68"/>
  <c r="W82" i="68"/>
  <c r="V82" i="68"/>
  <c r="S82" i="68"/>
  <c r="Q92" i="68"/>
  <c r="V92" i="68"/>
  <c r="W92" i="68"/>
  <c r="T92" i="68"/>
  <c r="S92" i="68"/>
  <c r="U92" i="68"/>
  <c r="V86" i="68"/>
  <c r="W86" i="68"/>
  <c r="Q86" i="68"/>
  <c r="T86" i="68"/>
  <c r="S86" i="68"/>
  <c r="U86" i="68"/>
  <c r="V20" i="68"/>
  <c r="T20" i="68"/>
  <c r="S20" i="68"/>
  <c r="W20" i="68"/>
  <c r="U20" i="68"/>
  <c r="Q20" i="68"/>
  <c r="S79" i="68"/>
  <c r="Q79" i="68"/>
  <c r="V79" i="68"/>
  <c r="U79" i="68"/>
  <c r="W79" i="68"/>
  <c r="T79" i="68"/>
  <c r="W74" i="68"/>
  <c r="U74" i="68"/>
  <c r="S74" i="68"/>
  <c r="Q74" i="68"/>
  <c r="T74" i="68"/>
  <c r="V74" i="68"/>
  <c r="T91" i="68"/>
  <c r="W91" i="68"/>
  <c r="V91" i="68"/>
  <c r="Q91" i="68"/>
  <c r="U91" i="68"/>
  <c r="S91" i="68"/>
  <c r="S34" i="68"/>
  <c r="T34" i="68"/>
  <c r="Q34" i="68"/>
  <c r="W34" i="68"/>
  <c r="V34" i="68"/>
  <c r="U34" i="68"/>
  <c r="Q28" i="68"/>
  <c r="U28" i="68"/>
  <c r="S28" i="68"/>
  <c r="T28" i="68"/>
  <c r="W28" i="68"/>
  <c r="V28" i="68"/>
  <c r="T85" i="61"/>
  <c r="W85" i="61"/>
  <c r="S85" i="61"/>
  <c r="U85" i="61"/>
  <c r="V85" i="61"/>
  <c r="Q85" i="61"/>
  <c r="T83" i="61"/>
  <c r="S83" i="61"/>
  <c r="U83" i="61"/>
  <c r="Q83" i="61"/>
  <c r="V83" i="61"/>
  <c r="W83" i="61"/>
  <c r="S56" i="61"/>
  <c r="W56" i="61"/>
  <c r="U56" i="61"/>
  <c r="Q56" i="61"/>
  <c r="V56" i="61"/>
  <c r="T56" i="61"/>
  <c r="S99" i="61"/>
  <c r="V99" i="61"/>
  <c r="T99" i="61"/>
  <c r="W99" i="61"/>
  <c r="Q99" i="61"/>
  <c r="U99" i="61"/>
  <c r="T4" i="61"/>
  <c r="W4" i="61"/>
  <c r="V4" i="61"/>
  <c r="U4" i="61"/>
  <c r="Q4" i="61"/>
  <c r="S4" i="61"/>
  <c r="V75" i="61"/>
  <c r="Q75" i="61"/>
  <c r="S75" i="61"/>
  <c r="T75" i="61"/>
  <c r="U75" i="61"/>
  <c r="W75" i="61"/>
  <c r="U72" i="61"/>
  <c r="Q72" i="61"/>
  <c r="V72" i="61"/>
  <c r="S72" i="61"/>
  <c r="W72" i="61"/>
  <c r="T72" i="61"/>
  <c r="V25" i="61"/>
  <c r="T25" i="61"/>
  <c r="U25" i="61"/>
  <c r="Q25" i="61"/>
  <c r="W25" i="61"/>
  <c r="S25" i="61"/>
  <c r="W30" i="61"/>
  <c r="U30" i="61"/>
  <c r="S30" i="61"/>
  <c r="T30" i="61"/>
  <c r="V30" i="61"/>
  <c r="Q30" i="61"/>
  <c r="Q26" i="54"/>
  <c r="S26" i="54"/>
  <c r="T26" i="54"/>
  <c r="V26" i="54"/>
  <c r="W26" i="54"/>
  <c r="U26" i="54"/>
  <c r="V25" i="54"/>
  <c r="W25" i="54"/>
  <c r="S25" i="54"/>
  <c r="Q25" i="54"/>
  <c r="U25" i="54"/>
  <c r="T25" i="54"/>
  <c r="V75" i="54"/>
  <c r="S75" i="54"/>
  <c r="T75" i="54"/>
  <c r="W75" i="54"/>
  <c r="Q75" i="54"/>
  <c r="U75" i="54"/>
  <c r="Q95" i="54"/>
  <c r="S95" i="54"/>
  <c r="W95" i="54"/>
  <c r="V95" i="54"/>
  <c r="T95" i="54"/>
  <c r="U95" i="54"/>
  <c r="V39" i="54"/>
  <c r="T39" i="54"/>
  <c r="W39" i="54"/>
  <c r="S39" i="54"/>
  <c r="U39" i="54"/>
  <c r="Q39" i="54"/>
  <c r="Q4" i="54"/>
  <c r="U4" i="54"/>
  <c r="T4" i="54"/>
  <c r="V4" i="54"/>
  <c r="W4" i="54"/>
  <c r="S4" i="54"/>
  <c r="S30" i="54"/>
  <c r="Q30" i="54"/>
  <c r="V30" i="54"/>
  <c r="W30" i="54"/>
  <c r="T30" i="54"/>
  <c r="U30" i="54"/>
  <c r="T54" i="54"/>
  <c r="U54" i="54"/>
  <c r="S54" i="54"/>
  <c r="W54" i="54"/>
  <c r="V54" i="54"/>
  <c r="Q54" i="54"/>
  <c r="U77" i="54"/>
  <c r="Q77" i="54"/>
  <c r="S77" i="54"/>
  <c r="T77" i="54"/>
  <c r="W77" i="54"/>
  <c r="V77" i="54"/>
  <c r="V76" i="54"/>
  <c r="U76" i="54"/>
  <c r="T76" i="54"/>
  <c r="S76" i="54"/>
  <c r="W76" i="54"/>
  <c r="Q76" i="54"/>
  <c r="S8" i="54"/>
  <c r="U8" i="54"/>
  <c r="Q8" i="54"/>
  <c r="R8" i="54" s="1"/>
  <c r="V8" i="54"/>
  <c r="W8" i="54"/>
  <c r="T8" i="54"/>
  <c r="S43" i="54"/>
  <c r="W43" i="54"/>
  <c r="T43" i="54"/>
  <c r="U43" i="54"/>
  <c r="V43" i="54"/>
  <c r="Q43" i="54"/>
  <c r="S31" i="54"/>
  <c r="W31" i="54"/>
  <c r="V31" i="54"/>
  <c r="U31" i="54"/>
  <c r="T31" i="54"/>
  <c r="Q31" i="54"/>
  <c r="W89" i="54"/>
  <c r="V89" i="54"/>
  <c r="U89" i="54"/>
  <c r="Q89" i="54"/>
  <c r="S89" i="54"/>
  <c r="T89" i="54"/>
  <c r="W42" i="59"/>
  <c r="Q42" i="59"/>
  <c r="S42" i="59"/>
  <c r="T42" i="59"/>
  <c r="U42" i="59"/>
  <c r="V42" i="59"/>
  <c r="W55" i="59"/>
  <c r="Q55" i="59"/>
  <c r="T55" i="59"/>
  <c r="V55" i="59"/>
  <c r="S55" i="59"/>
  <c r="U55" i="59"/>
  <c r="V93" i="59"/>
  <c r="S93" i="59"/>
  <c r="W93" i="59"/>
  <c r="U93" i="59"/>
  <c r="T93" i="59"/>
  <c r="Q93" i="59"/>
  <c r="W12" i="59"/>
  <c r="T12" i="59"/>
  <c r="V12" i="59"/>
  <c r="Q12" i="59"/>
  <c r="R12" i="59" s="1"/>
  <c r="U12" i="59"/>
  <c r="S12" i="59"/>
  <c r="S52" i="59"/>
  <c r="V52" i="59"/>
  <c r="T52" i="59"/>
  <c r="Q52" i="59"/>
  <c r="W52" i="59"/>
  <c r="U52" i="59"/>
  <c r="S36" i="59"/>
  <c r="T36" i="59"/>
  <c r="Q36" i="59"/>
  <c r="U36" i="59"/>
  <c r="W36" i="59"/>
  <c r="V36" i="59"/>
  <c r="S24" i="59"/>
  <c r="W24" i="59"/>
  <c r="Q24" i="59"/>
  <c r="T24" i="59"/>
  <c r="V24" i="59"/>
  <c r="U24" i="59"/>
  <c r="U100" i="59"/>
  <c r="W100" i="59"/>
  <c r="V100" i="59"/>
  <c r="Q100" i="59"/>
  <c r="S100" i="59"/>
  <c r="T100" i="59"/>
  <c r="V88" i="59"/>
  <c r="W88" i="59"/>
  <c r="U88" i="59"/>
  <c r="S88" i="59"/>
  <c r="T88" i="59"/>
  <c r="Q88" i="59"/>
  <c r="W26" i="59"/>
  <c r="T26" i="59"/>
  <c r="S26" i="59"/>
  <c r="Q26" i="59"/>
  <c r="V26" i="59"/>
  <c r="U26" i="59"/>
  <c r="Q38" i="59"/>
  <c r="W38" i="59"/>
  <c r="U38" i="59"/>
  <c r="T38" i="59"/>
  <c r="V38" i="59"/>
  <c r="S38" i="59"/>
  <c r="W98" i="59"/>
  <c r="Q98" i="59"/>
  <c r="U98" i="59"/>
  <c r="T98" i="59"/>
  <c r="S98" i="59"/>
  <c r="V98" i="59"/>
  <c r="AE22" i="1"/>
  <c r="AA22" i="1"/>
  <c r="X22" i="1"/>
  <c r="AC22" i="1"/>
  <c r="S23" i="55"/>
  <c r="U23" i="55"/>
  <c r="T23" i="55"/>
  <c r="Q23" i="55"/>
  <c r="R23" i="55" s="1"/>
  <c r="W23" i="55"/>
  <c r="V23" i="55"/>
  <c r="S77" i="55"/>
  <c r="W77" i="55"/>
  <c r="Q77" i="55"/>
  <c r="U77" i="55"/>
  <c r="V77" i="55"/>
  <c r="T77" i="55"/>
  <c r="U89" i="55"/>
  <c r="V89" i="55"/>
  <c r="W89" i="55"/>
  <c r="S89" i="55"/>
  <c r="Q89" i="55"/>
  <c r="T89" i="55"/>
  <c r="T85" i="55"/>
  <c r="V85" i="55"/>
  <c r="S85" i="55"/>
  <c r="Q85" i="55"/>
  <c r="U85" i="55"/>
  <c r="W85" i="55"/>
  <c r="U7" i="55"/>
  <c r="W7" i="55"/>
  <c r="T7" i="55"/>
  <c r="S7" i="55"/>
  <c r="Q7" i="55"/>
  <c r="R7" i="55" s="1"/>
  <c r="V7" i="55"/>
  <c r="Q31" i="55"/>
  <c r="T31" i="55"/>
  <c r="V31" i="55"/>
  <c r="W31" i="55"/>
  <c r="U31" i="55"/>
  <c r="S31" i="55"/>
  <c r="W44" i="55"/>
  <c r="T44" i="55"/>
  <c r="V44" i="55"/>
  <c r="U44" i="55"/>
  <c r="Q44" i="55"/>
  <c r="S44" i="55"/>
  <c r="V75" i="55"/>
  <c r="T75" i="55"/>
  <c r="W75" i="55"/>
  <c r="U75" i="55"/>
  <c r="S75" i="55"/>
  <c r="Q75" i="55"/>
  <c r="T54" i="55"/>
  <c r="V54" i="55"/>
  <c r="S54" i="55"/>
  <c r="W54" i="55"/>
  <c r="Q54" i="55"/>
  <c r="U54" i="55"/>
  <c r="T71" i="55"/>
  <c r="V71" i="55"/>
  <c r="U71" i="55"/>
  <c r="Q71" i="55"/>
  <c r="W71" i="55"/>
  <c r="S71" i="55"/>
  <c r="W49" i="55"/>
  <c r="S49" i="55"/>
  <c r="V49" i="55"/>
  <c r="U49" i="55"/>
  <c r="Q49" i="55"/>
  <c r="T49" i="55"/>
  <c r="V37" i="55"/>
  <c r="Q37" i="55"/>
  <c r="S37" i="55"/>
  <c r="T37" i="55"/>
  <c r="U37" i="55"/>
  <c r="W37" i="55"/>
  <c r="V66" i="55"/>
  <c r="S66" i="55"/>
  <c r="W66" i="55"/>
  <c r="Q66" i="55"/>
  <c r="U66" i="55"/>
  <c r="T66" i="55"/>
  <c r="Q80" i="71"/>
  <c r="U80" i="71"/>
  <c r="V80" i="71"/>
  <c r="S80" i="71"/>
  <c r="W80" i="71"/>
  <c r="T80" i="71"/>
  <c r="W38" i="71"/>
  <c r="Q38" i="71"/>
  <c r="U38" i="71"/>
  <c r="S38" i="71"/>
  <c r="V38" i="71"/>
  <c r="T38" i="71"/>
  <c r="U45" i="71"/>
  <c r="S45" i="71"/>
  <c r="Q45" i="71"/>
  <c r="T45" i="71"/>
  <c r="W45" i="71"/>
  <c r="V45" i="71"/>
  <c r="U36" i="71"/>
  <c r="V36" i="71"/>
  <c r="S36" i="71"/>
  <c r="T36" i="71"/>
  <c r="W36" i="71"/>
  <c r="Q36" i="71"/>
  <c r="Q37" i="71"/>
  <c r="W37" i="71"/>
  <c r="T37" i="71"/>
  <c r="U37" i="71"/>
  <c r="S37" i="71"/>
  <c r="V37" i="71"/>
  <c r="T94" i="71"/>
  <c r="W94" i="71"/>
  <c r="S94" i="71"/>
  <c r="Q94" i="71"/>
  <c r="V94" i="71"/>
  <c r="U94" i="71"/>
  <c r="Q89" i="71"/>
  <c r="S89" i="71"/>
  <c r="V89" i="71"/>
  <c r="T89" i="71"/>
  <c r="U89" i="71"/>
  <c r="W89" i="71"/>
  <c r="W51" i="71"/>
  <c r="U51" i="71"/>
  <c r="Q51" i="71"/>
  <c r="V51" i="71"/>
  <c r="T51" i="71"/>
  <c r="S51" i="71"/>
  <c r="S74" i="71"/>
  <c r="T74" i="71"/>
  <c r="U74" i="71"/>
  <c r="Q74" i="71"/>
  <c r="W74" i="71"/>
  <c r="V74" i="71"/>
  <c r="W34" i="71"/>
  <c r="V34" i="71"/>
  <c r="T34" i="71"/>
  <c r="S34" i="71"/>
  <c r="Q34" i="71"/>
  <c r="U34" i="71"/>
  <c r="S100" i="71"/>
  <c r="T100" i="71"/>
  <c r="V100" i="71"/>
  <c r="W100" i="71"/>
  <c r="Q100" i="71"/>
  <c r="U100" i="71"/>
  <c r="U24" i="71"/>
  <c r="W24" i="71"/>
  <c r="Q24" i="71"/>
  <c r="V24" i="71"/>
  <c r="S24" i="71"/>
  <c r="T24" i="71"/>
  <c r="Q58" i="71"/>
  <c r="U58" i="71"/>
  <c r="V58" i="71"/>
  <c r="W58" i="71"/>
  <c r="S58" i="71"/>
  <c r="T58" i="71"/>
  <c r="U77" i="71"/>
  <c r="W77" i="71"/>
  <c r="Q77" i="71"/>
  <c r="V77" i="71"/>
  <c r="S77" i="71"/>
  <c r="T77" i="71"/>
  <c r="W95" i="71"/>
  <c r="S95" i="71"/>
  <c r="U95" i="71"/>
  <c r="Q95" i="71"/>
  <c r="T95" i="71"/>
  <c r="V95" i="71"/>
  <c r="W81" i="71"/>
  <c r="S81" i="71"/>
  <c r="V81" i="71"/>
  <c r="T81" i="71"/>
  <c r="U81" i="71"/>
  <c r="Q81" i="71"/>
  <c r="S36" i="66"/>
  <c r="V36" i="66"/>
  <c r="W36" i="66"/>
  <c r="T36" i="66"/>
  <c r="U36" i="66"/>
  <c r="Q36" i="66"/>
  <c r="Q21" i="66"/>
  <c r="S21" i="66"/>
  <c r="V21" i="66"/>
  <c r="T21" i="66"/>
  <c r="W21" i="66"/>
  <c r="U21" i="66"/>
  <c r="V75" i="66"/>
  <c r="S75" i="66"/>
  <c r="U75" i="66"/>
  <c r="T75" i="66"/>
  <c r="W75" i="66"/>
  <c r="Q75" i="66"/>
  <c r="U66" i="66"/>
  <c r="Q66" i="66"/>
  <c r="S66" i="66"/>
  <c r="T66" i="66"/>
  <c r="W66" i="66"/>
  <c r="V66" i="66"/>
  <c r="T30" i="66"/>
  <c r="Q30" i="66"/>
  <c r="U30" i="66"/>
  <c r="V30" i="66"/>
  <c r="W30" i="66"/>
  <c r="S30" i="66"/>
  <c r="S25" i="66"/>
  <c r="W25" i="66"/>
  <c r="T25" i="66"/>
  <c r="V25" i="66"/>
  <c r="Q25" i="66"/>
  <c r="U25" i="66"/>
  <c r="U63" i="66"/>
  <c r="W63" i="66"/>
  <c r="T63" i="66"/>
  <c r="V63" i="66"/>
  <c r="Q63" i="66"/>
  <c r="S63" i="66"/>
  <c r="V15" i="66"/>
  <c r="U15" i="66"/>
  <c r="T15" i="66"/>
  <c r="W15" i="66"/>
  <c r="Q15" i="66"/>
  <c r="S15" i="66"/>
  <c r="V55" i="66"/>
  <c r="T55" i="66"/>
  <c r="Q55" i="66"/>
  <c r="W55" i="66"/>
  <c r="S55" i="66"/>
  <c r="U55" i="66"/>
  <c r="S77" i="66"/>
  <c r="Q77" i="66"/>
  <c r="U77" i="66"/>
  <c r="T77" i="66"/>
  <c r="W77" i="66"/>
  <c r="V77" i="66"/>
  <c r="U94" i="76"/>
  <c r="T94" i="76"/>
  <c r="W94" i="76"/>
  <c r="Q94" i="76"/>
  <c r="S94" i="76"/>
  <c r="V94" i="76"/>
  <c r="Q9" i="76"/>
  <c r="W9" i="76"/>
  <c r="V9" i="76"/>
  <c r="S9" i="76"/>
  <c r="T9" i="76"/>
  <c r="U9" i="76"/>
  <c r="T59" i="76"/>
  <c r="S59" i="76"/>
  <c r="V59" i="76"/>
  <c r="W59" i="76"/>
  <c r="Q59" i="76"/>
  <c r="U59" i="76"/>
  <c r="S74" i="76"/>
  <c r="Q74" i="76"/>
  <c r="V74" i="76"/>
  <c r="U74" i="76"/>
  <c r="W74" i="76"/>
  <c r="T74" i="76"/>
  <c r="S49" i="76"/>
  <c r="Q49" i="76"/>
  <c r="U49" i="76"/>
  <c r="V49" i="76"/>
  <c r="W49" i="76"/>
  <c r="T49" i="76"/>
  <c r="V27" i="76"/>
  <c r="T27" i="76"/>
  <c r="S27" i="76"/>
  <c r="Q27" i="76"/>
  <c r="U27" i="76"/>
  <c r="W27" i="76"/>
  <c r="W48" i="76"/>
  <c r="Q48" i="76"/>
  <c r="V48" i="76"/>
  <c r="T48" i="76"/>
  <c r="S48" i="76"/>
  <c r="U48" i="76"/>
  <c r="T40" i="76"/>
  <c r="W40" i="76"/>
  <c r="S40" i="76"/>
  <c r="U40" i="76"/>
  <c r="V40" i="76"/>
  <c r="Q40" i="76"/>
  <c r="T81" i="76"/>
  <c r="Q81" i="76"/>
  <c r="W81" i="76"/>
  <c r="U81" i="76"/>
  <c r="S81" i="76"/>
  <c r="V81" i="76"/>
  <c r="U57" i="76"/>
  <c r="V57" i="76"/>
  <c r="W57" i="76"/>
  <c r="S57" i="76"/>
  <c r="T57" i="76"/>
  <c r="Q57" i="76"/>
  <c r="Q32" i="67"/>
  <c r="S32" i="67"/>
  <c r="T32" i="67"/>
  <c r="V32" i="67"/>
  <c r="W32" i="67"/>
  <c r="U32" i="67"/>
  <c r="V57" i="67"/>
  <c r="Q57" i="67"/>
  <c r="T57" i="67"/>
  <c r="S57" i="67"/>
  <c r="W57" i="67"/>
  <c r="U57" i="67"/>
  <c r="S97" i="67"/>
  <c r="Q97" i="67"/>
  <c r="V97" i="67"/>
  <c r="U97" i="67"/>
  <c r="W97" i="67"/>
  <c r="T97" i="67"/>
  <c r="S49" i="67"/>
  <c r="U49" i="67"/>
  <c r="W49" i="67"/>
  <c r="Q49" i="67"/>
  <c r="V49" i="67"/>
  <c r="T49" i="67"/>
  <c r="V15" i="67"/>
  <c r="S15" i="67"/>
  <c r="W15" i="67"/>
  <c r="U15" i="67"/>
  <c r="T15" i="67"/>
  <c r="Q15" i="67"/>
  <c r="W47" i="67"/>
  <c r="S47" i="67"/>
  <c r="T47" i="67"/>
  <c r="U47" i="67"/>
  <c r="Q47" i="67"/>
  <c r="V47" i="67"/>
  <c r="S72" i="67"/>
  <c r="V72" i="67"/>
  <c r="W72" i="67"/>
  <c r="T72" i="67"/>
  <c r="U72" i="67"/>
  <c r="Q72" i="67"/>
  <c r="U42" i="58"/>
  <c r="Q42" i="58"/>
  <c r="W42" i="58"/>
  <c r="V42" i="58"/>
  <c r="T42" i="58"/>
  <c r="S42" i="58"/>
  <c r="Q86" i="58"/>
  <c r="W86" i="58"/>
  <c r="T86" i="58"/>
  <c r="S86" i="58"/>
  <c r="U86" i="58"/>
  <c r="V86" i="58"/>
  <c r="V8" i="58"/>
  <c r="W8" i="58"/>
  <c r="S8" i="58"/>
  <c r="U8" i="58"/>
  <c r="T8" i="58"/>
  <c r="Q8" i="58"/>
  <c r="R8" i="58" s="1"/>
  <c r="S19" i="58"/>
  <c r="U19" i="58"/>
  <c r="W19" i="58"/>
  <c r="T19" i="58"/>
  <c r="V19" i="58"/>
  <c r="Q19" i="58"/>
  <c r="R19" i="58" s="1"/>
  <c r="V12" i="58"/>
  <c r="U12" i="58"/>
  <c r="Q12" i="58"/>
  <c r="R12" i="58" s="1"/>
  <c r="W12" i="58"/>
  <c r="S12" i="58"/>
  <c r="T12" i="58"/>
  <c r="U93" i="58"/>
  <c r="Q93" i="58"/>
  <c r="T93" i="58"/>
  <c r="V93" i="58"/>
  <c r="S93" i="58"/>
  <c r="W93" i="58"/>
  <c r="Q40" i="58"/>
  <c r="U40" i="58"/>
  <c r="T40" i="58"/>
  <c r="W40" i="58"/>
  <c r="V40" i="58"/>
  <c r="S40" i="58"/>
  <c r="V26" i="58"/>
  <c r="T26" i="58"/>
  <c r="U26" i="58"/>
  <c r="Q26" i="58"/>
  <c r="R26" i="58" s="1"/>
  <c r="W26" i="58"/>
  <c r="S26" i="58"/>
  <c r="S50" i="58"/>
  <c r="T50" i="58"/>
  <c r="U50" i="58"/>
  <c r="V50" i="58"/>
  <c r="Q50" i="58"/>
  <c r="W50" i="58"/>
  <c r="W72" i="58"/>
  <c r="T72" i="58"/>
  <c r="S72" i="58"/>
  <c r="U72" i="58"/>
  <c r="V72" i="58"/>
  <c r="Q72" i="58"/>
  <c r="U26" i="69"/>
  <c r="T26" i="69"/>
  <c r="W26" i="69"/>
  <c r="Q26" i="69"/>
  <c r="S26" i="69"/>
  <c r="V26" i="69"/>
  <c r="V52" i="69"/>
  <c r="T52" i="69"/>
  <c r="W52" i="69"/>
  <c r="U52" i="69"/>
  <c r="S52" i="69"/>
  <c r="Q52" i="69"/>
  <c r="S90" i="69"/>
  <c r="W90" i="69"/>
  <c r="U90" i="69"/>
  <c r="T90" i="69"/>
  <c r="V90" i="69"/>
  <c r="Q90" i="69"/>
  <c r="U6" i="69"/>
  <c r="T6" i="69"/>
  <c r="S6" i="69"/>
  <c r="V6" i="69"/>
  <c r="W6" i="69"/>
  <c r="Q6" i="69"/>
  <c r="U9" i="69"/>
  <c r="S9" i="69"/>
  <c r="T9" i="69"/>
  <c r="V9" i="69"/>
  <c r="Q9" i="69"/>
  <c r="W9" i="69"/>
  <c r="V33" i="69"/>
  <c r="T33" i="69"/>
  <c r="S33" i="69"/>
  <c r="Q33" i="69"/>
  <c r="W33" i="69"/>
  <c r="U33" i="69"/>
  <c r="T37" i="69"/>
  <c r="Q37" i="69"/>
  <c r="S37" i="69"/>
  <c r="U37" i="69"/>
  <c r="W37" i="69"/>
  <c r="V37" i="69"/>
  <c r="S55" i="69"/>
  <c r="U55" i="69"/>
  <c r="T55" i="69"/>
  <c r="V55" i="69"/>
  <c r="W55" i="69"/>
  <c r="Q55" i="69"/>
  <c r="U31" i="69"/>
  <c r="T31" i="69"/>
  <c r="S31" i="69"/>
  <c r="W31" i="69"/>
  <c r="Q31" i="69"/>
  <c r="V31" i="69"/>
  <c r="U45" i="56"/>
  <c r="T45" i="56"/>
  <c r="W45" i="56"/>
  <c r="V45" i="56"/>
  <c r="Q45" i="56"/>
  <c r="S45" i="56"/>
  <c r="U84" i="56"/>
  <c r="W84" i="56"/>
  <c r="V84" i="56"/>
  <c r="Q84" i="56"/>
  <c r="T84" i="56"/>
  <c r="S84" i="56"/>
  <c r="T7" i="56"/>
  <c r="U7" i="56"/>
  <c r="W7" i="56"/>
  <c r="S7" i="56"/>
  <c r="Q7" i="56"/>
  <c r="R7" i="56" s="1"/>
  <c r="V7" i="56"/>
  <c r="U28" i="56"/>
  <c r="Q28" i="56"/>
  <c r="T28" i="56"/>
  <c r="S28" i="56"/>
  <c r="V28" i="56"/>
  <c r="W28" i="56"/>
  <c r="Q37" i="56"/>
  <c r="W37" i="56"/>
  <c r="T37" i="56"/>
  <c r="U37" i="56"/>
  <c r="S37" i="56"/>
  <c r="V37" i="56"/>
  <c r="S68" i="56"/>
  <c r="W68" i="56"/>
  <c r="V68" i="56"/>
  <c r="T68" i="56"/>
  <c r="U68" i="56"/>
  <c r="Q68" i="56"/>
  <c r="S71" i="56"/>
  <c r="V71" i="56"/>
  <c r="W71" i="56"/>
  <c r="U71" i="56"/>
  <c r="Q71" i="56"/>
  <c r="T71" i="56"/>
  <c r="U93" i="56"/>
  <c r="V93" i="56"/>
  <c r="Q93" i="56"/>
  <c r="W93" i="56"/>
  <c r="S93" i="56"/>
  <c r="T93" i="56"/>
  <c r="W94" i="56"/>
  <c r="V94" i="56"/>
  <c r="U94" i="56"/>
  <c r="T94" i="56"/>
  <c r="Q94" i="56"/>
  <c r="S94" i="56"/>
  <c r="U36" i="56"/>
  <c r="T36" i="56"/>
  <c r="W36" i="56"/>
  <c r="S36" i="56"/>
  <c r="V36" i="56"/>
  <c r="Q36" i="56"/>
  <c r="S27" i="56"/>
  <c r="U27" i="56"/>
  <c r="T27" i="56"/>
  <c r="V27" i="56"/>
  <c r="W27" i="56"/>
  <c r="Q27" i="56"/>
  <c r="V51" i="56"/>
  <c r="S51" i="56"/>
  <c r="W51" i="56"/>
  <c r="T51" i="56"/>
  <c r="U51" i="56"/>
  <c r="Q51" i="56"/>
  <c r="W42" i="56"/>
  <c r="Q42" i="56"/>
  <c r="S42" i="56"/>
  <c r="U42" i="56"/>
  <c r="V42" i="56"/>
  <c r="T42" i="56"/>
  <c r="AC18" i="1"/>
  <c r="AA18" i="1"/>
  <c r="X18" i="1"/>
  <c r="AE18" i="1"/>
  <c r="Q48" i="22"/>
  <c r="U48" i="22"/>
  <c r="T48" i="22"/>
  <c r="W48" i="22"/>
  <c r="S48" i="22"/>
  <c r="V48" i="22"/>
  <c r="Q88" i="22"/>
  <c r="T88" i="22"/>
  <c r="S88" i="22"/>
  <c r="V88" i="22"/>
  <c r="W88" i="22"/>
  <c r="U88" i="22"/>
  <c r="V101" i="22"/>
  <c r="Q101" i="22"/>
  <c r="S101" i="22"/>
  <c r="W101" i="22"/>
  <c r="T101" i="22"/>
  <c r="U101" i="22"/>
  <c r="V65" i="22"/>
  <c r="W65" i="22"/>
  <c r="T65" i="22"/>
  <c r="U65" i="22"/>
  <c r="Q65" i="22"/>
  <c r="S65" i="22"/>
  <c r="S64" i="22"/>
  <c r="T64" i="22"/>
  <c r="W64" i="22"/>
  <c r="V64" i="22"/>
  <c r="Q64" i="22"/>
  <c r="U64" i="22"/>
  <c r="V39" i="22"/>
  <c r="Q39" i="22"/>
  <c r="U39" i="22"/>
  <c r="W39" i="22"/>
  <c r="S39" i="22"/>
  <c r="T39" i="22"/>
  <c r="V21" i="22"/>
  <c r="U21" i="22"/>
  <c r="W21" i="22"/>
  <c r="Q21" i="22"/>
  <c r="T21" i="22"/>
  <c r="S21" i="22"/>
  <c r="U89" i="22"/>
  <c r="V89" i="22"/>
  <c r="T89" i="22"/>
  <c r="W89" i="22"/>
  <c r="S89" i="22"/>
  <c r="Q89" i="22"/>
  <c r="Q73" i="22"/>
  <c r="S73" i="22"/>
  <c r="W73" i="22"/>
  <c r="T73" i="22"/>
  <c r="V73" i="22"/>
  <c r="U73" i="22"/>
  <c r="T79" i="22"/>
  <c r="S79" i="22"/>
  <c r="V79" i="22"/>
  <c r="U79" i="22"/>
  <c r="Q79" i="22"/>
  <c r="W79" i="22"/>
  <c r="Q55" i="64"/>
  <c r="V55" i="64"/>
  <c r="S55" i="64"/>
  <c r="W55" i="64"/>
  <c r="T55" i="64"/>
  <c r="U55" i="64"/>
  <c r="U50" i="64"/>
  <c r="V50" i="64"/>
  <c r="Q50" i="64"/>
  <c r="T50" i="64"/>
  <c r="W50" i="64"/>
  <c r="S50" i="64"/>
  <c r="Q25" i="64"/>
  <c r="S25" i="64"/>
  <c r="T25" i="64"/>
  <c r="U25" i="64"/>
  <c r="W25" i="64"/>
  <c r="V25" i="64"/>
  <c r="S67" i="64"/>
  <c r="T67" i="64"/>
  <c r="U67" i="64"/>
  <c r="Q67" i="64"/>
  <c r="V67" i="64"/>
  <c r="W67" i="64"/>
  <c r="W16" i="64"/>
  <c r="T16" i="64"/>
  <c r="S16" i="64"/>
  <c r="U16" i="64"/>
  <c r="V16" i="64"/>
  <c r="Q16" i="64"/>
  <c r="U48" i="64"/>
  <c r="W48" i="64"/>
  <c r="T48" i="64"/>
  <c r="S48" i="64"/>
  <c r="Q48" i="64"/>
  <c r="V48" i="64"/>
  <c r="V52" i="64"/>
  <c r="S52" i="64"/>
  <c r="T52" i="64"/>
  <c r="U52" i="64"/>
  <c r="Q52" i="64"/>
  <c r="W52" i="64"/>
  <c r="U68" i="64"/>
  <c r="T68" i="64"/>
  <c r="S68" i="64"/>
  <c r="W68" i="64"/>
  <c r="V68" i="64"/>
  <c r="Q68" i="64"/>
  <c r="U8" i="64"/>
  <c r="W8" i="64"/>
  <c r="V8" i="64"/>
  <c r="T8" i="64"/>
  <c r="Q8" i="64"/>
  <c r="R8" i="64" s="1"/>
  <c r="S8" i="64"/>
  <c r="U27" i="64"/>
  <c r="V27" i="64"/>
  <c r="Q27" i="64"/>
  <c r="W27" i="64"/>
  <c r="S27" i="64"/>
  <c r="T27" i="64"/>
  <c r="V10" i="57"/>
  <c r="S10" i="57"/>
  <c r="U10" i="57"/>
  <c r="T10" i="57"/>
  <c r="Q10" i="57"/>
  <c r="R10" i="57" s="1"/>
  <c r="W10" i="57"/>
  <c r="U38" i="57"/>
  <c r="Q38" i="57"/>
  <c r="T38" i="57"/>
  <c r="V38" i="57"/>
  <c r="W38" i="57"/>
  <c r="S38" i="57"/>
  <c r="U39" i="57"/>
  <c r="W39" i="57"/>
  <c r="Q39" i="57"/>
  <c r="S39" i="57"/>
  <c r="T39" i="57"/>
  <c r="V39" i="57"/>
  <c r="T91" i="57"/>
  <c r="Q91" i="57"/>
  <c r="U91" i="57"/>
  <c r="V91" i="57"/>
  <c r="W91" i="57"/>
  <c r="S91" i="57"/>
  <c r="Q63" i="57"/>
  <c r="W63" i="57"/>
  <c r="U63" i="57"/>
  <c r="V63" i="57"/>
  <c r="S63" i="57"/>
  <c r="T63" i="57"/>
  <c r="Q55" i="57"/>
  <c r="W55" i="57"/>
  <c r="V55" i="57"/>
  <c r="U55" i="57"/>
  <c r="S55" i="57"/>
  <c r="T55" i="57"/>
  <c r="W33" i="57"/>
  <c r="V33" i="57"/>
  <c r="Q33" i="57"/>
  <c r="T33" i="57"/>
  <c r="U33" i="57"/>
  <c r="S33" i="57"/>
  <c r="U31" i="57"/>
  <c r="T31" i="57"/>
  <c r="S31" i="57"/>
  <c r="V31" i="57"/>
  <c r="W31" i="57"/>
  <c r="Q31" i="57"/>
  <c r="Q69" i="57"/>
  <c r="T69" i="57"/>
  <c r="S69" i="57"/>
  <c r="V69" i="57"/>
  <c r="W69" i="57"/>
  <c r="U69" i="57"/>
  <c r="U44" i="57"/>
  <c r="W44" i="57"/>
  <c r="V44" i="57"/>
  <c r="T44" i="57"/>
  <c r="Q44" i="57"/>
  <c r="S44" i="57"/>
  <c r="S66" i="57"/>
  <c r="U66" i="57"/>
  <c r="Q66" i="57"/>
  <c r="V66" i="57"/>
  <c r="W66" i="57"/>
  <c r="T66" i="57"/>
  <c r="Q43" i="57"/>
  <c r="W43" i="57"/>
  <c r="U43" i="57"/>
  <c r="S43" i="57"/>
  <c r="T43" i="57"/>
  <c r="V43" i="57"/>
  <c r="Q58" i="57"/>
  <c r="U58" i="57"/>
  <c r="W58" i="57"/>
  <c r="T58" i="57"/>
  <c r="V58" i="57"/>
  <c r="S58" i="57"/>
  <c r="Q59" i="57"/>
  <c r="V59" i="57"/>
  <c r="T59" i="57"/>
  <c r="W59" i="57"/>
  <c r="S59" i="57"/>
  <c r="U59" i="57"/>
  <c r="Q51" i="57"/>
  <c r="V51" i="57"/>
  <c r="U51" i="57"/>
  <c r="T51" i="57"/>
  <c r="W51" i="57"/>
  <c r="S51" i="57"/>
  <c r="S7" i="57"/>
  <c r="U7" i="57"/>
  <c r="Q7" i="57"/>
  <c r="R7" i="57" s="1"/>
  <c r="V7" i="57"/>
  <c r="T7" i="57"/>
  <c r="W7" i="57"/>
  <c r="W78" i="57"/>
  <c r="T78" i="57"/>
  <c r="Q78" i="57"/>
  <c r="U78" i="57"/>
  <c r="V78" i="57"/>
  <c r="S78" i="57"/>
  <c r="T18" i="57"/>
  <c r="V18" i="57"/>
  <c r="Q18" i="57"/>
  <c r="R18" i="57" s="1"/>
  <c r="W18" i="57"/>
  <c r="U18" i="57"/>
  <c r="S18" i="57"/>
  <c r="W54" i="65"/>
  <c r="T54" i="65"/>
  <c r="U54" i="65"/>
  <c r="V54" i="65"/>
  <c r="S54" i="65"/>
  <c r="Q54" i="65"/>
  <c r="T38" i="65"/>
  <c r="S38" i="65"/>
  <c r="W38" i="65"/>
  <c r="Q38" i="65"/>
  <c r="V38" i="65"/>
  <c r="U38" i="65"/>
  <c r="S80" i="65"/>
  <c r="Q80" i="65"/>
  <c r="V80" i="65"/>
  <c r="U80" i="65"/>
  <c r="T80" i="65"/>
  <c r="W80" i="65"/>
  <c r="U24" i="65"/>
  <c r="T24" i="65"/>
  <c r="W24" i="65"/>
  <c r="S24" i="65"/>
  <c r="V24" i="65"/>
  <c r="Q24" i="65"/>
  <c r="U83" i="65"/>
  <c r="S83" i="65"/>
  <c r="Q83" i="65"/>
  <c r="V83" i="65"/>
  <c r="T83" i="65"/>
  <c r="W83" i="65"/>
  <c r="Q97" i="65"/>
  <c r="T97" i="65"/>
  <c r="W97" i="65"/>
  <c r="V97" i="65"/>
  <c r="S97" i="65"/>
  <c r="U97" i="65"/>
  <c r="V42" i="65"/>
  <c r="W42" i="65"/>
  <c r="T42" i="65"/>
  <c r="S42" i="65"/>
  <c r="Q42" i="65"/>
  <c r="U42" i="65"/>
  <c r="U88" i="65"/>
  <c r="T88" i="65"/>
  <c r="Q88" i="65"/>
  <c r="V88" i="65"/>
  <c r="W88" i="65"/>
  <c r="S88" i="65"/>
  <c r="U36" i="65"/>
  <c r="Q36" i="65"/>
  <c r="S36" i="65"/>
  <c r="T36" i="65"/>
  <c r="V36" i="65"/>
  <c r="W36" i="65"/>
  <c r="W39" i="65"/>
  <c r="V39" i="65"/>
  <c r="T39" i="65"/>
  <c r="S39" i="65"/>
  <c r="Q39" i="65"/>
  <c r="U39" i="65"/>
  <c r="Q71" i="65"/>
  <c r="W71" i="65"/>
  <c r="T71" i="65"/>
  <c r="S71" i="65"/>
  <c r="V71" i="65"/>
  <c r="U71" i="65"/>
  <c r="S76" i="65"/>
  <c r="W76" i="65"/>
  <c r="Q76" i="65"/>
  <c r="T76" i="65"/>
  <c r="V76" i="65"/>
  <c r="U76" i="65"/>
  <c r="S33" i="65"/>
  <c r="V33" i="65"/>
  <c r="T33" i="65"/>
  <c r="Q33" i="65"/>
  <c r="W33" i="65"/>
  <c r="U33" i="65"/>
  <c r="U46" i="65"/>
  <c r="W46" i="65"/>
  <c r="V46" i="65"/>
  <c r="T46" i="65"/>
  <c r="Q46" i="65"/>
  <c r="S46" i="65"/>
  <c r="W34" i="53"/>
  <c r="T34" i="53"/>
  <c r="U34" i="53"/>
  <c r="Q34" i="53"/>
  <c r="V34" i="53"/>
  <c r="S34" i="53"/>
  <c r="T82" i="53"/>
  <c r="S82" i="53"/>
  <c r="U82" i="53"/>
  <c r="W82" i="53"/>
  <c r="V82" i="53"/>
  <c r="Q82" i="53"/>
  <c r="V22" i="53"/>
  <c r="U22" i="53"/>
  <c r="T22" i="53"/>
  <c r="W22" i="53"/>
  <c r="S22" i="53"/>
  <c r="Q22" i="53"/>
  <c r="U97" i="53"/>
  <c r="V97" i="53"/>
  <c r="W97" i="53"/>
  <c r="Q97" i="53"/>
  <c r="S97" i="53"/>
  <c r="T97" i="53"/>
  <c r="V41" i="53"/>
  <c r="W41" i="53"/>
  <c r="Q41" i="53"/>
  <c r="S41" i="53"/>
  <c r="U41" i="53"/>
  <c r="T41" i="53"/>
  <c r="T19" i="53"/>
  <c r="W19" i="53"/>
  <c r="Q19" i="53"/>
  <c r="V19" i="53"/>
  <c r="S19" i="53"/>
  <c r="U19" i="53"/>
  <c r="S35" i="53"/>
  <c r="T35" i="53"/>
  <c r="V35" i="53"/>
  <c r="Q35" i="53"/>
  <c r="U35" i="53"/>
  <c r="W35" i="53"/>
  <c r="T32" i="53"/>
  <c r="V32" i="53"/>
  <c r="S32" i="53"/>
  <c r="W32" i="53"/>
  <c r="Q32" i="53"/>
  <c r="U32" i="53"/>
  <c r="S75" i="53"/>
  <c r="Q75" i="53"/>
  <c r="T75" i="53"/>
  <c r="V75" i="53"/>
  <c r="W75" i="53"/>
  <c r="U75" i="53"/>
  <c r="U21" i="53"/>
  <c r="S21" i="53"/>
  <c r="T21" i="53"/>
  <c r="Q21" i="53"/>
  <c r="W21" i="53"/>
  <c r="V21" i="53"/>
  <c r="U84" i="53"/>
  <c r="W84" i="53"/>
  <c r="Q84" i="53"/>
  <c r="S84" i="53"/>
  <c r="T84" i="53"/>
  <c r="V84" i="53"/>
  <c r="X14" i="1"/>
  <c r="AE14" i="1" s="1"/>
  <c r="V26" i="70"/>
  <c r="T26" i="70"/>
  <c r="Q26" i="70"/>
  <c r="S26" i="70"/>
  <c r="W26" i="70"/>
  <c r="U26" i="70"/>
  <c r="U50" i="70"/>
  <c r="S50" i="70"/>
  <c r="W50" i="70"/>
  <c r="Q50" i="70"/>
  <c r="T50" i="70"/>
  <c r="V50" i="70"/>
  <c r="W96" i="70"/>
  <c r="T96" i="70"/>
  <c r="S96" i="70"/>
  <c r="V96" i="70"/>
  <c r="Q96" i="70"/>
  <c r="U96" i="70"/>
  <c r="Q43" i="70"/>
  <c r="U43" i="70"/>
  <c r="W43" i="70"/>
  <c r="S43" i="70"/>
  <c r="V43" i="70"/>
  <c r="T43" i="70"/>
  <c r="W84" i="75"/>
  <c r="T84" i="75"/>
  <c r="Q84" i="75"/>
  <c r="S84" i="75"/>
  <c r="V84" i="75"/>
  <c r="U84" i="75"/>
  <c r="W54" i="75"/>
  <c r="S54" i="75"/>
  <c r="V54" i="75"/>
  <c r="T54" i="75"/>
  <c r="Q54" i="75"/>
  <c r="U54" i="75"/>
  <c r="T80" i="75"/>
  <c r="W80" i="75"/>
  <c r="S80" i="75"/>
  <c r="U80" i="75"/>
  <c r="V80" i="75"/>
  <c r="Q80" i="75"/>
  <c r="S12" i="50"/>
  <c r="U12" i="50"/>
  <c r="T12" i="50"/>
  <c r="Q12" i="50"/>
  <c r="R12" i="50" s="1"/>
  <c r="W12" i="50"/>
  <c r="V12" i="50"/>
  <c r="S16" i="50"/>
  <c r="U16" i="50"/>
  <c r="T16" i="50"/>
  <c r="W16" i="50"/>
  <c r="V16" i="50"/>
  <c r="Q16" i="50"/>
  <c r="R16" i="50" s="1"/>
  <c r="W68" i="50"/>
  <c r="S68" i="50"/>
  <c r="U68" i="50"/>
  <c r="Q68" i="50"/>
  <c r="T68" i="50"/>
  <c r="V68" i="50"/>
  <c r="Q34" i="50"/>
  <c r="T34" i="50"/>
  <c r="U34" i="50"/>
  <c r="V34" i="50"/>
  <c r="W34" i="50"/>
  <c r="S34" i="50"/>
  <c r="T7" i="70"/>
  <c r="U7" i="70"/>
  <c r="Q7" i="70"/>
  <c r="W7" i="70"/>
  <c r="V7" i="70"/>
  <c r="S7" i="70"/>
  <c r="V28" i="70"/>
  <c r="S28" i="70"/>
  <c r="U28" i="70"/>
  <c r="Q28" i="70"/>
  <c r="T28" i="70"/>
  <c r="W28" i="70"/>
  <c r="W77" i="70"/>
  <c r="T77" i="70"/>
  <c r="S77" i="70"/>
  <c r="U77" i="70"/>
  <c r="V77" i="70"/>
  <c r="Q77" i="70"/>
  <c r="S64" i="75"/>
  <c r="W64" i="75"/>
  <c r="V64" i="75"/>
  <c r="U64" i="75"/>
  <c r="T64" i="75"/>
  <c r="Q64" i="75"/>
  <c r="S102" i="75"/>
  <c r="T102" i="75"/>
  <c r="V102" i="75"/>
  <c r="U102" i="75"/>
  <c r="Q102" i="75"/>
  <c r="W102" i="75"/>
  <c r="S7" i="75"/>
  <c r="T7" i="75"/>
  <c r="U7" i="75"/>
  <c r="V7" i="75"/>
  <c r="Q7" i="75"/>
  <c r="R7" i="75" s="1"/>
  <c r="W7" i="75"/>
  <c r="V10" i="75"/>
  <c r="U10" i="75"/>
  <c r="T10" i="75"/>
  <c r="Q10" i="75"/>
  <c r="W10" i="75"/>
  <c r="S10" i="75"/>
  <c r="W53" i="60"/>
  <c r="T53" i="60"/>
  <c r="S53" i="60"/>
  <c r="Q53" i="60"/>
  <c r="V53" i="60"/>
  <c r="U53" i="60"/>
  <c r="U42" i="60"/>
  <c r="V42" i="60"/>
  <c r="S42" i="60"/>
  <c r="Q42" i="60"/>
  <c r="T42" i="60"/>
  <c r="W42" i="60"/>
  <c r="V83" i="60"/>
  <c r="U83" i="60"/>
  <c r="T83" i="60"/>
  <c r="W83" i="60"/>
  <c r="Q83" i="60"/>
  <c r="S83" i="60"/>
  <c r="S86" i="60"/>
  <c r="Q86" i="60"/>
  <c r="T86" i="60"/>
  <c r="W86" i="60"/>
  <c r="V86" i="60"/>
  <c r="U86" i="60"/>
  <c r="W52" i="60"/>
  <c r="S52" i="60"/>
  <c r="T52" i="60"/>
  <c r="V52" i="60"/>
  <c r="Q52" i="60"/>
  <c r="U52" i="60"/>
  <c r="Q50" i="51"/>
  <c r="V50" i="51"/>
  <c r="T50" i="51"/>
  <c r="S50" i="51"/>
  <c r="W50" i="51"/>
  <c r="U50" i="51"/>
  <c r="V38" i="68"/>
  <c r="W38" i="68"/>
  <c r="S38" i="68"/>
  <c r="T38" i="68"/>
  <c r="Q38" i="68"/>
  <c r="U38" i="68"/>
  <c r="V16" i="68"/>
  <c r="U16" i="68"/>
  <c r="T16" i="68"/>
  <c r="S16" i="68"/>
  <c r="Q16" i="68"/>
  <c r="W16" i="68"/>
  <c r="W24" i="61"/>
  <c r="Q24" i="61"/>
  <c r="U24" i="61"/>
  <c r="T24" i="61"/>
  <c r="V24" i="61"/>
  <c r="S24" i="61"/>
  <c r="T62" i="61"/>
  <c r="Q62" i="61"/>
  <c r="W62" i="61"/>
  <c r="U62" i="61"/>
  <c r="V62" i="61"/>
  <c r="S62" i="61"/>
  <c r="Q40" i="54"/>
  <c r="W40" i="54"/>
  <c r="V40" i="54"/>
  <c r="U40" i="54"/>
  <c r="S40" i="54"/>
  <c r="T40" i="54"/>
  <c r="V48" i="54"/>
  <c r="U48" i="54"/>
  <c r="S48" i="54"/>
  <c r="W48" i="54"/>
  <c r="Q48" i="54"/>
  <c r="T48" i="54"/>
  <c r="U81" i="54"/>
  <c r="V81" i="54"/>
  <c r="W81" i="54"/>
  <c r="Q81" i="54"/>
  <c r="S81" i="54"/>
  <c r="T81" i="54"/>
  <c r="W15" i="54"/>
  <c r="T15" i="54"/>
  <c r="U15" i="54"/>
  <c r="S15" i="54"/>
  <c r="V15" i="54"/>
  <c r="Q15" i="54"/>
  <c r="W59" i="54"/>
  <c r="U59" i="54"/>
  <c r="V59" i="54"/>
  <c r="Q59" i="54"/>
  <c r="S59" i="54"/>
  <c r="T59" i="54"/>
  <c r="Q96" i="59"/>
  <c r="T96" i="59"/>
  <c r="S96" i="59"/>
  <c r="V96" i="59"/>
  <c r="U96" i="59"/>
  <c r="W96" i="59"/>
  <c r="W47" i="59"/>
  <c r="V47" i="59"/>
  <c r="Q47" i="59"/>
  <c r="U47" i="59"/>
  <c r="T47" i="59"/>
  <c r="S47" i="59"/>
  <c r="AA19" i="1"/>
  <c r="AC19" i="1"/>
  <c r="AE19" i="1"/>
  <c r="X19" i="1"/>
  <c r="U65" i="55"/>
  <c r="T65" i="55"/>
  <c r="V65" i="55"/>
  <c r="Q65" i="55"/>
  <c r="S65" i="55"/>
  <c r="W65" i="55"/>
  <c r="Q85" i="71"/>
  <c r="S85" i="71"/>
  <c r="V85" i="71"/>
  <c r="U85" i="71"/>
  <c r="T85" i="71"/>
  <c r="W85" i="71"/>
  <c r="U25" i="71"/>
  <c r="Q25" i="71"/>
  <c r="S25" i="71"/>
  <c r="T25" i="71"/>
  <c r="V25" i="71"/>
  <c r="W25" i="71"/>
  <c r="Q97" i="66"/>
  <c r="V97" i="66"/>
  <c r="W97" i="66"/>
  <c r="U97" i="66"/>
  <c r="T97" i="66"/>
  <c r="S97" i="66"/>
  <c r="V96" i="66"/>
  <c r="U96" i="66"/>
  <c r="T96" i="66"/>
  <c r="W96" i="66"/>
  <c r="S96" i="66"/>
  <c r="Q96" i="66"/>
  <c r="S62" i="66"/>
  <c r="V62" i="66"/>
  <c r="Q62" i="66"/>
  <c r="T62" i="66"/>
  <c r="W62" i="66"/>
  <c r="U62" i="66"/>
  <c r="Q42" i="66"/>
  <c r="T42" i="66"/>
  <c r="V42" i="66"/>
  <c r="W42" i="66"/>
  <c r="S42" i="66"/>
  <c r="U42" i="66"/>
  <c r="V4" i="66"/>
  <c r="T4" i="66"/>
  <c r="U4" i="66"/>
  <c r="S4" i="66"/>
  <c r="W4" i="66"/>
  <c r="Q4" i="66"/>
  <c r="U88" i="66"/>
  <c r="Q88" i="66"/>
  <c r="W88" i="66"/>
  <c r="S88" i="66"/>
  <c r="T88" i="66"/>
  <c r="V88" i="66"/>
  <c r="W57" i="66"/>
  <c r="U57" i="66"/>
  <c r="T57" i="66"/>
  <c r="V57" i="66"/>
  <c r="Q57" i="66"/>
  <c r="S57" i="66"/>
  <c r="Q10" i="76"/>
  <c r="U10" i="76"/>
  <c r="V10" i="76"/>
  <c r="T10" i="76"/>
  <c r="W10" i="76"/>
  <c r="S10" i="76"/>
  <c r="V72" i="76"/>
  <c r="U72" i="76"/>
  <c r="W72" i="76"/>
  <c r="T72" i="76"/>
  <c r="S72" i="76"/>
  <c r="Q72" i="76"/>
  <c r="S11" i="76"/>
  <c r="U11" i="76"/>
  <c r="W11" i="76"/>
  <c r="V11" i="76"/>
  <c r="T11" i="76"/>
  <c r="Q11" i="76"/>
  <c r="S43" i="76"/>
  <c r="Q43" i="76"/>
  <c r="W43" i="76"/>
  <c r="V43" i="76"/>
  <c r="U43" i="76"/>
  <c r="T43" i="76"/>
  <c r="V11" i="67"/>
  <c r="T11" i="67"/>
  <c r="S11" i="67"/>
  <c r="Q11" i="67"/>
  <c r="U11" i="67"/>
  <c r="W11" i="67"/>
  <c r="S62" i="67"/>
  <c r="T62" i="67"/>
  <c r="U62" i="67"/>
  <c r="V62" i="67"/>
  <c r="Q62" i="67"/>
  <c r="W62" i="67"/>
  <c r="U14" i="67"/>
  <c r="Q14" i="67"/>
  <c r="W14" i="67"/>
  <c r="T14" i="67"/>
  <c r="V14" i="67"/>
  <c r="S14" i="67"/>
  <c r="T43" i="67"/>
  <c r="S43" i="67"/>
  <c r="Q43" i="67"/>
  <c r="U43" i="67"/>
  <c r="V43" i="67"/>
  <c r="W43" i="67"/>
  <c r="W49" i="58"/>
  <c r="U49" i="58"/>
  <c r="T49" i="58"/>
  <c r="Q49" i="58"/>
  <c r="S49" i="58"/>
  <c r="V49" i="58"/>
  <c r="S33" i="58"/>
  <c r="T33" i="58"/>
  <c r="V33" i="58"/>
  <c r="W33" i="58"/>
  <c r="U33" i="58"/>
  <c r="Q33" i="58"/>
  <c r="V15" i="58"/>
  <c r="T15" i="58"/>
  <c r="W15" i="58"/>
  <c r="Q15" i="58"/>
  <c r="R15" i="58" s="1"/>
  <c r="S15" i="58"/>
  <c r="U15" i="58"/>
  <c r="U85" i="69"/>
  <c r="V85" i="69"/>
  <c r="W85" i="69"/>
  <c r="T85" i="69"/>
  <c r="S85" i="69"/>
  <c r="Q85" i="69"/>
  <c r="T25" i="69"/>
  <c r="Q25" i="69"/>
  <c r="U25" i="69"/>
  <c r="W25" i="69"/>
  <c r="V25" i="69"/>
  <c r="S25" i="69"/>
  <c r="Q79" i="56"/>
  <c r="T79" i="56"/>
  <c r="W79" i="56"/>
  <c r="V79" i="56"/>
  <c r="S79" i="56"/>
  <c r="U79" i="56"/>
  <c r="U92" i="56"/>
  <c r="W92" i="56"/>
  <c r="S92" i="56"/>
  <c r="Q92" i="56"/>
  <c r="T92" i="56"/>
  <c r="V92" i="56"/>
  <c r="Q86" i="22"/>
  <c r="U86" i="22"/>
  <c r="V86" i="22"/>
  <c r="S86" i="22"/>
  <c r="T86" i="22"/>
  <c r="W86" i="22"/>
  <c r="V81" i="22"/>
  <c r="T81" i="22"/>
  <c r="S81" i="22"/>
  <c r="U81" i="22"/>
  <c r="W81" i="22"/>
  <c r="Q81" i="22"/>
  <c r="S66" i="64"/>
  <c r="W66" i="64"/>
  <c r="T66" i="64"/>
  <c r="V66" i="64"/>
  <c r="Q66" i="64"/>
  <c r="U66" i="64"/>
  <c r="S57" i="64"/>
  <c r="W57" i="64"/>
  <c r="T57" i="64"/>
  <c r="V57" i="64"/>
  <c r="Q57" i="64"/>
  <c r="U57" i="64"/>
  <c r="T26" i="64"/>
  <c r="V26" i="64"/>
  <c r="W26" i="64"/>
  <c r="U26" i="64"/>
  <c r="S26" i="64"/>
  <c r="Q26" i="64"/>
  <c r="T37" i="64"/>
  <c r="W37" i="64"/>
  <c r="U37" i="64"/>
  <c r="V37" i="64"/>
  <c r="Q37" i="64"/>
  <c r="S37" i="64"/>
  <c r="U46" i="64"/>
  <c r="V46" i="64"/>
  <c r="T46" i="64"/>
  <c r="S46" i="64"/>
  <c r="W46" i="64"/>
  <c r="Q46" i="64"/>
  <c r="S6" i="57"/>
  <c r="W6" i="57"/>
  <c r="Q6" i="57"/>
  <c r="R6" i="57" s="1"/>
  <c r="U6" i="57"/>
  <c r="V6" i="57"/>
  <c r="T6" i="57"/>
  <c r="T52" i="57"/>
  <c r="S52" i="57"/>
  <c r="W52" i="57"/>
  <c r="V52" i="57"/>
  <c r="U52" i="57"/>
  <c r="Q52" i="57"/>
  <c r="W30" i="65"/>
  <c r="S30" i="65"/>
  <c r="U30" i="65"/>
  <c r="V30" i="65"/>
  <c r="T30" i="65"/>
  <c r="Q30" i="65"/>
  <c r="Q81" i="70"/>
  <c r="V81" i="70"/>
  <c r="W81" i="70"/>
  <c r="U81" i="70"/>
  <c r="T81" i="70"/>
  <c r="S81" i="70"/>
  <c r="Q22" i="70"/>
  <c r="S22" i="70"/>
  <c r="U22" i="70"/>
  <c r="T22" i="70"/>
  <c r="V22" i="70"/>
  <c r="W22" i="70"/>
  <c r="U76" i="70"/>
  <c r="V76" i="70"/>
  <c r="T76" i="70"/>
  <c r="W76" i="70"/>
  <c r="Q76" i="70"/>
  <c r="S76" i="70"/>
  <c r="W59" i="70"/>
  <c r="V59" i="70"/>
  <c r="S59" i="70"/>
  <c r="T59" i="70"/>
  <c r="Q59" i="70"/>
  <c r="U59" i="70"/>
  <c r="S91" i="70"/>
  <c r="Q91" i="70"/>
  <c r="W91" i="70"/>
  <c r="T91" i="70"/>
  <c r="U91" i="70"/>
  <c r="V91" i="70"/>
  <c r="U24" i="70"/>
  <c r="V24" i="70"/>
  <c r="T24" i="70"/>
  <c r="S24" i="70"/>
  <c r="Q24" i="70"/>
  <c r="W24" i="70"/>
  <c r="T21" i="70"/>
  <c r="S21" i="70"/>
  <c r="U21" i="70"/>
  <c r="Q21" i="70"/>
  <c r="W21" i="70"/>
  <c r="V21" i="70"/>
  <c r="U48" i="70"/>
  <c r="T48" i="70"/>
  <c r="Q48" i="70"/>
  <c r="V48" i="70"/>
  <c r="S48" i="70"/>
  <c r="W48" i="70"/>
  <c r="U90" i="70"/>
  <c r="T90" i="70"/>
  <c r="V90" i="70"/>
  <c r="S90" i="70"/>
  <c r="Q90" i="70"/>
  <c r="W90" i="70"/>
  <c r="U22" i="75"/>
  <c r="S22" i="75"/>
  <c r="W22" i="75"/>
  <c r="V22" i="75"/>
  <c r="Q22" i="75"/>
  <c r="T22" i="75"/>
  <c r="T68" i="75"/>
  <c r="W68" i="75"/>
  <c r="S68" i="75"/>
  <c r="U68" i="75"/>
  <c r="V68" i="75"/>
  <c r="Q68" i="75"/>
  <c r="V66" i="75"/>
  <c r="W66" i="75"/>
  <c r="U66" i="75"/>
  <c r="S66" i="75"/>
  <c r="T66" i="75"/>
  <c r="Q66" i="75"/>
  <c r="T79" i="75"/>
  <c r="U79" i="75"/>
  <c r="W79" i="75"/>
  <c r="Q79" i="75"/>
  <c r="V79" i="75"/>
  <c r="S79" i="75"/>
  <c r="V8" i="75"/>
  <c r="Q8" i="75"/>
  <c r="R8" i="75" s="1"/>
  <c r="S8" i="75"/>
  <c r="T8" i="75"/>
  <c r="W8" i="75"/>
  <c r="U8" i="75"/>
  <c r="V52" i="75"/>
  <c r="W52" i="75"/>
  <c r="U52" i="75"/>
  <c r="T52" i="75"/>
  <c r="Q52" i="75"/>
  <c r="S52" i="75"/>
  <c r="Q49" i="75"/>
  <c r="V49" i="75"/>
  <c r="W49" i="75"/>
  <c r="T49" i="75"/>
  <c r="S49" i="75"/>
  <c r="U49" i="75"/>
  <c r="Q14" i="75"/>
  <c r="W14" i="75"/>
  <c r="S14" i="75"/>
  <c r="T14" i="75"/>
  <c r="U14" i="75"/>
  <c r="V14" i="75"/>
  <c r="V100" i="75"/>
  <c r="T100" i="75"/>
  <c r="U100" i="75"/>
  <c r="W100" i="75"/>
  <c r="Q100" i="75"/>
  <c r="S100" i="75"/>
  <c r="U83" i="75"/>
  <c r="V83" i="75"/>
  <c r="S83" i="75"/>
  <c r="W83" i="75"/>
  <c r="Q83" i="75"/>
  <c r="T83" i="75"/>
  <c r="U53" i="75"/>
  <c r="Q53" i="75"/>
  <c r="S53" i="75"/>
  <c r="V53" i="75"/>
  <c r="W53" i="75"/>
  <c r="T53" i="75"/>
  <c r="S29" i="75"/>
  <c r="W29" i="75"/>
  <c r="V29" i="75"/>
  <c r="T29" i="75"/>
  <c r="U29" i="75"/>
  <c r="Q29" i="75"/>
  <c r="S4" i="50"/>
  <c r="T4" i="50"/>
  <c r="Q4" i="50"/>
  <c r="W4" i="50"/>
  <c r="U4" i="50"/>
  <c r="V4" i="50"/>
  <c r="W87" i="50"/>
  <c r="S87" i="50"/>
  <c r="U87" i="50"/>
  <c r="Q87" i="50"/>
  <c r="V87" i="50"/>
  <c r="T87" i="50"/>
  <c r="Q53" i="50"/>
  <c r="W53" i="50"/>
  <c r="T53" i="50"/>
  <c r="S53" i="50"/>
  <c r="V53" i="50"/>
  <c r="U53" i="50"/>
  <c r="T42" i="50"/>
  <c r="V42" i="50"/>
  <c r="U42" i="50"/>
  <c r="S42" i="50"/>
  <c r="W42" i="50"/>
  <c r="Q42" i="50"/>
  <c r="Q81" i="50"/>
  <c r="W81" i="50"/>
  <c r="S81" i="50"/>
  <c r="V81" i="50"/>
  <c r="U81" i="50"/>
  <c r="T81" i="50"/>
  <c r="V9" i="50"/>
  <c r="U9" i="50"/>
  <c r="S9" i="50"/>
  <c r="Q9" i="50"/>
  <c r="R9" i="50" s="1"/>
  <c r="W9" i="50"/>
  <c r="T9" i="50"/>
  <c r="T64" i="50"/>
  <c r="U64" i="50"/>
  <c r="S64" i="50"/>
  <c r="W64" i="50"/>
  <c r="V64" i="50"/>
  <c r="Q64" i="50"/>
  <c r="W29" i="50"/>
  <c r="T29" i="50"/>
  <c r="V29" i="50"/>
  <c r="U29" i="50"/>
  <c r="S29" i="50"/>
  <c r="Q29" i="50"/>
  <c r="V91" i="50"/>
  <c r="T91" i="50"/>
  <c r="Q91" i="50"/>
  <c r="W91" i="50"/>
  <c r="U91" i="50"/>
  <c r="S91" i="50"/>
  <c r="V84" i="50"/>
  <c r="Q84" i="50"/>
  <c r="S84" i="50"/>
  <c r="T84" i="50"/>
  <c r="W84" i="50"/>
  <c r="U84" i="50"/>
  <c r="U31" i="50"/>
  <c r="Q31" i="50"/>
  <c r="W31" i="50"/>
  <c r="T31" i="50"/>
  <c r="S31" i="50"/>
  <c r="V31" i="50"/>
  <c r="V60" i="50"/>
  <c r="Q60" i="50"/>
  <c r="W60" i="50"/>
  <c r="U60" i="50"/>
  <c r="T60" i="50"/>
  <c r="S60" i="50"/>
  <c r="X7" i="1"/>
  <c r="AE7" i="1" s="1"/>
  <c r="W33" i="60"/>
  <c r="Q33" i="60"/>
  <c r="T33" i="60"/>
  <c r="S33" i="60"/>
  <c r="V33" i="60"/>
  <c r="U33" i="60"/>
  <c r="Q36" i="60"/>
  <c r="W36" i="60"/>
  <c r="V36" i="60"/>
  <c r="T36" i="60"/>
  <c r="U36" i="60"/>
  <c r="S36" i="60"/>
  <c r="S73" i="60"/>
  <c r="T73" i="60"/>
  <c r="U73" i="60"/>
  <c r="W73" i="60"/>
  <c r="V73" i="60"/>
  <c r="Q73" i="60"/>
  <c r="T44" i="60"/>
  <c r="Q44" i="60"/>
  <c r="V44" i="60"/>
  <c r="S44" i="60"/>
  <c r="U44" i="60"/>
  <c r="W44" i="60"/>
  <c r="V11" i="60"/>
  <c r="T11" i="60"/>
  <c r="Q11" i="60"/>
  <c r="R11" i="60" s="1"/>
  <c r="S11" i="60"/>
  <c r="W11" i="60"/>
  <c r="U11" i="60"/>
  <c r="U69" i="60"/>
  <c r="S69" i="60"/>
  <c r="Q69" i="60"/>
  <c r="W69" i="60"/>
  <c r="V69" i="60"/>
  <c r="T69" i="60"/>
  <c r="T50" i="60"/>
  <c r="U50" i="60"/>
  <c r="V50" i="60"/>
  <c r="W50" i="60"/>
  <c r="S50" i="60"/>
  <c r="Q50" i="60"/>
  <c r="Q85" i="60"/>
  <c r="T85" i="60"/>
  <c r="V85" i="60"/>
  <c r="W85" i="60"/>
  <c r="S85" i="60"/>
  <c r="U85" i="60"/>
  <c r="S19" i="60"/>
  <c r="W19" i="60"/>
  <c r="V19" i="60"/>
  <c r="Q19" i="60"/>
  <c r="R19" i="60" s="1"/>
  <c r="U19" i="60"/>
  <c r="T19" i="60"/>
  <c r="Q74" i="60"/>
  <c r="S74" i="60"/>
  <c r="W74" i="60"/>
  <c r="V74" i="60"/>
  <c r="U74" i="60"/>
  <c r="T74" i="60"/>
  <c r="V38" i="60"/>
  <c r="S38" i="60"/>
  <c r="W38" i="60"/>
  <c r="U38" i="60"/>
  <c r="Q38" i="60"/>
  <c r="T38" i="60"/>
  <c r="S94" i="60"/>
  <c r="V94" i="60"/>
  <c r="T94" i="60"/>
  <c r="Q94" i="60"/>
  <c r="W94" i="60"/>
  <c r="U94" i="60"/>
  <c r="W73" i="51"/>
  <c r="T73" i="51"/>
  <c r="Q73" i="51"/>
  <c r="V73" i="51"/>
  <c r="U73" i="51"/>
  <c r="S73" i="51"/>
  <c r="S64" i="51"/>
  <c r="V64" i="51"/>
  <c r="W64" i="51"/>
  <c r="Q64" i="51"/>
  <c r="U64" i="51"/>
  <c r="T64" i="51"/>
  <c r="V65" i="51"/>
  <c r="T65" i="51"/>
  <c r="U65" i="51"/>
  <c r="S65" i="51"/>
  <c r="Q65" i="51"/>
  <c r="W65" i="51"/>
  <c r="U51" i="51"/>
  <c r="S51" i="51"/>
  <c r="T51" i="51"/>
  <c r="Q51" i="51"/>
  <c r="V51" i="51"/>
  <c r="W51" i="51"/>
  <c r="T18" i="51"/>
  <c r="V18" i="51"/>
  <c r="S18" i="51"/>
  <c r="U18" i="51"/>
  <c r="Q18" i="51"/>
  <c r="R18" i="51" s="1"/>
  <c r="W18" i="51"/>
  <c r="W79" i="51"/>
  <c r="S79" i="51"/>
  <c r="Q79" i="51"/>
  <c r="V79" i="51"/>
  <c r="T79" i="51"/>
  <c r="U79" i="51"/>
  <c r="S53" i="51"/>
  <c r="W53" i="51"/>
  <c r="Q53" i="51"/>
  <c r="V53" i="51"/>
  <c r="U53" i="51"/>
  <c r="T53" i="51"/>
  <c r="S35" i="51"/>
  <c r="U35" i="51"/>
  <c r="W35" i="51"/>
  <c r="V35" i="51"/>
  <c r="T35" i="51"/>
  <c r="Q35" i="51"/>
  <c r="V23" i="51"/>
  <c r="W23" i="51"/>
  <c r="Q23" i="51"/>
  <c r="R23" i="51" s="1"/>
  <c r="S23" i="51"/>
  <c r="T23" i="51"/>
  <c r="U23" i="51"/>
  <c r="U71" i="51"/>
  <c r="T71" i="51"/>
  <c r="S71" i="51"/>
  <c r="V71" i="51"/>
  <c r="W71" i="51"/>
  <c r="Q71" i="51"/>
  <c r="Q55" i="68"/>
  <c r="U55" i="68"/>
  <c r="V55" i="68"/>
  <c r="T55" i="68"/>
  <c r="S55" i="68"/>
  <c r="W55" i="68"/>
  <c r="Q45" i="68"/>
  <c r="U45" i="68"/>
  <c r="S45" i="68"/>
  <c r="T45" i="68"/>
  <c r="W45" i="68"/>
  <c r="V45" i="68"/>
  <c r="S11" i="68"/>
  <c r="V11" i="68"/>
  <c r="U11" i="68"/>
  <c r="T11" i="68"/>
  <c r="W11" i="68"/>
  <c r="Q11" i="68"/>
  <c r="Q35" i="68"/>
  <c r="S35" i="68"/>
  <c r="V35" i="68"/>
  <c r="T35" i="68"/>
  <c r="W35" i="68"/>
  <c r="U35" i="68"/>
  <c r="W65" i="68"/>
  <c r="U65" i="68"/>
  <c r="S65" i="68"/>
  <c r="V65" i="68"/>
  <c r="T65" i="68"/>
  <c r="Q65" i="68"/>
  <c r="S43" i="68"/>
  <c r="U43" i="68"/>
  <c r="W43" i="68"/>
  <c r="T43" i="68"/>
  <c r="V43" i="68"/>
  <c r="Q43" i="68"/>
  <c r="T15" i="68"/>
  <c r="S15" i="68"/>
  <c r="U15" i="68"/>
  <c r="Q15" i="68"/>
  <c r="W15" i="68"/>
  <c r="V15" i="68"/>
  <c r="U6" i="68"/>
  <c r="Q6" i="68"/>
  <c r="W6" i="68"/>
  <c r="S6" i="68"/>
  <c r="V6" i="68"/>
  <c r="T6" i="68"/>
  <c r="T61" i="68"/>
  <c r="W61" i="68"/>
  <c r="V61" i="68"/>
  <c r="Q61" i="68"/>
  <c r="S61" i="68"/>
  <c r="U61" i="68"/>
  <c r="U48" i="68"/>
  <c r="W48" i="68"/>
  <c r="V48" i="68"/>
  <c r="T48" i="68"/>
  <c r="Q48" i="68"/>
  <c r="S48" i="68"/>
  <c r="U53" i="68"/>
  <c r="V53" i="68"/>
  <c r="Q53" i="68"/>
  <c r="T53" i="68"/>
  <c r="S53" i="68"/>
  <c r="W53" i="68"/>
  <c r="U80" i="68"/>
  <c r="W80" i="68"/>
  <c r="Q80" i="68"/>
  <c r="S80" i="68"/>
  <c r="V80" i="68"/>
  <c r="T80" i="68"/>
  <c r="V12" i="68"/>
  <c r="S12" i="68"/>
  <c r="T12" i="68"/>
  <c r="Q12" i="68"/>
  <c r="W12" i="68"/>
  <c r="U12" i="68"/>
  <c r="T50" i="68"/>
  <c r="U50" i="68"/>
  <c r="S50" i="68"/>
  <c r="V50" i="68"/>
  <c r="Q50" i="68"/>
  <c r="W50" i="68"/>
  <c r="S47" i="68"/>
  <c r="V47" i="68"/>
  <c r="T47" i="68"/>
  <c r="Q47" i="68"/>
  <c r="U47" i="68"/>
  <c r="W47" i="68"/>
  <c r="U98" i="68"/>
  <c r="V98" i="68"/>
  <c r="Q98" i="68"/>
  <c r="T98" i="68"/>
  <c r="W98" i="68"/>
  <c r="S98" i="68"/>
  <c r="W24" i="68"/>
  <c r="S24" i="68"/>
  <c r="Q24" i="68"/>
  <c r="U24" i="68"/>
  <c r="T24" i="68"/>
  <c r="V24" i="68"/>
  <c r="S46" i="61"/>
  <c r="U46" i="61"/>
  <c r="V46" i="61"/>
  <c r="T46" i="61"/>
  <c r="W46" i="61"/>
  <c r="Q46" i="61"/>
  <c r="T73" i="61"/>
  <c r="U73" i="61"/>
  <c r="W73" i="61"/>
  <c r="Q73" i="61"/>
  <c r="V73" i="61"/>
  <c r="S73" i="61"/>
  <c r="T78" i="61"/>
  <c r="V78" i="61"/>
  <c r="S78" i="61"/>
  <c r="Q78" i="61"/>
  <c r="U78" i="61"/>
  <c r="W78" i="61"/>
  <c r="U21" i="61"/>
  <c r="W21" i="61"/>
  <c r="S21" i="61"/>
  <c r="T21" i="61"/>
  <c r="Q21" i="61"/>
  <c r="V21" i="61"/>
  <c r="Q39" i="61"/>
  <c r="T39" i="61"/>
  <c r="V39" i="61"/>
  <c r="W39" i="61"/>
  <c r="U39" i="61"/>
  <c r="S39" i="61"/>
  <c r="S98" i="61"/>
  <c r="V98" i="61"/>
  <c r="Q98" i="61"/>
  <c r="U98" i="61"/>
  <c r="W98" i="61"/>
  <c r="T98" i="61"/>
  <c r="Q93" i="61"/>
  <c r="S93" i="61"/>
  <c r="U93" i="61"/>
  <c r="V93" i="61"/>
  <c r="W93" i="61"/>
  <c r="T93" i="61"/>
  <c r="Q14" i="61"/>
  <c r="V14" i="61"/>
  <c r="T14" i="61"/>
  <c r="U14" i="61"/>
  <c r="W14" i="61"/>
  <c r="S14" i="61"/>
  <c r="U7" i="61"/>
  <c r="T7" i="61"/>
  <c r="V7" i="61"/>
  <c r="Q7" i="61"/>
  <c r="R7" i="61" s="1"/>
  <c r="W7" i="61"/>
  <c r="S7" i="61"/>
  <c r="Q41" i="61"/>
  <c r="W41" i="61"/>
  <c r="U41" i="61"/>
  <c r="S41" i="61"/>
  <c r="T41" i="61"/>
  <c r="V41" i="61"/>
  <c r="V87" i="61"/>
  <c r="Q87" i="61"/>
  <c r="T87" i="61"/>
  <c r="S87" i="61"/>
  <c r="W87" i="61"/>
  <c r="U87" i="61"/>
  <c r="T42" i="61"/>
  <c r="V42" i="61"/>
  <c r="Q42" i="61"/>
  <c r="W42" i="61"/>
  <c r="U42" i="61"/>
  <c r="S42" i="61"/>
  <c r="S52" i="61"/>
  <c r="U52" i="61"/>
  <c r="W52" i="61"/>
  <c r="T52" i="61"/>
  <c r="V52" i="61"/>
  <c r="Q52" i="61"/>
  <c r="S40" i="61"/>
  <c r="U40" i="61"/>
  <c r="V40" i="61"/>
  <c r="W40" i="61"/>
  <c r="T40" i="61"/>
  <c r="Q40" i="61"/>
  <c r="Q49" i="61"/>
  <c r="T49" i="61"/>
  <c r="U49" i="61"/>
  <c r="S49" i="61"/>
  <c r="V49" i="61"/>
  <c r="W49" i="61"/>
  <c r="Q51" i="54"/>
  <c r="S51" i="54"/>
  <c r="T51" i="54"/>
  <c r="U51" i="54"/>
  <c r="W51" i="54"/>
  <c r="V51" i="54"/>
  <c r="S62" i="54"/>
  <c r="W62" i="54"/>
  <c r="Q62" i="54"/>
  <c r="U62" i="54"/>
  <c r="V62" i="54"/>
  <c r="T62" i="54"/>
  <c r="S85" i="54"/>
  <c r="W85" i="54"/>
  <c r="Q85" i="54"/>
  <c r="T85" i="54"/>
  <c r="U85" i="54"/>
  <c r="V85" i="54"/>
  <c r="W28" i="54"/>
  <c r="T28" i="54"/>
  <c r="V28" i="54"/>
  <c r="Q28" i="54"/>
  <c r="S28" i="54"/>
  <c r="U28" i="54"/>
  <c r="W57" i="54"/>
  <c r="T57" i="54"/>
  <c r="S57" i="54"/>
  <c r="V57" i="54"/>
  <c r="Q57" i="54"/>
  <c r="U57" i="54"/>
  <c r="Q73" i="54"/>
  <c r="W73" i="54"/>
  <c r="S73" i="54"/>
  <c r="V73" i="54"/>
  <c r="U73" i="54"/>
  <c r="T73" i="54"/>
  <c r="X4" i="1"/>
  <c r="AE4" i="1" s="1"/>
  <c r="S6" i="59"/>
  <c r="Q6" i="59"/>
  <c r="R6" i="59" s="1"/>
  <c r="W6" i="59"/>
  <c r="T6" i="59"/>
  <c r="U6" i="59"/>
  <c r="V6" i="59"/>
  <c r="Q34" i="59"/>
  <c r="V34" i="59"/>
  <c r="W34" i="59"/>
  <c r="S34" i="59"/>
  <c r="T34" i="59"/>
  <c r="U34" i="59"/>
  <c r="Q65" i="59"/>
  <c r="S65" i="59"/>
  <c r="U65" i="59"/>
  <c r="W65" i="59"/>
  <c r="T65" i="59"/>
  <c r="V65" i="59"/>
  <c r="S45" i="59"/>
  <c r="V45" i="59"/>
  <c r="Q45" i="59"/>
  <c r="U45" i="59"/>
  <c r="T45" i="59"/>
  <c r="W45" i="59"/>
  <c r="V49" i="59"/>
  <c r="U49" i="59"/>
  <c r="W49" i="59"/>
  <c r="S49" i="59"/>
  <c r="T49" i="59"/>
  <c r="Q49" i="59"/>
  <c r="U90" i="59"/>
  <c r="T90" i="59"/>
  <c r="Q90" i="59"/>
  <c r="S90" i="59"/>
  <c r="W90" i="59"/>
  <c r="V90" i="59"/>
  <c r="Q53" i="59"/>
  <c r="U53" i="59"/>
  <c r="V53" i="59"/>
  <c r="T53" i="59"/>
  <c r="S53" i="59"/>
  <c r="W53" i="59"/>
  <c r="U79" i="59"/>
  <c r="T79" i="59"/>
  <c r="S79" i="59"/>
  <c r="W79" i="59"/>
  <c r="V79" i="59"/>
  <c r="Q79" i="59"/>
  <c r="V23" i="59"/>
  <c r="W23" i="59"/>
  <c r="Q23" i="59"/>
  <c r="U23" i="59"/>
  <c r="S23" i="59"/>
  <c r="T23" i="59"/>
  <c r="U43" i="59"/>
  <c r="T43" i="59"/>
  <c r="S43" i="59"/>
  <c r="Q43" i="59"/>
  <c r="V43" i="59"/>
  <c r="W43" i="59"/>
  <c r="T59" i="59"/>
  <c r="Q59" i="59"/>
  <c r="S59" i="59"/>
  <c r="V59" i="59"/>
  <c r="U59" i="59"/>
  <c r="W59" i="59"/>
  <c r="V14" i="59"/>
  <c r="Q14" i="59"/>
  <c r="R14" i="59" s="1"/>
  <c r="U14" i="59"/>
  <c r="S14" i="59"/>
  <c r="W14" i="59"/>
  <c r="T14" i="59"/>
  <c r="Q78" i="55"/>
  <c r="S78" i="55"/>
  <c r="W78" i="55"/>
  <c r="U78" i="55"/>
  <c r="T78" i="55"/>
  <c r="V78" i="55"/>
  <c r="U41" i="55"/>
  <c r="S41" i="55"/>
  <c r="Q41" i="55"/>
  <c r="T41" i="55"/>
  <c r="W41" i="55"/>
  <c r="V41" i="55"/>
  <c r="T5" i="55"/>
  <c r="Q5" i="55"/>
  <c r="R5" i="55" s="1"/>
  <c r="U5" i="55"/>
  <c r="W5" i="55"/>
  <c r="S5" i="55"/>
  <c r="V5" i="55"/>
  <c r="U57" i="55"/>
  <c r="V57" i="55"/>
  <c r="S57" i="55"/>
  <c r="W57" i="55"/>
  <c r="Q57" i="55"/>
  <c r="T57" i="55"/>
  <c r="W42" i="55"/>
  <c r="Q42" i="55"/>
  <c r="V42" i="55"/>
  <c r="T42" i="55"/>
  <c r="S42" i="55"/>
  <c r="U42" i="55"/>
  <c r="S61" i="55"/>
  <c r="U61" i="55"/>
  <c r="T61" i="55"/>
  <c r="V61" i="55"/>
  <c r="W61" i="55"/>
  <c r="Q61" i="55"/>
  <c r="W15" i="55"/>
  <c r="S15" i="55"/>
  <c r="V15" i="55"/>
  <c r="Q15" i="55"/>
  <c r="R15" i="55" s="1"/>
  <c r="U15" i="55"/>
  <c r="T15" i="55"/>
  <c r="S10" i="55"/>
  <c r="Q10" i="55"/>
  <c r="R10" i="55" s="1"/>
  <c r="U10" i="55"/>
  <c r="T10" i="55"/>
  <c r="V10" i="55"/>
  <c r="W10" i="55"/>
  <c r="T92" i="55"/>
  <c r="W92" i="55"/>
  <c r="U92" i="55"/>
  <c r="V92" i="55"/>
  <c r="Q92" i="55"/>
  <c r="S92" i="55"/>
  <c r="S17" i="55"/>
  <c r="U17" i="55"/>
  <c r="Q17" i="55"/>
  <c r="R17" i="55" s="1"/>
  <c r="W17" i="55"/>
  <c r="V17" i="55"/>
  <c r="T17" i="55"/>
  <c r="S19" i="55"/>
  <c r="W19" i="55"/>
  <c r="V19" i="55"/>
  <c r="Q19" i="55"/>
  <c r="R19" i="55" s="1"/>
  <c r="T19" i="55"/>
  <c r="U19" i="55"/>
  <c r="U84" i="71"/>
  <c r="T84" i="71"/>
  <c r="S84" i="71"/>
  <c r="W84" i="71"/>
  <c r="Q84" i="71"/>
  <c r="V84" i="71"/>
  <c r="Q43" i="71"/>
  <c r="W43" i="71"/>
  <c r="S43" i="71"/>
  <c r="T43" i="71"/>
  <c r="V43" i="71"/>
  <c r="U43" i="71"/>
  <c r="S101" i="71"/>
  <c r="W101" i="71"/>
  <c r="U101" i="71"/>
  <c r="V101" i="71"/>
  <c r="T101" i="71"/>
  <c r="Q101" i="71"/>
  <c r="T44" i="71"/>
  <c r="V44" i="71"/>
  <c r="W44" i="71"/>
  <c r="Q44" i="71"/>
  <c r="S44" i="71"/>
  <c r="U44" i="71"/>
  <c r="T92" i="71"/>
  <c r="W92" i="71"/>
  <c r="S92" i="71"/>
  <c r="Q92" i="71"/>
  <c r="U92" i="71"/>
  <c r="V92" i="71"/>
  <c r="U78" i="71"/>
  <c r="S78" i="71"/>
  <c r="Q78" i="71"/>
  <c r="W78" i="71"/>
  <c r="V78" i="71"/>
  <c r="T78" i="71"/>
  <c r="S63" i="71"/>
  <c r="W63" i="71"/>
  <c r="Q63" i="71"/>
  <c r="U63" i="71"/>
  <c r="V63" i="71"/>
  <c r="T63" i="71"/>
  <c r="W32" i="71"/>
  <c r="Q32" i="71"/>
  <c r="U32" i="71"/>
  <c r="S32" i="71"/>
  <c r="T32" i="71"/>
  <c r="V32" i="71"/>
  <c r="S88" i="71"/>
  <c r="Q88" i="71"/>
  <c r="T88" i="71"/>
  <c r="W88" i="71"/>
  <c r="U88" i="71"/>
  <c r="V88" i="71"/>
  <c r="Q83" i="71"/>
  <c r="W83" i="71"/>
  <c r="V83" i="71"/>
  <c r="S83" i="71"/>
  <c r="U83" i="71"/>
  <c r="T83" i="71"/>
  <c r="S76" i="71"/>
  <c r="Q76" i="71"/>
  <c r="U76" i="71"/>
  <c r="T76" i="71"/>
  <c r="V76" i="71"/>
  <c r="W76" i="71"/>
  <c r="V21" i="71"/>
  <c r="S21" i="71"/>
  <c r="Q21" i="71"/>
  <c r="W21" i="71"/>
  <c r="U21" i="71"/>
  <c r="T21" i="71"/>
  <c r="U20" i="71"/>
  <c r="Q20" i="71"/>
  <c r="W20" i="71"/>
  <c r="V20" i="71"/>
  <c r="S20" i="71"/>
  <c r="T20" i="71"/>
  <c r="V6" i="71"/>
  <c r="W6" i="71"/>
  <c r="U6" i="71"/>
  <c r="S6" i="71"/>
  <c r="T6" i="71"/>
  <c r="Q6" i="71"/>
  <c r="R6" i="71" s="1"/>
  <c r="S68" i="71"/>
  <c r="W68" i="71"/>
  <c r="T68" i="71"/>
  <c r="V68" i="71"/>
  <c r="U68" i="71"/>
  <c r="Q68" i="71"/>
  <c r="U41" i="66"/>
  <c r="V41" i="66"/>
  <c r="Q41" i="66"/>
  <c r="T41" i="66"/>
  <c r="W41" i="66"/>
  <c r="S41" i="66"/>
  <c r="U29" i="66"/>
  <c r="W29" i="66"/>
  <c r="V29" i="66"/>
  <c r="S29" i="66"/>
  <c r="Q29" i="66"/>
  <c r="T29" i="66"/>
  <c r="U94" i="66"/>
  <c r="Q94" i="66"/>
  <c r="W94" i="66"/>
  <c r="T94" i="66"/>
  <c r="S94" i="66"/>
  <c r="V94" i="66"/>
  <c r="T19" i="66"/>
  <c r="W19" i="66"/>
  <c r="S19" i="66"/>
  <c r="Q19" i="66"/>
  <c r="V19" i="66"/>
  <c r="U19" i="66"/>
  <c r="W69" i="66"/>
  <c r="S69" i="66"/>
  <c r="Q69" i="66"/>
  <c r="V69" i="66"/>
  <c r="T69" i="66"/>
  <c r="U69" i="66"/>
  <c r="W43" i="66"/>
  <c r="S43" i="66"/>
  <c r="U43" i="66"/>
  <c r="T43" i="66"/>
  <c r="V43" i="66"/>
  <c r="Q43" i="66"/>
  <c r="U93" i="66"/>
  <c r="S93" i="66"/>
  <c r="T93" i="66"/>
  <c r="Q93" i="66"/>
  <c r="V93" i="66"/>
  <c r="W93" i="66"/>
  <c r="V102" i="66"/>
  <c r="S102" i="66"/>
  <c r="U102" i="66"/>
  <c r="W102" i="66"/>
  <c r="Q102" i="66"/>
  <c r="T102" i="66"/>
  <c r="W18" i="66"/>
  <c r="Q18" i="66"/>
  <c r="T18" i="66"/>
  <c r="U18" i="66"/>
  <c r="S18" i="66"/>
  <c r="V18" i="66"/>
  <c r="S64" i="66"/>
  <c r="W64" i="66"/>
  <c r="Q64" i="66"/>
  <c r="U64" i="66"/>
  <c r="V64" i="66"/>
  <c r="T64" i="66"/>
  <c r="U87" i="66"/>
  <c r="W87" i="66"/>
  <c r="S87" i="66"/>
  <c r="Q87" i="66"/>
  <c r="T87" i="66"/>
  <c r="V87" i="66"/>
  <c r="Q91" i="76"/>
  <c r="W91" i="76"/>
  <c r="V91" i="76"/>
  <c r="S91" i="76"/>
  <c r="U91" i="76"/>
  <c r="T91" i="76"/>
  <c r="S12" i="76"/>
  <c r="W12" i="76"/>
  <c r="V12" i="76"/>
  <c r="T12" i="76"/>
  <c r="U12" i="76"/>
  <c r="Q12" i="76"/>
  <c r="U36" i="76"/>
  <c r="S36" i="76"/>
  <c r="V36" i="76"/>
  <c r="T36" i="76"/>
  <c r="W36" i="76"/>
  <c r="Q36" i="76"/>
  <c r="Q13" i="76"/>
  <c r="T13" i="76"/>
  <c r="U13" i="76"/>
  <c r="V13" i="76"/>
  <c r="S13" i="76"/>
  <c r="W13" i="76"/>
  <c r="T88" i="76"/>
  <c r="S88" i="76"/>
  <c r="W88" i="76"/>
  <c r="U88" i="76"/>
  <c r="Q88" i="76"/>
  <c r="V88" i="76"/>
  <c r="T83" i="76"/>
  <c r="S83" i="76"/>
  <c r="V83" i="76"/>
  <c r="U83" i="76"/>
  <c r="Q83" i="76"/>
  <c r="W83" i="76"/>
  <c r="U6" i="76"/>
  <c r="T6" i="76"/>
  <c r="W6" i="76"/>
  <c r="Q6" i="76"/>
  <c r="V6" i="76"/>
  <c r="S6" i="76"/>
  <c r="W37" i="76"/>
  <c r="S37" i="76"/>
  <c r="Q37" i="76"/>
  <c r="T37" i="76"/>
  <c r="V37" i="76"/>
  <c r="U37" i="76"/>
  <c r="Q50" i="76"/>
  <c r="S50" i="76"/>
  <c r="V50" i="76"/>
  <c r="T50" i="76"/>
  <c r="U50" i="76"/>
  <c r="W50" i="76"/>
  <c r="V84" i="76"/>
  <c r="W84" i="76"/>
  <c r="U84" i="76"/>
  <c r="T84" i="76"/>
  <c r="Q84" i="76"/>
  <c r="S84" i="76"/>
  <c r="W73" i="76"/>
  <c r="U73" i="76"/>
  <c r="S73" i="76"/>
  <c r="V73" i="76"/>
  <c r="Q73" i="76"/>
  <c r="T73" i="76"/>
  <c r="U67" i="76"/>
  <c r="T67" i="76"/>
  <c r="S67" i="76"/>
  <c r="V67" i="76"/>
  <c r="W67" i="76"/>
  <c r="Q67" i="76"/>
  <c r="U8" i="76"/>
  <c r="V8" i="76"/>
  <c r="T8" i="76"/>
  <c r="S8" i="76"/>
  <c r="W8" i="76"/>
  <c r="Q8" i="76"/>
  <c r="Q62" i="76"/>
  <c r="W62" i="76"/>
  <c r="U62" i="76"/>
  <c r="S62" i="76"/>
  <c r="T62" i="76"/>
  <c r="V62" i="76"/>
  <c r="Q87" i="76"/>
  <c r="U87" i="76"/>
  <c r="S87" i="76"/>
  <c r="V87" i="76"/>
  <c r="T87" i="76"/>
  <c r="W87" i="76"/>
  <c r="Q82" i="76"/>
  <c r="T82" i="76"/>
  <c r="W82" i="76"/>
  <c r="U82" i="76"/>
  <c r="S82" i="76"/>
  <c r="V82" i="76"/>
  <c r="T100" i="76"/>
  <c r="S100" i="76"/>
  <c r="V100" i="76"/>
  <c r="Q100" i="76"/>
  <c r="U100" i="76"/>
  <c r="W100" i="76"/>
  <c r="S92" i="67"/>
  <c r="Q92" i="67"/>
  <c r="U92" i="67"/>
  <c r="W92" i="67"/>
  <c r="T92" i="67"/>
  <c r="V92" i="67"/>
  <c r="S17" i="67"/>
  <c r="T17" i="67"/>
  <c r="Q17" i="67"/>
  <c r="U17" i="67"/>
  <c r="W17" i="67"/>
  <c r="V17" i="67"/>
  <c r="S100" i="67"/>
  <c r="Q100" i="67"/>
  <c r="T100" i="67"/>
  <c r="W100" i="67"/>
  <c r="V100" i="67"/>
  <c r="U100" i="67"/>
  <c r="Q6" i="67"/>
  <c r="S6" i="67"/>
  <c r="U6" i="67"/>
  <c r="T6" i="67"/>
  <c r="V6" i="67"/>
  <c r="W6" i="67"/>
  <c r="V8" i="67"/>
  <c r="Q8" i="67"/>
  <c r="U8" i="67"/>
  <c r="T8" i="67"/>
  <c r="W8" i="67"/>
  <c r="S8" i="67"/>
  <c r="V38" i="67"/>
  <c r="Q38" i="67"/>
  <c r="T38" i="67"/>
  <c r="S38" i="67"/>
  <c r="W38" i="67"/>
  <c r="U38" i="67"/>
  <c r="T27" i="67"/>
  <c r="W27" i="67"/>
  <c r="S27" i="67"/>
  <c r="V27" i="67"/>
  <c r="U27" i="67"/>
  <c r="Q27" i="67"/>
  <c r="S55" i="67"/>
  <c r="T55" i="67"/>
  <c r="V55" i="67"/>
  <c r="U55" i="67"/>
  <c r="W55" i="67"/>
  <c r="Q55" i="67"/>
  <c r="W12" i="67"/>
  <c r="S12" i="67"/>
  <c r="U12" i="67"/>
  <c r="T12" i="67"/>
  <c r="V12" i="67"/>
  <c r="Q12" i="67"/>
  <c r="T48" i="67"/>
  <c r="W48" i="67"/>
  <c r="V48" i="67"/>
  <c r="S48" i="67"/>
  <c r="Q48" i="67"/>
  <c r="U48" i="67"/>
  <c r="U82" i="67"/>
  <c r="V82" i="67"/>
  <c r="W82" i="67"/>
  <c r="S82" i="67"/>
  <c r="T82" i="67"/>
  <c r="Q82" i="67"/>
  <c r="U56" i="67"/>
  <c r="W56" i="67"/>
  <c r="Q56" i="67"/>
  <c r="S56" i="67"/>
  <c r="V56" i="67"/>
  <c r="T56" i="67"/>
  <c r="S73" i="58"/>
  <c r="W73" i="58"/>
  <c r="V73" i="58"/>
  <c r="U73" i="58"/>
  <c r="Q73" i="58"/>
  <c r="T73" i="58"/>
  <c r="T85" i="58"/>
  <c r="W85" i="58"/>
  <c r="V85" i="58"/>
  <c r="U85" i="58"/>
  <c r="Q85" i="58"/>
  <c r="S85" i="58"/>
  <c r="V81" i="58"/>
  <c r="U81" i="58"/>
  <c r="S81" i="58"/>
  <c r="T81" i="58"/>
  <c r="Q81" i="58"/>
  <c r="W81" i="58"/>
  <c r="U20" i="58"/>
  <c r="S20" i="58"/>
  <c r="V20" i="58"/>
  <c r="Q20" i="58"/>
  <c r="R20" i="58" s="1"/>
  <c r="T20" i="58"/>
  <c r="W20" i="58"/>
  <c r="S25" i="58"/>
  <c r="W25" i="58"/>
  <c r="U25" i="58"/>
  <c r="V25" i="58"/>
  <c r="Q25" i="58"/>
  <c r="R25" i="58" s="1"/>
  <c r="T25" i="58"/>
  <c r="V64" i="58"/>
  <c r="U64" i="58"/>
  <c r="S64" i="58"/>
  <c r="Q64" i="58"/>
  <c r="W64" i="58"/>
  <c r="T64" i="58"/>
  <c r="S27" i="58"/>
  <c r="V27" i="58"/>
  <c r="W27" i="58"/>
  <c r="Q27" i="58"/>
  <c r="R27" i="58" s="1"/>
  <c r="U27" i="58"/>
  <c r="T27" i="58"/>
  <c r="W68" i="58"/>
  <c r="S68" i="58"/>
  <c r="Q68" i="58"/>
  <c r="T68" i="58"/>
  <c r="U68" i="58"/>
  <c r="V68" i="58"/>
  <c r="U76" i="58"/>
  <c r="T76" i="58"/>
  <c r="W76" i="58"/>
  <c r="Q76" i="58"/>
  <c r="S76" i="58"/>
  <c r="V76" i="58"/>
  <c r="T39" i="58"/>
  <c r="V39" i="58"/>
  <c r="U39" i="58"/>
  <c r="Q39" i="58"/>
  <c r="W39" i="58"/>
  <c r="S39" i="58"/>
  <c r="Q69" i="58"/>
  <c r="W69" i="58"/>
  <c r="U69" i="58"/>
  <c r="T69" i="58"/>
  <c r="S69" i="58"/>
  <c r="V69" i="58"/>
  <c r="S9" i="58"/>
  <c r="V9" i="58"/>
  <c r="T9" i="58"/>
  <c r="Q9" i="58"/>
  <c r="R9" i="58" s="1"/>
  <c r="W9" i="58"/>
  <c r="U9" i="58"/>
  <c r="U90" i="58"/>
  <c r="W90" i="58"/>
  <c r="Q90" i="58"/>
  <c r="S90" i="58"/>
  <c r="T90" i="58"/>
  <c r="V90" i="58"/>
  <c r="Q95" i="58"/>
  <c r="V95" i="58"/>
  <c r="T95" i="58"/>
  <c r="S95" i="58"/>
  <c r="U95" i="58"/>
  <c r="W95" i="58"/>
  <c r="V14" i="69"/>
  <c r="Q14" i="69"/>
  <c r="U14" i="69"/>
  <c r="S14" i="69"/>
  <c r="W14" i="69"/>
  <c r="T14" i="69"/>
  <c r="V50" i="69"/>
  <c r="Q50" i="69"/>
  <c r="T50" i="69"/>
  <c r="W50" i="69"/>
  <c r="U50" i="69"/>
  <c r="S50" i="69"/>
  <c r="S61" i="69"/>
  <c r="U61" i="69"/>
  <c r="V61" i="69"/>
  <c r="W61" i="69"/>
  <c r="T61" i="69"/>
  <c r="Q61" i="69"/>
  <c r="V68" i="69"/>
  <c r="S68" i="69"/>
  <c r="T68" i="69"/>
  <c r="U68" i="69"/>
  <c r="W68" i="69"/>
  <c r="Q68" i="69"/>
  <c r="T24" i="69"/>
  <c r="V24" i="69"/>
  <c r="Q24" i="69"/>
  <c r="S24" i="69"/>
  <c r="U24" i="69"/>
  <c r="W24" i="69"/>
  <c r="S98" i="69"/>
  <c r="U98" i="69"/>
  <c r="V98" i="69"/>
  <c r="W98" i="69"/>
  <c r="T98" i="69"/>
  <c r="Q98" i="69"/>
  <c r="Q66" i="69"/>
  <c r="W66" i="69"/>
  <c r="S66" i="69"/>
  <c r="T66" i="69"/>
  <c r="U66" i="69"/>
  <c r="V66" i="69"/>
  <c r="W95" i="69"/>
  <c r="S95" i="69"/>
  <c r="T95" i="69"/>
  <c r="U95" i="69"/>
  <c r="Q95" i="69"/>
  <c r="V95" i="69"/>
  <c r="W63" i="69"/>
  <c r="Q63" i="69"/>
  <c r="V63" i="69"/>
  <c r="U63" i="69"/>
  <c r="T63" i="69"/>
  <c r="S63" i="69"/>
  <c r="U27" i="69"/>
  <c r="W27" i="69"/>
  <c r="Q27" i="69"/>
  <c r="T27" i="69"/>
  <c r="V27" i="69"/>
  <c r="S27" i="69"/>
  <c r="V59" i="69"/>
  <c r="T59" i="69"/>
  <c r="W59" i="69"/>
  <c r="Q59" i="69"/>
  <c r="U59" i="69"/>
  <c r="S59" i="69"/>
  <c r="W51" i="69"/>
  <c r="U51" i="69"/>
  <c r="T51" i="69"/>
  <c r="V51" i="69"/>
  <c r="Q51" i="69"/>
  <c r="S51" i="69"/>
  <c r="S55" i="56"/>
  <c r="T55" i="56"/>
  <c r="Q55" i="56"/>
  <c r="W55" i="56"/>
  <c r="V55" i="56"/>
  <c r="U55" i="56"/>
  <c r="U10" i="56"/>
  <c r="W10" i="56"/>
  <c r="V10" i="56"/>
  <c r="S10" i="56"/>
  <c r="Q10" i="56"/>
  <c r="R10" i="56" s="1"/>
  <c r="T10" i="56"/>
  <c r="T14" i="56"/>
  <c r="V14" i="56"/>
  <c r="Q14" i="56"/>
  <c r="R14" i="56" s="1"/>
  <c r="U14" i="56"/>
  <c r="S14" i="56"/>
  <c r="W14" i="56"/>
  <c r="T5" i="56"/>
  <c r="S5" i="56"/>
  <c r="V5" i="56"/>
  <c r="Q5" i="56"/>
  <c r="R5" i="56" s="1"/>
  <c r="U5" i="56"/>
  <c r="W5" i="56"/>
  <c r="S60" i="56"/>
  <c r="V60" i="56"/>
  <c r="T60" i="56"/>
  <c r="Q60" i="56"/>
  <c r="U60" i="56"/>
  <c r="W60" i="56"/>
  <c r="W22" i="56"/>
  <c r="S22" i="56"/>
  <c r="U22" i="56"/>
  <c r="Q22" i="56"/>
  <c r="V22" i="56"/>
  <c r="T22" i="56"/>
  <c r="U20" i="56"/>
  <c r="T20" i="56"/>
  <c r="V20" i="56"/>
  <c r="W20" i="56"/>
  <c r="S20" i="56"/>
  <c r="Q20" i="56"/>
  <c r="S56" i="56"/>
  <c r="U56" i="56"/>
  <c r="V56" i="56"/>
  <c r="T56" i="56"/>
  <c r="Q56" i="56"/>
  <c r="W56" i="56"/>
  <c r="U40" i="56"/>
  <c r="T40" i="56"/>
  <c r="W40" i="56"/>
  <c r="Q40" i="56"/>
  <c r="S40" i="56"/>
  <c r="V40" i="56"/>
  <c r="S69" i="56"/>
  <c r="V69" i="56"/>
  <c r="T69" i="56"/>
  <c r="W69" i="56"/>
  <c r="U69" i="56"/>
  <c r="Q69" i="56"/>
  <c r="U30" i="56"/>
  <c r="T30" i="56"/>
  <c r="S30" i="56"/>
  <c r="Q30" i="56"/>
  <c r="V30" i="56"/>
  <c r="W30" i="56"/>
  <c r="U91" i="56"/>
  <c r="W91" i="56"/>
  <c r="V91" i="56"/>
  <c r="T91" i="56"/>
  <c r="S91" i="56"/>
  <c r="Q91" i="56"/>
  <c r="T58" i="56"/>
  <c r="Q58" i="56"/>
  <c r="S58" i="56"/>
  <c r="U58" i="56"/>
  <c r="W58" i="56"/>
  <c r="V58" i="56"/>
  <c r="Q31" i="56"/>
  <c r="S31" i="56"/>
  <c r="U31" i="56"/>
  <c r="W31" i="56"/>
  <c r="V31" i="56"/>
  <c r="T31" i="56"/>
  <c r="V86" i="56"/>
  <c r="U86" i="56"/>
  <c r="S86" i="56"/>
  <c r="W86" i="56"/>
  <c r="T86" i="56"/>
  <c r="Q86" i="56"/>
  <c r="W99" i="22"/>
  <c r="T99" i="22"/>
  <c r="V99" i="22"/>
  <c r="S99" i="22"/>
  <c r="Q99" i="22"/>
  <c r="U99" i="22"/>
  <c r="T32" i="22"/>
  <c r="W32" i="22"/>
  <c r="Q32" i="22"/>
  <c r="V32" i="22"/>
  <c r="U32" i="22"/>
  <c r="S32" i="22"/>
  <c r="T7" i="22"/>
  <c r="U7" i="22"/>
  <c r="W7" i="22"/>
  <c r="S7" i="22"/>
  <c r="V7" i="22"/>
  <c r="Q7" i="22"/>
  <c r="R7" i="22" s="1"/>
  <c r="Q82" i="22"/>
  <c r="W82" i="22"/>
  <c r="S82" i="22"/>
  <c r="T82" i="22"/>
  <c r="V82" i="22"/>
  <c r="U82" i="22"/>
  <c r="Q14" i="22"/>
  <c r="R14" i="22" s="1"/>
  <c r="U14" i="22"/>
  <c r="S14" i="22"/>
  <c r="T14" i="22"/>
  <c r="V14" i="22"/>
  <c r="W14" i="22"/>
  <c r="S74" i="22"/>
  <c r="T74" i="22"/>
  <c r="Q74" i="22"/>
  <c r="W74" i="22"/>
  <c r="V74" i="22"/>
  <c r="U74" i="22"/>
  <c r="V25" i="22"/>
  <c r="Q25" i="22"/>
  <c r="S25" i="22"/>
  <c r="W25" i="22"/>
  <c r="U25" i="22"/>
  <c r="T25" i="22"/>
  <c r="S41" i="22"/>
  <c r="V41" i="22"/>
  <c r="U41" i="22"/>
  <c r="T41" i="22"/>
  <c r="W41" i="22"/>
  <c r="Q41" i="22"/>
  <c r="T35" i="22"/>
  <c r="Q35" i="22"/>
  <c r="U35" i="22"/>
  <c r="S35" i="22"/>
  <c r="W35" i="22"/>
  <c r="V35" i="22"/>
  <c r="U38" i="22"/>
  <c r="T38" i="22"/>
  <c r="Q38" i="22"/>
  <c r="S38" i="22"/>
  <c r="W38" i="22"/>
  <c r="V38" i="22"/>
  <c r="S53" i="22"/>
  <c r="U53" i="22"/>
  <c r="W53" i="22"/>
  <c r="Q53" i="22"/>
  <c r="V53" i="22"/>
  <c r="T53" i="22"/>
  <c r="V69" i="22"/>
  <c r="T69" i="22"/>
  <c r="S69" i="22"/>
  <c r="U69" i="22"/>
  <c r="W69" i="22"/>
  <c r="Q69" i="22"/>
  <c r="S23" i="22"/>
  <c r="U23" i="22"/>
  <c r="Q23" i="22"/>
  <c r="V23" i="22"/>
  <c r="W23" i="22"/>
  <c r="T23" i="22"/>
  <c r="W55" i="22"/>
  <c r="V55" i="22"/>
  <c r="S55" i="22"/>
  <c r="U55" i="22"/>
  <c r="Q55" i="22"/>
  <c r="T55" i="22"/>
  <c r="X3" i="1"/>
  <c r="AE3" i="1" s="1"/>
  <c r="Q18" i="64"/>
  <c r="W18" i="64"/>
  <c r="U18" i="64"/>
  <c r="T18" i="64"/>
  <c r="S18" i="64"/>
  <c r="V18" i="64"/>
  <c r="T20" i="64"/>
  <c r="S20" i="64"/>
  <c r="V20" i="64"/>
  <c r="U20" i="64"/>
  <c r="W20" i="64"/>
  <c r="Q20" i="64"/>
  <c r="V95" i="64"/>
  <c r="T95" i="64"/>
  <c r="U95" i="64"/>
  <c r="Q95" i="64"/>
  <c r="W95" i="64"/>
  <c r="S95" i="64"/>
  <c r="Q61" i="64"/>
  <c r="T61" i="64"/>
  <c r="W61" i="64"/>
  <c r="V61" i="64"/>
  <c r="S61" i="64"/>
  <c r="U61" i="64"/>
  <c r="S85" i="64"/>
  <c r="Q85" i="64"/>
  <c r="T85" i="64"/>
  <c r="V85" i="64"/>
  <c r="W85" i="64"/>
  <c r="U85" i="64"/>
  <c r="U40" i="64"/>
  <c r="T40" i="64"/>
  <c r="V40" i="64"/>
  <c r="Q40" i="64"/>
  <c r="S40" i="64"/>
  <c r="W40" i="64"/>
  <c r="W79" i="64"/>
  <c r="T79" i="64"/>
  <c r="V79" i="64"/>
  <c r="Q79" i="64"/>
  <c r="S79" i="64"/>
  <c r="U79" i="64"/>
  <c r="U29" i="64"/>
  <c r="Q29" i="64"/>
  <c r="S29" i="64"/>
  <c r="T29" i="64"/>
  <c r="W29" i="64"/>
  <c r="V29" i="64"/>
  <c r="Q84" i="64"/>
  <c r="V84" i="64"/>
  <c r="W84" i="64"/>
  <c r="U84" i="64"/>
  <c r="S84" i="64"/>
  <c r="T84" i="64"/>
  <c r="U43" i="64"/>
  <c r="S43" i="64"/>
  <c r="Q43" i="64"/>
  <c r="W43" i="64"/>
  <c r="T43" i="64"/>
  <c r="V43" i="64"/>
  <c r="T48" i="57"/>
  <c r="U48" i="57"/>
  <c r="V48" i="57"/>
  <c r="W48" i="57"/>
  <c r="S48" i="57"/>
  <c r="Q48" i="57"/>
  <c r="W57" i="57"/>
  <c r="S57" i="57"/>
  <c r="T57" i="57"/>
  <c r="Q57" i="57"/>
  <c r="V57" i="57"/>
  <c r="U57" i="57"/>
  <c r="Q14" i="57"/>
  <c r="R14" i="57" s="1"/>
  <c r="U14" i="57"/>
  <c r="V14" i="57"/>
  <c r="W14" i="57"/>
  <c r="T14" i="57"/>
  <c r="S14" i="57"/>
  <c r="T27" i="57"/>
  <c r="S27" i="57"/>
  <c r="W27" i="57"/>
  <c r="U27" i="57"/>
  <c r="V27" i="57"/>
  <c r="Q27" i="57"/>
  <c r="W36" i="57"/>
  <c r="V36" i="57"/>
  <c r="S36" i="57"/>
  <c r="Q36" i="57"/>
  <c r="U36" i="57"/>
  <c r="T36" i="57"/>
  <c r="V28" i="57"/>
  <c r="U28" i="57"/>
  <c r="S28" i="57"/>
  <c r="W28" i="57"/>
  <c r="Q28" i="57"/>
  <c r="T28" i="57"/>
  <c r="S72" i="57"/>
  <c r="Q72" i="57"/>
  <c r="T72" i="57"/>
  <c r="U72" i="57"/>
  <c r="W72" i="57"/>
  <c r="V72" i="57"/>
  <c r="S4" i="57"/>
  <c r="W4" i="57"/>
  <c r="V4" i="57"/>
  <c r="T4" i="57"/>
  <c r="Q4" i="57"/>
  <c r="U4" i="57"/>
  <c r="W98" i="57"/>
  <c r="Q98" i="57"/>
  <c r="T98" i="57"/>
  <c r="V98" i="57"/>
  <c r="U98" i="57"/>
  <c r="S98" i="57"/>
  <c r="S70" i="57"/>
  <c r="Q70" i="57"/>
  <c r="T70" i="57"/>
  <c r="W70" i="57"/>
  <c r="V70" i="57"/>
  <c r="U70" i="57"/>
  <c r="W101" i="57"/>
  <c r="V101" i="57"/>
  <c r="T101" i="57"/>
  <c r="Q101" i="57"/>
  <c r="U101" i="57"/>
  <c r="S101" i="57"/>
  <c r="U35" i="57"/>
  <c r="Q35" i="57"/>
  <c r="S35" i="57"/>
  <c r="W35" i="57"/>
  <c r="V35" i="57"/>
  <c r="T35" i="57"/>
  <c r="V27" i="65"/>
  <c r="W27" i="65"/>
  <c r="T27" i="65"/>
  <c r="U27" i="65"/>
  <c r="S27" i="65"/>
  <c r="Q27" i="65"/>
  <c r="Q35" i="65"/>
  <c r="S35" i="65"/>
  <c r="T35" i="65"/>
  <c r="V35" i="65"/>
  <c r="W35" i="65"/>
  <c r="U35" i="65"/>
  <c r="V7" i="65"/>
  <c r="S7" i="65"/>
  <c r="W7" i="65"/>
  <c r="Q7" i="65"/>
  <c r="U7" i="65"/>
  <c r="T7" i="65"/>
  <c r="U70" i="65"/>
  <c r="V70" i="65"/>
  <c r="W70" i="65"/>
  <c r="S70" i="65"/>
  <c r="T70" i="65"/>
  <c r="Q70" i="65"/>
  <c r="Q41" i="65"/>
  <c r="T41" i="65"/>
  <c r="V41" i="65"/>
  <c r="S41" i="65"/>
  <c r="W41" i="65"/>
  <c r="U41" i="65"/>
  <c r="S94" i="65"/>
  <c r="U94" i="65"/>
  <c r="V94" i="65"/>
  <c r="Q94" i="65"/>
  <c r="T94" i="65"/>
  <c r="W94" i="65"/>
  <c r="Q64" i="65"/>
  <c r="U64" i="65"/>
  <c r="W64" i="65"/>
  <c r="V64" i="65"/>
  <c r="T64" i="65"/>
  <c r="S64" i="65"/>
  <c r="Q45" i="65"/>
  <c r="W45" i="65"/>
  <c r="S45" i="65"/>
  <c r="T45" i="65"/>
  <c r="V45" i="65"/>
  <c r="U45" i="65"/>
  <c r="Q75" i="65"/>
  <c r="U75" i="65"/>
  <c r="T75" i="65"/>
  <c r="S75" i="65"/>
  <c r="V75" i="65"/>
  <c r="W75" i="65"/>
  <c r="W22" i="65"/>
  <c r="Q22" i="65"/>
  <c r="U22" i="65"/>
  <c r="S22" i="65"/>
  <c r="T22" i="65"/>
  <c r="V22" i="65"/>
  <c r="T49" i="65"/>
  <c r="V49" i="65"/>
  <c r="Q49" i="65"/>
  <c r="W49" i="65"/>
  <c r="U49" i="65"/>
  <c r="S49" i="65"/>
  <c r="V31" i="53"/>
  <c r="S31" i="53"/>
  <c r="T31" i="53"/>
  <c r="W31" i="53"/>
  <c r="U31" i="53"/>
  <c r="Q31" i="53"/>
  <c r="W67" i="53"/>
  <c r="U67" i="53"/>
  <c r="Q67" i="53"/>
  <c r="S67" i="53"/>
  <c r="T67" i="53"/>
  <c r="V67" i="53"/>
  <c r="V30" i="53"/>
  <c r="S30" i="53"/>
  <c r="T30" i="53"/>
  <c r="U30" i="53"/>
  <c r="W30" i="53"/>
  <c r="Q30" i="53"/>
  <c r="T52" i="53"/>
  <c r="S52" i="53"/>
  <c r="V52" i="53"/>
  <c r="W52" i="53"/>
  <c r="Q52" i="53"/>
  <c r="U52" i="53"/>
  <c r="W16" i="53"/>
  <c r="T16" i="53"/>
  <c r="V16" i="53"/>
  <c r="Q16" i="53"/>
  <c r="R16" i="53" s="1"/>
  <c r="S16" i="53"/>
  <c r="U16" i="53"/>
  <c r="U14" i="53"/>
  <c r="Q14" i="53"/>
  <c r="R14" i="53" s="1"/>
  <c r="S14" i="53"/>
  <c r="V14" i="53"/>
  <c r="T14" i="53"/>
  <c r="W14" i="53"/>
  <c r="V64" i="53"/>
  <c r="S64" i="53"/>
  <c r="T64" i="53"/>
  <c r="U64" i="53"/>
  <c r="W64" i="53"/>
  <c r="Q64" i="53"/>
  <c r="T23" i="53"/>
  <c r="W23" i="53"/>
  <c r="Q23" i="53"/>
  <c r="V23" i="53"/>
  <c r="S23" i="53"/>
  <c r="U23" i="53"/>
  <c r="V59" i="53"/>
  <c r="T59" i="53"/>
  <c r="W59" i="53"/>
  <c r="S59" i="53"/>
  <c r="U59" i="53"/>
  <c r="Q59" i="53"/>
  <c r="T66" i="53"/>
  <c r="U66" i="53"/>
  <c r="W66" i="53"/>
  <c r="V66" i="53"/>
  <c r="S66" i="53"/>
  <c r="Q66" i="53"/>
  <c r="Q38" i="53"/>
  <c r="V38" i="53"/>
  <c r="T38" i="53"/>
  <c r="U38" i="53"/>
  <c r="S38" i="53"/>
  <c r="W38" i="53"/>
  <c r="T100" i="53"/>
  <c r="W100" i="53"/>
  <c r="V100" i="53"/>
  <c r="U100" i="53"/>
  <c r="Q100" i="53"/>
  <c r="S100" i="53"/>
  <c r="U28" i="75"/>
  <c r="W28" i="75"/>
  <c r="V28" i="75"/>
  <c r="Q28" i="75"/>
  <c r="S28" i="75"/>
  <c r="T28" i="75"/>
  <c r="V63" i="75"/>
  <c r="T63" i="75"/>
  <c r="Q63" i="75"/>
  <c r="W63" i="75"/>
  <c r="S63" i="75"/>
  <c r="U63" i="75"/>
  <c r="U32" i="50"/>
  <c r="S32" i="50"/>
  <c r="V32" i="50"/>
  <c r="Q32" i="50"/>
  <c r="T32" i="50"/>
  <c r="W32" i="50"/>
  <c r="Q93" i="50"/>
  <c r="S93" i="50"/>
  <c r="W93" i="50"/>
  <c r="U93" i="50"/>
  <c r="V93" i="50"/>
  <c r="T93" i="50"/>
  <c r="Q86" i="50"/>
  <c r="U86" i="50"/>
  <c r="W86" i="50"/>
  <c r="T86" i="50"/>
  <c r="V86" i="50"/>
  <c r="S86" i="50"/>
  <c r="V101" i="70"/>
  <c r="S101" i="70"/>
  <c r="Q101" i="70"/>
  <c r="T101" i="70"/>
  <c r="U101" i="70"/>
  <c r="W101" i="70"/>
  <c r="Q33" i="70"/>
  <c r="W33" i="70"/>
  <c r="T33" i="70"/>
  <c r="V33" i="70"/>
  <c r="U33" i="70"/>
  <c r="S33" i="70"/>
  <c r="V66" i="70"/>
  <c r="T66" i="70"/>
  <c r="Q66" i="70"/>
  <c r="S66" i="70"/>
  <c r="W66" i="70"/>
  <c r="U66" i="70"/>
  <c r="Q23" i="75"/>
  <c r="S23" i="75"/>
  <c r="T23" i="75"/>
  <c r="U23" i="75"/>
  <c r="V23" i="75"/>
  <c r="W23" i="75"/>
  <c r="Q17" i="75"/>
  <c r="W17" i="75"/>
  <c r="S17" i="75"/>
  <c r="V17" i="75"/>
  <c r="T17" i="75"/>
  <c r="U17" i="75"/>
  <c r="Q28" i="50"/>
  <c r="W28" i="50"/>
  <c r="V28" i="50"/>
  <c r="U28" i="50"/>
  <c r="T28" i="50"/>
  <c r="S28" i="50"/>
  <c r="V89" i="50"/>
  <c r="U89" i="50"/>
  <c r="S89" i="50"/>
  <c r="T89" i="50"/>
  <c r="Q89" i="50"/>
  <c r="W89" i="50"/>
  <c r="V36" i="51"/>
  <c r="W36" i="51"/>
  <c r="S36" i="51"/>
  <c r="U36" i="51"/>
  <c r="T36" i="51"/>
  <c r="Q36" i="51"/>
  <c r="V46" i="51"/>
  <c r="U46" i="51"/>
  <c r="Q46" i="51"/>
  <c r="W46" i="51"/>
  <c r="T46" i="51"/>
  <c r="S46" i="51"/>
  <c r="U26" i="51"/>
  <c r="T26" i="51"/>
  <c r="W26" i="51"/>
  <c r="S26" i="51"/>
  <c r="Q26" i="51"/>
  <c r="V26" i="51"/>
  <c r="V5" i="51"/>
  <c r="S5" i="51"/>
  <c r="W5" i="51"/>
  <c r="U5" i="51"/>
  <c r="T5" i="51"/>
  <c r="Q5" i="51"/>
  <c r="R5" i="51" s="1"/>
  <c r="V84" i="51"/>
  <c r="W84" i="51"/>
  <c r="S84" i="51"/>
  <c r="U84" i="51"/>
  <c r="Q84" i="51"/>
  <c r="T84" i="51"/>
  <c r="Q29" i="68"/>
  <c r="W29" i="68"/>
  <c r="V29" i="68"/>
  <c r="S29" i="68"/>
  <c r="T29" i="68"/>
  <c r="U29" i="68"/>
  <c r="V21" i="68"/>
  <c r="T21" i="68"/>
  <c r="W21" i="68"/>
  <c r="S21" i="68"/>
  <c r="Q21" i="68"/>
  <c r="U21" i="68"/>
  <c r="Q6" i="61"/>
  <c r="R6" i="61" s="1"/>
  <c r="U6" i="61"/>
  <c r="W6" i="61"/>
  <c r="T6" i="61"/>
  <c r="V6" i="61"/>
  <c r="S6" i="61"/>
  <c r="Q47" i="61"/>
  <c r="S47" i="61"/>
  <c r="T47" i="61"/>
  <c r="V47" i="61"/>
  <c r="W47" i="61"/>
  <c r="U47" i="61"/>
  <c r="T15" i="61"/>
  <c r="Q15" i="61"/>
  <c r="W15" i="61"/>
  <c r="V15" i="61"/>
  <c r="S15" i="61"/>
  <c r="U15" i="61"/>
  <c r="T27" i="59"/>
  <c r="S27" i="59"/>
  <c r="W27" i="59"/>
  <c r="Q27" i="59"/>
  <c r="V27" i="59"/>
  <c r="U27" i="59"/>
  <c r="Q51" i="59"/>
  <c r="V51" i="59"/>
  <c r="S51" i="59"/>
  <c r="U51" i="59"/>
  <c r="T51" i="59"/>
  <c r="W51" i="59"/>
  <c r="Q37" i="59"/>
  <c r="U37" i="59"/>
  <c r="V37" i="59"/>
  <c r="S37" i="59"/>
  <c r="T37" i="59"/>
  <c r="W37" i="59"/>
  <c r="S87" i="59"/>
  <c r="U87" i="59"/>
  <c r="V87" i="59"/>
  <c r="Q87" i="59"/>
  <c r="W87" i="59"/>
  <c r="T87" i="59"/>
  <c r="S28" i="59"/>
  <c r="V28" i="59"/>
  <c r="Q28" i="59"/>
  <c r="U28" i="59"/>
  <c r="T28" i="59"/>
  <c r="W28" i="59"/>
  <c r="T101" i="55"/>
  <c r="W101" i="55"/>
  <c r="U101" i="55"/>
  <c r="S101" i="55"/>
  <c r="V101" i="55"/>
  <c r="Q101" i="55"/>
  <c r="W26" i="55"/>
  <c r="V26" i="55"/>
  <c r="Q26" i="55"/>
  <c r="U26" i="55"/>
  <c r="S26" i="55"/>
  <c r="T26" i="55"/>
  <c r="W102" i="71"/>
  <c r="U102" i="71"/>
  <c r="Q102" i="71"/>
  <c r="S102" i="71"/>
  <c r="V102" i="71"/>
  <c r="T102" i="71"/>
  <c r="W40" i="71"/>
  <c r="V40" i="71"/>
  <c r="U40" i="71"/>
  <c r="T40" i="71"/>
  <c r="Q40" i="71"/>
  <c r="S40" i="71"/>
  <c r="T58" i="66"/>
  <c r="U58" i="66"/>
  <c r="V58" i="66"/>
  <c r="S58" i="66"/>
  <c r="Q58" i="66"/>
  <c r="W58" i="66"/>
  <c r="S44" i="66"/>
  <c r="U44" i="66"/>
  <c r="V44" i="66"/>
  <c r="W44" i="66"/>
  <c r="Q44" i="66"/>
  <c r="T44" i="66"/>
  <c r="Q23" i="76"/>
  <c r="W23" i="76"/>
  <c r="V23" i="76"/>
  <c r="S23" i="76"/>
  <c r="U23" i="76"/>
  <c r="T23" i="76"/>
  <c r="U39" i="76"/>
  <c r="Q39" i="76"/>
  <c r="T39" i="76"/>
  <c r="W39" i="76"/>
  <c r="S39" i="76"/>
  <c r="V39" i="76"/>
  <c r="T32" i="76"/>
  <c r="W32" i="76"/>
  <c r="U32" i="76"/>
  <c r="S32" i="76"/>
  <c r="V32" i="76"/>
  <c r="Q32" i="76"/>
  <c r="V97" i="76"/>
  <c r="Q97" i="76"/>
  <c r="W97" i="76"/>
  <c r="T97" i="76"/>
  <c r="S97" i="76"/>
  <c r="U97" i="76"/>
  <c r="V91" i="67"/>
  <c r="U91" i="67"/>
  <c r="S91" i="67"/>
  <c r="W91" i="67"/>
  <c r="Q91" i="67"/>
  <c r="T91" i="67"/>
  <c r="U45" i="67"/>
  <c r="W45" i="67"/>
  <c r="S45" i="67"/>
  <c r="T45" i="67"/>
  <c r="V45" i="67"/>
  <c r="Q45" i="67"/>
  <c r="U24" i="67"/>
  <c r="V24" i="67"/>
  <c r="W24" i="67"/>
  <c r="S24" i="67"/>
  <c r="Q24" i="67"/>
  <c r="T24" i="67"/>
  <c r="S47" i="58"/>
  <c r="U47" i="58"/>
  <c r="V47" i="58"/>
  <c r="Q47" i="58"/>
  <c r="T47" i="58"/>
  <c r="W47" i="58"/>
  <c r="U96" i="58"/>
  <c r="T96" i="58"/>
  <c r="V96" i="58"/>
  <c r="W96" i="58"/>
  <c r="Q96" i="58"/>
  <c r="S96" i="58"/>
  <c r="T97" i="58"/>
  <c r="W97" i="58"/>
  <c r="V97" i="58"/>
  <c r="U97" i="58"/>
  <c r="S97" i="58"/>
  <c r="Q97" i="58"/>
  <c r="W49" i="69"/>
  <c r="U49" i="69"/>
  <c r="S49" i="69"/>
  <c r="T49" i="69"/>
  <c r="Q49" i="69"/>
  <c r="V49" i="69"/>
  <c r="U72" i="69"/>
  <c r="Q72" i="69"/>
  <c r="T72" i="69"/>
  <c r="S72" i="69"/>
  <c r="W72" i="69"/>
  <c r="V72" i="69"/>
  <c r="S64" i="69"/>
  <c r="T64" i="69"/>
  <c r="W64" i="69"/>
  <c r="Q64" i="69"/>
  <c r="U64" i="69"/>
  <c r="V64" i="69"/>
  <c r="T54" i="69"/>
  <c r="V54" i="69"/>
  <c r="Q54" i="69"/>
  <c r="U54" i="69"/>
  <c r="S54" i="69"/>
  <c r="W54" i="69"/>
  <c r="V13" i="56"/>
  <c r="Q13" i="56"/>
  <c r="R13" i="56" s="1"/>
  <c r="W13" i="56"/>
  <c r="U13" i="56"/>
  <c r="T13" i="56"/>
  <c r="S13" i="56"/>
  <c r="T93" i="22"/>
  <c r="S93" i="22"/>
  <c r="V93" i="22"/>
  <c r="Q93" i="22"/>
  <c r="W93" i="22"/>
  <c r="U93" i="22"/>
  <c r="T34" i="22"/>
  <c r="S34" i="22"/>
  <c r="U34" i="22"/>
  <c r="W34" i="22"/>
  <c r="Q34" i="22"/>
  <c r="V34" i="22"/>
  <c r="Q75" i="22"/>
  <c r="S75" i="22"/>
  <c r="V75" i="22"/>
  <c r="U75" i="22"/>
  <c r="W75" i="22"/>
  <c r="T75" i="22"/>
  <c r="W56" i="22"/>
  <c r="T56" i="22"/>
  <c r="V56" i="22"/>
  <c r="U56" i="22"/>
  <c r="Q56" i="22"/>
  <c r="S56" i="22"/>
  <c r="S65" i="64"/>
  <c r="V65" i="64"/>
  <c r="Q65" i="64"/>
  <c r="W65" i="64"/>
  <c r="U65" i="64"/>
  <c r="T65" i="64"/>
  <c r="W23" i="64"/>
  <c r="U23" i="64"/>
  <c r="T23" i="64"/>
  <c r="Q23" i="64"/>
  <c r="V23" i="64"/>
  <c r="S23" i="64"/>
  <c r="U90" i="64"/>
  <c r="V90" i="64"/>
  <c r="T90" i="64"/>
  <c r="S90" i="64"/>
  <c r="Q90" i="64"/>
  <c r="W90" i="64"/>
  <c r="U63" i="64"/>
  <c r="S63" i="64"/>
  <c r="Q63" i="64"/>
  <c r="V63" i="64"/>
  <c r="W63" i="64"/>
  <c r="T63" i="64"/>
  <c r="T76" i="57"/>
  <c r="Q76" i="57"/>
  <c r="U76" i="57"/>
  <c r="V76" i="57"/>
  <c r="W76" i="57"/>
  <c r="S76" i="57"/>
  <c r="S5" i="57"/>
  <c r="U5" i="57"/>
  <c r="T5" i="57"/>
  <c r="W5" i="57"/>
  <c r="V5" i="57"/>
  <c r="Q5" i="57"/>
  <c r="R5" i="57" s="1"/>
  <c r="S23" i="57"/>
  <c r="V23" i="57"/>
  <c r="W23" i="57"/>
  <c r="Q23" i="57"/>
  <c r="U23" i="57"/>
  <c r="T23" i="57"/>
  <c r="Q62" i="57"/>
  <c r="T62" i="57"/>
  <c r="V62" i="57"/>
  <c r="S62" i="57"/>
  <c r="U62" i="57"/>
  <c r="W62" i="57"/>
  <c r="V6" i="65"/>
  <c r="U6" i="65"/>
  <c r="W6" i="65"/>
  <c r="S6" i="65"/>
  <c r="Q6" i="65"/>
  <c r="T6" i="65"/>
  <c r="V7" i="53"/>
  <c r="T7" i="53"/>
  <c r="W7" i="53"/>
  <c r="U7" i="53"/>
  <c r="S7" i="53"/>
  <c r="Q7" i="53"/>
  <c r="R7" i="53" s="1"/>
  <c r="W90" i="53"/>
  <c r="T90" i="53"/>
  <c r="U90" i="53"/>
  <c r="Q90" i="53"/>
  <c r="S90" i="53"/>
  <c r="V90" i="53"/>
  <c r="W92" i="53"/>
  <c r="V92" i="53"/>
  <c r="Q92" i="53"/>
  <c r="T92" i="53"/>
  <c r="U92" i="53"/>
  <c r="S92" i="53"/>
  <c r="Q31" i="70"/>
  <c r="V31" i="70"/>
  <c r="S31" i="70"/>
  <c r="U31" i="70"/>
  <c r="W31" i="70"/>
  <c r="T31" i="70"/>
  <c r="U68" i="70"/>
  <c r="S68" i="70"/>
  <c r="W68" i="70"/>
  <c r="Q68" i="70"/>
  <c r="V68" i="70"/>
  <c r="T68" i="70"/>
  <c r="Q5" i="70"/>
  <c r="W5" i="70"/>
  <c r="T5" i="70"/>
  <c r="V5" i="70"/>
  <c r="U5" i="70"/>
  <c r="S5" i="70"/>
  <c r="Q56" i="70"/>
  <c r="S56" i="70"/>
  <c r="U56" i="70"/>
  <c r="V56" i="70"/>
  <c r="T56" i="70"/>
  <c r="W56" i="70"/>
  <c r="Q45" i="70"/>
  <c r="S45" i="70"/>
  <c r="U45" i="70"/>
  <c r="W45" i="70"/>
  <c r="V45" i="70"/>
  <c r="T45" i="70"/>
  <c r="W30" i="70"/>
  <c r="Q30" i="70"/>
  <c r="S30" i="70"/>
  <c r="T30" i="70"/>
  <c r="U30" i="70"/>
  <c r="V30" i="70"/>
  <c r="S51" i="70"/>
  <c r="T51" i="70"/>
  <c r="V51" i="70"/>
  <c r="W51" i="70"/>
  <c r="U51" i="70"/>
  <c r="Q51" i="70"/>
  <c r="T34" i="70"/>
  <c r="V34" i="70"/>
  <c r="S34" i="70"/>
  <c r="Q34" i="70"/>
  <c r="W34" i="70"/>
  <c r="U34" i="70"/>
  <c r="Q4" i="70"/>
  <c r="U4" i="70"/>
  <c r="V4" i="70"/>
  <c r="W4" i="70"/>
  <c r="T4" i="70"/>
  <c r="S4" i="70"/>
  <c r="W29" i="70"/>
  <c r="V29" i="70"/>
  <c r="Q29" i="70"/>
  <c r="S29" i="70"/>
  <c r="T29" i="70"/>
  <c r="U29" i="70"/>
  <c r="S84" i="70"/>
  <c r="Q84" i="70"/>
  <c r="V84" i="70"/>
  <c r="W84" i="70"/>
  <c r="T84" i="70"/>
  <c r="U84" i="70"/>
  <c r="Q58" i="70"/>
  <c r="V58" i="70"/>
  <c r="W58" i="70"/>
  <c r="U58" i="70"/>
  <c r="S58" i="70"/>
  <c r="T58" i="70"/>
  <c r="V24" i="75"/>
  <c r="W24" i="75"/>
  <c r="Q24" i="75"/>
  <c r="U24" i="75"/>
  <c r="T24" i="75"/>
  <c r="S24" i="75"/>
  <c r="W96" i="75"/>
  <c r="T96" i="75"/>
  <c r="V96" i="75"/>
  <c r="U96" i="75"/>
  <c r="S96" i="75"/>
  <c r="Q96" i="75"/>
  <c r="Q99" i="75"/>
  <c r="T99" i="75"/>
  <c r="V99" i="75"/>
  <c r="W99" i="75"/>
  <c r="S99" i="75"/>
  <c r="U99" i="75"/>
  <c r="S51" i="75"/>
  <c r="V51" i="75"/>
  <c r="T51" i="75"/>
  <c r="Q51" i="75"/>
  <c r="U51" i="75"/>
  <c r="W51" i="75"/>
  <c r="U88" i="75"/>
  <c r="Q88" i="75"/>
  <c r="V88" i="75"/>
  <c r="W88" i="75"/>
  <c r="T88" i="75"/>
  <c r="S88" i="75"/>
  <c r="U11" i="75"/>
  <c r="S11" i="75"/>
  <c r="V11" i="75"/>
  <c r="W11" i="75"/>
  <c r="Q11" i="75"/>
  <c r="T11" i="75"/>
  <c r="T32" i="75"/>
  <c r="W32" i="75"/>
  <c r="Q32" i="75"/>
  <c r="V32" i="75"/>
  <c r="S32" i="75"/>
  <c r="U32" i="75"/>
  <c r="U15" i="75"/>
  <c r="T15" i="75"/>
  <c r="Q15" i="75"/>
  <c r="V15" i="75"/>
  <c r="S15" i="75"/>
  <c r="W15" i="75"/>
  <c r="Q92" i="75"/>
  <c r="S92" i="75"/>
  <c r="T92" i="75"/>
  <c r="U92" i="75"/>
  <c r="W92" i="75"/>
  <c r="V92" i="75"/>
  <c r="W70" i="75"/>
  <c r="Q70" i="75"/>
  <c r="S70" i="75"/>
  <c r="T70" i="75"/>
  <c r="U70" i="75"/>
  <c r="V70" i="75"/>
  <c r="T27" i="75"/>
  <c r="S27" i="75"/>
  <c r="U27" i="75"/>
  <c r="Q27" i="75"/>
  <c r="V27" i="75"/>
  <c r="W27" i="75"/>
  <c r="W58" i="75"/>
  <c r="U58" i="75"/>
  <c r="Q58" i="75"/>
  <c r="V58" i="75"/>
  <c r="T58" i="75"/>
  <c r="S58" i="75"/>
  <c r="T82" i="75"/>
  <c r="V82" i="75"/>
  <c r="Q82" i="75"/>
  <c r="S82" i="75"/>
  <c r="U82" i="75"/>
  <c r="W82" i="75"/>
  <c r="V25" i="75"/>
  <c r="T25" i="75"/>
  <c r="U25" i="75"/>
  <c r="W25" i="75"/>
  <c r="Q25" i="75"/>
  <c r="S25" i="75"/>
  <c r="U20" i="50"/>
  <c r="Q20" i="50"/>
  <c r="T20" i="50"/>
  <c r="V20" i="50"/>
  <c r="W20" i="50"/>
  <c r="S20" i="50"/>
  <c r="V97" i="50"/>
  <c r="T97" i="50"/>
  <c r="W97" i="50"/>
  <c r="S97" i="50"/>
  <c r="U97" i="50"/>
  <c r="Q97" i="50"/>
  <c r="S72" i="50"/>
  <c r="Q72" i="50"/>
  <c r="U72" i="50"/>
  <c r="W72" i="50"/>
  <c r="V72" i="50"/>
  <c r="T72" i="50"/>
  <c r="T50" i="50"/>
  <c r="U50" i="50"/>
  <c r="V50" i="50"/>
  <c r="W50" i="50"/>
  <c r="Q50" i="50"/>
  <c r="S50" i="50"/>
  <c r="S56" i="50"/>
  <c r="T56" i="50"/>
  <c r="W56" i="50"/>
  <c r="Q56" i="50"/>
  <c r="U56" i="50"/>
  <c r="V56" i="50"/>
  <c r="S52" i="50"/>
  <c r="T52" i="50"/>
  <c r="Q52" i="50"/>
  <c r="V52" i="50"/>
  <c r="W52" i="50"/>
  <c r="U52" i="50"/>
  <c r="V49" i="50"/>
  <c r="Q49" i="50"/>
  <c r="U49" i="50"/>
  <c r="S49" i="50"/>
  <c r="T49" i="50"/>
  <c r="W49" i="50"/>
  <c r="T30" i="50"/>
  <c r="W30" i="50"/>
  <c r="V30" i="50"/>
  <c r="S30" i="50"/>
  <c r="U30" i="50"/>
  <c r="Q30" i="50"/>
  <c r="Q6" i="50"/>
  <c r="R6" i="50" s="1"/>
  <c r="T6" i="50"/>
  <c r="W6" i="50"/>
  <c r="U6" i="50"/>
  <c r="S6" i="50"/>
  <c r="V6" i="50"/>
  <c r="V19" i="50"/>
  <c r="T19" i="50"/>
  <c r="U19" i="50"/>
  <c r="Q19" i="50"/>
  <c r="S19" i="50"/>
  <c r="W19" i="50"/>
  <c r="Q13" i="50"/>
  <c r="R13" i="50" s="1"/>
  <c r="T13" i="50"/>
  <c r="W13" i="50"/>
  <c r="V13" i="50"/>
  <c r="U13" i="50"/>
  <c r="S13" i="50"/>
  <c r="V24" i="50"/>
  <c r="W24" i="50"/>
  <c r="U24" i="50"/>
  <c r="S24" i="50"/>
  <c r="T24" i="50"/>
  <c r="Q24" i="50"/>
  <c r="W30" i="60"/>
  <c r="S30" i="60"/>
  <c r="U30" i="60"/>
  <c r="Q30" i="60"/>
  <c r="T30" i="60"/>
  <c r="V30" i="60"/>
  <c r="Q25" i="60"/>
  <c r="S25" i="60"/>
  <c r="V25" i="60"/>
  <c r="U25" i="60"/>
  <c r="W25" i="60"/>
  <c r="T25" i="60"/>
  <c r="V15" i="60"/>
  <c r="U15" i="60"/>
  <c r="S15" i="60"/>
  <c r="W15" i="60"/>
  <c r="T15" i="60"/>
  <c r="Q15" i="60"/>
  <c r="R15" i="60" s="1"/>
  <c r="V5" i="60"/>
  <c r="W5" i="60"/>
  <c r="U5" i="60"/>
  <c r="S5" i="60"/>
  <c r="T5" i="60"/>
  <c r="Q5" i="60"/>
  <c r="R5" i="60" s="1"/>
  <c r="V28" i="60"/>
  <c r="S28" i="60"/>
  <c r="U28" i="60"/>
  <c r="W28" i="60"/>
  <c r="Q28" i="60"/>
  <c r="T28" i="60"/>
  <c r="T91" i="60"/>
  <c r="Q91" i="60"/>
  <c r="U91" i="60"/>
  <c r="S91" i="60"/>
  <c r="V91" i="60"/>
  <c r="W91" i="60"/>
  <c r="W31" i="60"/>
  <c r="T31" i="60"/>
  <c r="V31" i="60"/>
  <c r="U31" i="60"/>
  <c r="Q31" i="60"/>
  <c r="S31" i="60"/>
  <c r="W17" i="60"/>
  <c r="U17" i="60"/>
  <c r="Q17" i="60"/>
  <c r="R17" i="60" s="1"/>
  <c r="S17" i="60"/>
  <c r="V17" i="60"/>
  <c r="T17" i="60"/>
  <c r="T88" i="60"/>
  <c r="W88" i="60"/>
  <c r="U88" i="60"/>
  <c r="S88" i="60"/>
  <c r="V88" i="60"/>
  <c r="Q88" i="60"/>
  <c r="W46" i="60"/>
  <c r="S46" i="60"/>
  <c r="T46" i="60"/>
  <c r="U46" i="60"/>
  <c r="Q46" i="60"/>
  <c r="V46" i="60"/>
  <c r="V8" i="60"/>
  <c r="U8" i="60"/>
  <c r="T8" i="60"/>
  <c r="S8" i="60"/>
  <c r="Q8" i="60"/>
  <c r="R8" i="60" s="1"/>
  <c r="W8" i="60"/>
  <c r="V27" i="60"/>
  <c r="T27" i="60"/>
  <c r="Q27" i="60"/>
  <c r="S27" i="60"/>
  <c r="W27" i="60"/>
  <c r="U27" i="60"/>
  <c r="V89" i="60"/>
  <c r="W89" i="60"/>
  <c r="U89" i="60"/>
  <c r="Q89" i="60"/>
  <c r="T89" i="60"/>
  <c r="S89" i="60"/>
  <c r="V92" i="60"/>
  <c r="T92" i="60"/>
  <c r="Q92" i="60"/>
  <c r="U92" i="60"/>
  <c r="S92" i="60"/>
  <c r="W92" i="60"/>
  <c r="Q80" i="60"/>
  <c r="T80" i="60"/>
  <c r="V80" i="60"/>
  <c r="W80" i="60"/>
  <c r="U80" i="60"/>
  <c r="S80" i="60"/>
  <c r="W98" i="60"/>
  <c r="U98" i="60"/>
  <c r="V98" i="60"/>
  <c r="S98" i="60"/>
  <c r="T98" i="60"/>
  <c r="Q98" i="60"/>
  <c r="W16" i="60"/>
  <c r="U16" i="60"/>
  <c r="T16" i="60"/>
  <c r="S16" i="60"/>
  <c r="V16" i="60"/>
  <c r="Q16" i="60"/>
  <c r="R16" i="60" s="1"/>
  <c r="V72" i="60"/>
  <c r="U72" i="60"/>
  <c r="Q72" i="60"/>
  <c r="S72" i="60"/>
  <c r="W72" i="60"/>
  <c r="T72" i="60"/>
  <c r="U38" i="51"/>
  <c r="S38" i="51"/>
  <c r="V38" i="51"/>
  <c r="W38" i="51"/>
  <c r="T38" i="51"/>
  <c r="Q38" i="51"/>
  <c r="S74" i="51"/>
  <c r="W74" i="51"/>
  <c r="U74" i="51"/>
  <c r="T74" i="51"/>
  <c r="Q74" i="51"/>
  <c r="V74" i="51"/>
  <c r="S21" i="51"/>
  <c r="U21" i="51"/>
  <c r="T21" i="51"/>
  <c r="V21" i="51"/>
  <c r="W21" i="51"/>
  <c r="Q21" i="51"/>
  <c r="R21" i="51" s="1"/>
  <c r="W82" i="51"/>
  <c r="T82" i="51"/>
  <c r="S82" i="51"/>
  <c r="V82" i="51"/>
  <c r="Q82" i="51"/>
  <c r="U82" i="51"/>
  <c r="V78" i="51"/>
  <c r="S78" i="51"/>
  <c r="W78" i="51"/>
  <c r="Q78" i="51"/>
  <c r="U78" i="51"/>
  <c r="T78" i="51"/>
  <c r="S95" i="51"/>
  <c r="W95" i="51"/>
  <c r="V95" i="51"/>
  <c r="Q95" i="51"/>
  <c r="T95" i="51"/>
  <c r="U95" i="51"/>
  <c r="S98" i="51"/>
  <c r="V98" i="51"/>
  <c r="Q98" i="51"/>
  <c r="W98" i="51"/>
  <c r="U98" i="51"/>
  <c r="T98" i="51"/>
  <c r="W47" i="51"/>
  <c r="Q47" i="51"/>
  <c r="V47" i="51"/>
  <c r="T47" i="51"/>
  <c r="S47" i="51"/>
  <c r="U47" i="51"/>
  <c r="S17" i="51"/>
  <c r="T17" i="51"/>
  <c r="W17" i="51"/>
  <c r="U17" i="51"/>
  <c r="Q17" i="51"/>
  <c r="R17" i="51" s="1"/>
  <c r="V17" i="51"/>
  <c r="W61" i="51"/>
  <c r="Q61" i="51"/>
  <c r="U61" i="51"/>
  <c r="T61" i="51"/>
  <c r="S61" i="51"/>
  <c r="V61" i="51"/>
  <c r="Q72" i="51"/>
  <c r="T72" i="51"/>
  <c r="U72" i="51"/>
  <c r="S72" i="51"/>
  <c r="V72" i="51"/>
  <c r="W72" i="51"/>
  <c r="W48" i="51"/>
  <c r="T48" i="51"/>
  <c r="Q48" i="51"/>
  <c r="V48" i="51"/>
  <c r="U48" i="51"/>
  <c r="S48" i="51"/>
  <c r="U68" i="51"/>
  <c r="T68" i="51"/>
  <c r="Q68" i="51"/>
  <c r="V68" i="51"/>
  <c r="S68" i="51"/>
  <c r="W68" i="51"/>
  <c r="S63" i="51"/>
  <c r="U63" i="51"/>
  <c r="W63" i="51"/>
  <c r="Q63" i="51"/>
  <c r="V63" i="51"/>
  <c r="T63" i="51"/>
  <c r="S66" i="51"/>
  <c r="V66" i="51"/>
  <c r="W66" i="51"/>
  <c r="Q66" i="51"/>
  <c r="U66" i="51"/>
  <c r="T66" i="51"/>
  <c r="S102" i="51"/>
  <c r="T102" i="51"/>
  <c r="Q102" i="51"/>
  <c r="W102" i="51"/>
  <c r="V102" i="51"/>
  <c r="U102" i="51"/>
  <c r="T31" i="51"/>
  <c r="S31" i="51"/>
  <c r="U31" i="51"/>
  <c r="V31" i="51"/>
  <c r="Q31" i="51"/>
  <c r="W31" i="51"/>
  <c r="W97" i="68"/>
  <c r="V97" i="68"/>
  <c r="S97" i="68"/>
  <c r="Q97" i="68"/>
  <c r="U97" i="68"/>
  <c r="T97" i="68"/>
  <c r="U84" i="68"/>
  <c r="S84" i="68"/>
  <c r="V84" i="68"/>
  <c r="T84" i="68"/>
  <c r="W84" i="68"/>
  <c r="Q84" i="68"/>
  <c r="W58" i="68"/>
  <c r="T58" i="68"/>
  <c r="V58" i="68"/>
  <c r="Q58" i="68"/>
  <c r="U58" i="68"/>
  <c r="S58" i="68"/>
  <c r="Q41" i="68"/>
  <c r="T41" i="68"/>
  <c r="W41" i="68"/>
  <c r="U41" i="68"/>
  <c r="V41" i="68"/>
  <c r="S41" i="68"/>
  <c r="S73" i="68"/>
  <c r="U73" i="68"/>
  <c r="T73" i="68"/>
  <c r="Q73" i="68"/>
  <c r="W73" i="68"/>
  <c r="V73" i="68"/>
  <c r="T36" i="68"/>
  <c r="S36" i="68"/>
  <c r="Q36" i="68"/>
  <c r="V36" i="68"/>
  <c r="U36" i="68"/>
  <c r="W36" i="68"/>
  <c r="U51" i="68"/>
  <c r="S51" i="68"/>
  <c r="T51" i="68"/>
  <c r="W51" i="68"/>
  <c r="V51" i="68"/>
  <c r="Q51" i="68"/>
  <c r="V52" i="68"/>
  <c r="T52" i="68"/>
  <c r="S52" i="68"/>
  <c r="Q52" i="68"/>
  <c r="U52" i="68"/>
  <c r="W52" i="68"/>
  <c r="W66" i="68"/>
  <c r="Q66" i="68"/>
  <c r="S66" i="68"/>
  <c r="U66" i="68"/>
  <c r="V66" i="68"/>
  <c r="T66" i="68"/>
  <c r="S100" i="68"/>
  <c r="U100" i="68"/>
  <c r="T100" i="68"/>
  <c r="V100" i="68"/>
  <c r="Q100" i="68"/>
  <c r="W100" i="68"/>
  <c r="V30" i="68"/>
  <c r="U30" i="68"/>
  <c r="S30" i="68"/>
  <c r="T30" i="68"/>
  <c r="W30" i="68"/>
  <c r="Q30" i="68"/>
  <c r="V49" i="68"/>
  <c r="T49" i="68"/>
  <c r="U49" i="68"/>
  <c r="S49" i="68"/>
  <c r="Q49" i="68"/>
  <c r="W49" i="68"/>
  <c r="W63" i="68"/>
  <c r="Q63" i="68"/>
  <c r="V63" i="68"/>
  <c r="S63" i="68"/>
  <c r="T63" i="68"/>
  <c r="U63" i="68"/>
  <c r="W62" i="68"/>
  <c r="T62" i="68"/>
  <c r="Q62" i="68"/>
  <c r="S62" i="68"/>
  <c r="V62" i="68"/>
  <c r="U62" i="68"/>
  <c r="S89" i="61"/>
  <c r="W89" i="61"/>
  <c r="Q89" i="61"/>
  <c r="V89" i="61"/>
  <c r="U89" i="61"/>
  <c r="T89" i="61"/>
  <c r="V12" i="61"/>
  <c r="Q12" i="61"/>
  <c r="T12" i="61"/>
  <c r="U12" i="61"/>
  <c r="W12" i="61"/>
  <c r="S12" i="61"/>
  <c r="V51" i="61"/>
  <c r="Q51" i="61"/>
  <c r="S51" i="61"/>
  <c r="T51" i="61"/>
  <c r="U51" i="61"/>
  <c r="W51" i="61"/>
  <c r="V84" i="61"/>
  <c r="W84" i="61"/>
  <c r="Q84" i="61"/>
  <c r="T84" i="61"/>
  <c r="S84" i="61"/>
  <c r="U84" i="61"/>
  <c r="Q31" i="61"/>
  <c r="V31" i="61"/>
  <c r="W31" i="61"/>
  <c r="U31" i="61"/>
  <c r="S31" i="61"/>
  <c r="T31" i="61"/>
  <c r="S91" i="61"/>
  <c r="T91" i="61"/>
  <c r="V91" i="61"/>
  <c r="W91" i="61"/>
  <c r="U91" i="61"/>
  <c r="Q91" i="61"/>
  <c r="U77" i="61"/>
  <c r="V77" i="61"/>
  <c r="Q77" i="61"/>
  <c r="T77" i="61"/>
  <c r="W77" i="61"/>
  <c r="S77" i="61"/>
  <c r="Q23" i="61"/>
  <c r="W23" i="61"/>
  <c r="T23" i="61"/>
  <c r="S23" i="61"/>
  <c r="V23" i="61"/>
  <c r="U23" i="61"/>
  <c r="U50" i="61"/>
  <c r="W50" i="61"/>
  <c r="Q50" i="61"/>
  <c r="S50" i="61"/>
  <c r="V50" i="61"/>
  <c r="T50" i="61"/>
  <c r="S53" i="61"/>
  <c r="V53" i="61"/>
  <c r="U53" i="61"/>
  <c r="T53" i="61"/>
  <c r="W53" i="61"/>
  <c r="Q53" i="61"/>
  <c r="Q61" i="61"/>
  <c r="S61" i="61"/>
  <c r="U61" i="61"/>
  <c r="V61" i="61"/>
  <c r="T61" i="61"/>
  <c r="W61" i="61"/>
  <c r="U32" i="61"/>
  <c r="T32" i="61"/>
  <c r="Q32" i="61"/>
  <c r="V32" i="61"/>
  <c r="S32" i="61"/>
  <c r="W32" i="61"/>
  <c r="T20" i="54"/>
  <c r="V20" i="54"/>
  <c r="Q20" i="54"/>
  <c r="S20" i="54"/>
  <c r="U20" i="54"/>
  <c r="W20" i="54"/>
  <c r="Q74" i="54"/>
  <c r="V74" i="54"/>
  <c r="S74" i="54"/>
  <c r="T74" i="54"/>
  <c r="W74" i="54"/>
  <c r="U74" i="54"/>
  <c r="W86" i="54"/>
  <c r="Q86" i="54"/>
  <c r="T86" i="54"/>
  <c r="V86" i="54"/>
  <c r="U86" i="54"/>
  <c r="S86" i="54"/>
  <c r="V9" i="54"/>
  <c r="S9" i="54"/>
  <c r="T9" i="54"/>
  <c r="U9" i="54"/>
  <c r="Q9" i="54"/>
  <c r="R9" i="54" s="1"/>
  <c r="W9" i="54"/>
  <c r="T53" i="54"/>
  <c r="S53" i="54"/>
  <c r="V53" i="54"/>
  <c r="Q53" i="54"/>
  <c r="W53" i="54"/>
  <c r="U53" i="54"/>
  <c r="U55" i="54"/>
  <c r="V55" i="54"/>
  <c r="W55" i="54"/>
  <c r="S55" i="54"/>
  <c r="Q55" i="54"/>
  <c r="T55" i="54"/>
  <c r="U19" i="54"/>
  <c r="V19" i="54"/>
  <c r="T19" i="54"/>
  <c r="Q19" i="54"/>
  <c r="S19" i="54"/>
  <c r="W19" i="54"/>
  <c r="Q21" i="54"/>
  <c r="V21" i="54"/>
  <c r="U21" i="54"/>
  <c r="W21" i="54"/>
  <c r="T21" i="54"/>
  <c r="S21" i="54"/>
  <c r="W38" i="54"/>
  <c r="S38" i="54"/>
  <c r="T38" i="54"/>
  <c r="U38" i="54"/>
  <c r="V38" i="54"/>
  <c r="Q38" i="54"/>
  <c r="V83" i="54"/>
  <c r="S83" i="54"/>
  <c r="U83" i="54"/>
  <c r="W83" i="54"/>
  <c r="T83" i="54"/>
  <c r="Q83" i="54"/>
  <c r="W67" i="54"/>
  <c r="V67" i="54"/>
  <c r="T67" i="54"/>
  <c r="Q67" i="54"/>
  <c r="U67" i="54"/>
  <c r="S67" i="54"/>
  <c r="U101" i="54"/>
  <c r="T101" i="54"/>
  <c r="S101" i="54"/>
  <c r="W101" i="54"/>
  <c r="Q101" i="54"/>
  <c r="V101" i="54"/>
  <c r="Q50" i="54"/>
  <c r="T50" i="54"/>
  <c r="U50" i="54"/>
  <c r="S50" i="54"/>
  <c r="V50" i="54"/>
  <c r="W50" i="54"/>
  <c r="T42" i="54"/>
  <c r="U42" i="54"/>
  <c r="W42" i="54"/>
  <c r="Q42" i="54"/>
  <c r="V42" i="54"/>
  <c r="S42" i="54"/>
  <c r="Q102" i="59"/>
  <c r="W102" i="59"/>
  <c r="V102" i="59"/>
  <c r="U102" i="59"/>
  <c r="S102" i="59"/>
  <c r="T102" i="59"/>
  <c r="U66" i="59"/>
  <c r="W66" i="59"/>
  <c r="Q66" i="59"/>
  <c r="T66" i="59"/>
  <c r="V66" i="59"/>
  <c r="S66" i="59"/>
  <c r="U41" i="59"/>
  <c r="Q41" i="59"/>
  <c r="V41" i="59"/>
  <c r="S41" i="59"/>
  <c r="T41" i="59"/>
  <c r="W41" i="59"/>
  <c r="W35" i="59"/>
  <c r="S35" i="59"/>
  <c r="U35" i="59"/>
  <c r="Q35" i="59"/>
  <c r="T35" i="59"/>
  <c r="V35" i="59"/>
  <c r="W40" i="59"/>
  <c r="Q40" i="59"/>
  <c r="T40" i="59"/>
  <c r="U40" i="59"/>
  <c r="S40" i="59"/>
  <c r="V40" i="59"/>
  <c r="T70" i="59"/>
  <c r="Q70" i="59"/>
  <c r="U70" i="59"/>
  <c r="S70" i="59"/>
  <c r="V70" i="59"/>
  <c r="W70" i="59"/>
  <c r="U18" i="59"/>
  <c r="Q18" i="59"/>
  <c r="S18" i="59"/>
  <c r="T18" i="59"/>
  <c r="W18" i="59"/>
  <c r="V18" i="59"/>
  <c r="W4" i="59"/>
  <c r="S4" i="59"/>
  <c r="U4" i="59"/>
  <c r="Q4" i="59"/>
  <c r="T4" i="59"/>
  <c r="V4" i="59"/>
  <c r="U84" i="59"/>
  <c r="W84" i="59"/>
  <c r="S84" i="59"/>
  <c r="T84" i="59"/>
  <c r="V84" i="59"/>
  <c r="Q84" i="59"/>
  <c r="U5" i="59"/>
  <c r="T5" i="59"/>
  <c r="W5" i="59"/>
  <c r="V5" i="59"/>
  <c r="S5" i="59"/>
  <c r="Q5" i="59"/>
  <c r="R5" i="59" s="1"/>
  <c r="S20" i="59"/>
  <c r="V20" i="59"/>
  <c r="Q20" i="59"/>
  <c r="W20" i="59"/>
  <c r="U20" i="59"/>
  <c r="T20" i="59"/>
  <c r="S10" i="59"/>
  <c r="U10" i="59"/>
  <c r="W10" i="59"/>
  <c r="Q10" i="59"/>
  <c r="R10" i="59" s="1"/>
  <c r="T10" i="59"/>
  <c r="V10" i="59"/>
  <c r="T101" i="59"/>
  <c r="U101" i="59"/>
  <c r="S101" i="59"/>
  <c r="W101" i="59"/>
  <c r="Q101" i="59"/>
  <c r="V101" i="59"/>
  <c r="T81" i="55"/>
  <c r="W81" i="55"/>
  <c r="V81" i="55"/>
  <c r="S81" i="55"/>
  <c r="U81" i="55"/>
  <c r="Q81" i="55"/>
  <c r="U93" i="55"/>
  <c r="V93" i="55"/>
  <c r="S93" i="55"/>
  <c r="T93" i="55"/>
  <c r="W93" i="55"/>
  <c r="Q93" i="55"/>
  <c r="U29" i="55"/>
  <c r="Q29" i="55"/>
  <c r="V29" i="55"/>
  <c r="W29" i="55"/>
  <c r="T29" i="55"/>
  <c r="S29" i="55"/>
  <c r="W84" i="55"/>
  <c r="U84" i="55"/>
  <c r="T84" i="55"/>
  <c r="V84" i="55"/>
  <c r="Q84" i="55"/>
  <c r="S84" i="55"/>
  <c r="W36" i="55"/>
  <c r="V36" i="55"/>
  <c r="T36" i="55"/>
  <c r="S36" i="55"/>
  <c r="U36" i="55"/>
  <c r="Q36" i="55"/>
  <c r="U70" i="55"/>
  <c r="W70" i="55"/>
  <c r="V70" i="55"/>
  <c r="T70" i="55"/>
  <c r="Q70" i="55"/>
  <c r="S70" i="55"/>
  <c r="U32" i="55"/>
  <c r="Q32" i="55"/>
  <c r="V32" i="55"/>
  <c r="S32" i="55"/>
  <c r="T32" i="55"/>
  <c r="W32" i="55"/>
  <c r="T69" i="55"/>
  <c r="V69" i="55"/>
  <c r="Q69" i="55"/>
  <c r="U69" i="55"/>
  <c r="W69" i="55"/>
  <c r="S69" i="55"/>
  <c r="T47" i="55"/>
  <c r="Q47" i="55"/>
  <c r="W47" i="55"/>
  <c r="S47" i="55"/>
  <c r="V47" i="55"/>
  <c r="U47" i="55"/>
  <c r="S48" i="55"/>
  <c r="Q48" i="55"/>
  <c r="U48" i="55"/>
  <c r="W48" i="55"/>
  <c r="T48" i="55"/>
  <c r="V48" i="55"/>
  <c r="W59" i="55"/>
  <c r="U59" i="55"/>
  <c r="T59" i="55"/>
  <c r="V59" i="55"/>
  <c r="Q59" i="55"/>
  <c r="S59" i="55"/>
  <c r="T9" i="71"/>
  <c r="U9" i="71"/>
  <c r="Q9" i="71"/>
  <c r="R9" i="71" s="1"/>
  <c r="W9" i="71"/>
  <c r="V9" i="71"/>
  <c r="S9" i="71"/>
  <c r="U12" i="71"/>
  <c r="Q12" i="71"/>
  <c r="R12" i="71" s="1"/>
  <c r="S12" i="71"/>
  <c r="V12" i="71"/>
  <c r="W12" i="71"/>
  <c r="T12" i="71"/>
  <c r="U90" i="71"/>
  <c r="V90" i="71"/>
  <c r="W90" i="71"/>
  <c r="T90" i="71"/>
  <c r="Q90" i="71"/>
  <c r="S90" i="71"/>
  <c r="W86" i="71"/>
  <c r="U86" i="71"/>
  <c r="T86" i="71"/>
  <c r="Q86" i="71"/>
  <c r="S86" i="71"/>
  <c r="V86" i="71"/>
  <c r="S35" i="71"/>
  <c r="Q35" i="71"/>
  <c r="W35" i="71"/>
  <c r="U35" i="71"/>
  <c r="T35" i="71"/>
  <c r="V35" i="71"/>
  <c r="S67" i="71"/>
  <c r="Q67" i="71"/>
  <c r="T67" i="71"/>
  <c r="V67" i="71"/>
  <c r="U67" i="71"/>
  <c r="W67" i="71"/>
  <c r="Q99" i="71"/>
  <c r="U99" i="71"/>
  <c r="V99" i="71"/>
  <c r="S99" i="71"/>
  <c r="W99" i="71"/>
  <c r="T99" i="71"/>
  <c r="W16" i="71"/>
  <c r="T16" i="71"/>
  <c r="V16" i="71"/>
  <c r="U16" i="71"/>
  <c r="S16" i="71"/>
  <c r="Q16" i="71"/>
  <c r="S4" i="71"/>
  <c r="W4" i="71"/>
  <c r="Q4" i="71"/>
  <c r="U4" i="71"/>
  <c r="V4" i="71"/>
  <c r="T4" i="71"/>
  <c r="S72" i="71"/>
  <c r="U72" i="71"/>
  <c r="W72" i="71"/>
  <c r="V72" i="71"/>
  <c r="T72" i="71"/>
  <c r="Q72" i="71"/>
  <c r="V7" i="71"/>
  <c r="U7" i="71"/>
  <c r="T7" i="71"/>
  <c r="S7" i="71"/>
  <c r="W7" i="71"/>
  <c r="Q7" i="71"/>
  <c r="R7" i="71" s="1"/>
  <c r="W61" i="71"/>
  <c r="T61" i="71"/>
  <c r="V61" i="71"/>
  <c r="Q61" i="71"/>
  <c r="U61" i="71"/>
  <c r="S61" i="71"/>
  <c r="S28" i="71"/>
  <c r="T28" i="71"/>
  <c r="U28" i="71"/>
  <c r="V28" i="71"/>
  <c r="W28" i="71"/>
  <c r="Q28" i="71"/>
  <c r="U5" i="66"/>
  <c r="V5" i="66"/>
  <c r="S5" i="66"/>
  <c r="Q5" i="66"/>
  <c r="T5" i="66"/>
  <c r="W5" i="66"/>
  <c r="Q7" i="66"/>
  <c r="S7" i="66"/>
  <c r="U7" i="66"/>
  <c r="T7" i="66"/>
  <c r="W7" i="66"/>
  <c r="V7" i="66"/>
  <c r="S91" i="66"/>
  <c r="Q91" i="66"/>
  <c r="U91" i="66"/>
  <c r="W91" i="66"/>
  <c r="T91" i="66"/>
  <c r="V91" i="66"/>
  <c r="V35" i="66"/>
  <c r="W35" i="66"/>
  <c r="Q35" i="66"/>
  <c r="T35" i="66"/>
  <c r="U35" i="66"/>
  <c r="S35" i="66"/>
  <c r="V60" i="66"/>
  <c r="W60" i="66"/>
  <c r="U60" i="66"/>
  <c r="Q60" i="66"/>
  <c r="S60" i="66"/>
  <c r="T60" i="66"/>
  <c r="T26" i="66"/>
  <c r="U26" i="66"/>
  <c r="W26" i="66"/>
  <c r="Q26" i="66"/>
  <c r="S26" i="66"/>
  <c r="V26" i="66"/>
  <c r="V53" i="66"/>
  <c r="W53" i="66"/>
  <c r="U53" i="66"/>
  <c r="Q53" i="66"/>
  <c r="T53" i="66"/>
  <c r="S53" i="66"/>
  <c r="S68" i="66"/>
  <c r="U68" i="66"/>
  <c r="W68" i="66"/>
  <c r="T68" i="66"/>
  <c r="V68" i="66"/>
  <c r="Q68" i="66"/>
  <c r="Q72" i="66"/>
  <c r="T72" i="66"/>
  <c r="W72" i="66"/>
  <c r="U72" i="66"/>
  <c r="S72" i="66"/>
  <c r="V72" i="66"/>
  <c r="U45" i="66"/>
  <c r="Q45" i="66"/>
  <c r="V45" i="66"/>
  <c r="T45" i="66"/>
  <c r="W45" i="66"/>
  <c r="S45" i="66"/>
  <c r="Q20" i="66"/>
  <c r="S20" i="66"/>
  <c r="T20" i="66"/>
  <c r="V20" i="66"/>
  <c r="W20" i="66"/>
  <c r="U20" i="66"/>
  <c r="V59" i="66"/>
  <c r="T59" i="66"/>
  <c r="S59" i="66"/>
  <c r="U59" i="66"/>
  <c r="Q59" i="66"/>
  <c r="W59" i="66"/>
  <c r="Q78" i="66"/>
  <c r="U78" i="66"/>
  <c r="T78" i="66"/>
  <c r="S78" i="66"/>
  <c r="W78" i="66"/>
  <c r="V78" i="66"/>
  <c r="V71" i="66"/>
  <c r="U71" i="66"/>
  <c r="S71" i="66"/>
  <c r="W71" i="66"/>
  <c r="T71" i="66"/>
  <c r="Q71" i="66"/>
  <c r="S63" i="76"/>
  <c r="W63" i="76"/>
  <c r="Q63" i="76"/>
  <c r="T63" i="76"/>
  <c r="V63" i="76"/>
  <c r="U63" i="76"/>
  <c r="T99" i="76"/>
  <c r="Q99" i="76"/>
  <c r="V99" i="76"/>
  <c r="S99" i="76"/>
  <c r="U99" i="76"/>
  <c r="W99" i="76"/>
  <c r="S64" i="76"/>
  <c r="U64" i="76"/>
  <c r="Q64" i="76"/>
  <c r="W64" i="76"/>
  <c r="V64" i="76"/>
  <c r="T64" i="76"/>
  <c r="S22" i="76"/>
  <c r="V22" i="76"/>
  <c r="Q22" i="76"/>
  <c r="W22" i="76"/>
  <c r="T22" i="76"/>
  <c r="U22" i="76"/>
  <c r="V30" i="76"/>
  <c r="U30" i="76"/>
  <c r="S30" i="76"/>
  <c r="T30" i="76"/>
  <c r="Q30" i="76"/>
  <c r="W30" i="76"/>
  <c r="S61" i="76"/>
  <c r="V61" i="76"/>
  <c r="T61" i="76"/>
  <c r="Q61" i="76"/>
  <c r="U61" i="76"/>
  <c r="W61" i="76"/>
  <c r="W77" i="76"/>
  <c r="Q77" i="76"/>
  <c r="S77" i="76"/>
  <c r="T77" i="76"/>
  <c r="U77" i="76"/>
  <c r="V77" i="76"/>
  <c r="V58" i="76"/>
  <c r="W58" i="76"/>
  <c r="U58" i="76"/>
  <c r="Q58" i="76"/>
  <c r="S58" i="76"/>
  <c r="T58" i="76"/>
  <c r="U86" i="76"/>
  <c r="Q86" i="76"/>
  <c r="S86" i="76"/>
  <c r="W86" i="76"/>
  <c r="V86" i="76"/>
  <c r="T86" i="76"/>
  <c r="V54" i="76"/>
  <c r="W54" i="76"/>
  <c r="T54" i="76"/>
  <c r="S54" i="76"/>
  <c r="U54" i="76"/>
  <c r="Q54" i="76"/>
  <c r="S102" i="76"/>
  <c r="U102" i="76"/>
  <c r="W102" i="76"/>
  <c r="T102" i="76"/>
  <c r="V102" i="76"/>
  <c r="Q102" i="76"/>
  <c r="T69" i="76"/>
  <c r="W69" i="76"/>
  <c r="S69" i="76"/>
  <c r="V69" i="76"/>
  <c r="Q69" i="76"/>
  <c r="U69" i="76"/>
  <c r="U52" i="76"/>
  <c r="T52" i="76"/>
  <c r="W52" i="76"/>
  <c r="V52" i="76"/>
  <c r="Q52" i="76"/>
  <c r="S52" i="76"/>
  <c r="U41" i="76"/>
  <c r="V41" i="76"/>
  <c r="Q41" i="76"/>
  <c r="T41" i="76"/>
  <c r="W41" i="76"/>
  <c r="S41" i="76"/>
  <c r="W56" i="76"/>
  <c r="Q56" i="76"/>
  <c r="U56" i="76"/>
  <c r="S56" i="76"/>
  <c r="T56" i="76"/>
  <c r="V56" i="76"/>
  <c r="Q47" i="76"/>
  <c r="T47" i="76"/>
  <c r="W47" i="76"/>
  <c r="V47" i="76"/>
  <c r="S47" i="76"/>
  <c r="U47" i="76"/>
  <c r="U42" i="76"/>
  <c r="T42" i="76"/>
  <c r="Q42" i="76"/>
  <c r="W42" i="76"/>
  <c r="S42" i="76"/>
  <c r="V42" i="76"/>
  <c r="V95" i="76"/>
  <c r="T95" i="76"/>
  <c r="W95" i="76"/>
  <c r="U95" i="76"/>
  <c r="Q95" i="76"/>
  <c r="S95" i="76"/>
  <c r="S71" i="67"/>
  <c r="T71" i="67"/>
  <c r="V71" i="67"/>
  <c r="W71" i="67"/>
  <c r="Q71" i="67"/>
  <c r="U71" i="67"/>
  <c r="W85" i="67"/>
  <c r="S85" i="67"/>
  <c r="V85" i="67"/>
  <c r="Q85" i="67"/>
  <c r="T85" i="67"/>
  <c r="U85" i="67"/>
  <c r="U73" i="67"/>
  <c r="V73" i="67"/>
  <c r="W73" i="67"/>
  <c r="S73" i="67"/>
  <c r="T73" i="67"/>
  <c r="Q73" i="67"/>
  <c r="T28" i="67"/>
  <c r="W28" i="67"/>
  <c r="U28" i="67"/>
  <c r="V28" i="67"/>
  <c r="Q28" i="67"/>
  <c r="S28" i="67"/>
  <c r="W37" i="67"/>
  <c r="V37" i="67"/>
  <c r="S37" i="67"/>
  <c r="T37" i="67"/>
  <c r="Q37" i="67"/>
  <c r="U37" i="67"/>
  <c r="Q40" i="67"/>
  <c r="T40" i="67"/>
  <c r="W40" i="67"/>
  <c r="U40" i="67"/>
  <c r="V40" i="67"/>
  <c r="S40" i="67"/>
  <c r="S44" i="67"/>
  <c r="W44" i="67"/>
  <c r="V44" i="67"/>
  <c r="Q44" i="67"/>
  <c r="U44" i="67"/>
  <c r="T44" i="67"/>
  <c r="U96" i="67"/>
  <c r="Q96" i="67"/>
  <c r="T96" i="67"/>
  <c r="V96" i="67"/>
  <c r="S96" i="67"/>
  <c r="W96" i="67"/>
  <c r="S5" i="67"/>
  <c r="W5" i="67"/>
  <c r="Q5" i="67"/>
  <c r="T5" i="67"/>
  <c r="U5" i="67"/>
  <c r="V5" i="67"/>
  <c r="T39" i="67"/>
  <c r="U39" i="67"/>
  <c r="S39" i="67"/>
  <c r="V39" i="67"/>
  <c r="W39" i="67"/>
  <c r="Q39" i="67"/>
  <c r="T93" i="67"/>
  <c r="W93" i="67"/>
  <c r="U93" i="67"/>
  <c r="S93" i="67"/>
  <c r="V93" i="67"/>
  <c r="Q93" i="67"/>
  <c r="U94" i="67"/>
  <c r="T94" i="67"/>
  <c r="S94" i="67"/>
  <c r="W94" i="67"/>
  <c r="Q94" i="67"/>
  <c r="V94" i="67"/>
  <c r="W31" i="67"/>
  <c r="S31" i="67"/>
  <c r="Q31" i="67"/>
  <c r="V31" i="67"/>
  <c r="U31" i="67"/>
  <c r="T31" i="67"/>
  <c r="W36" i="67"/>
  <c r="V36" i="67"/>
  <c r="U36" i="67"/>
  <c r="S36" i="67"/>
  <c r="Q36" i="67"/>
  <c r="T36" i="67"/>
  <c r="W68" i="67"/>
  <c r="U68" i="67"/>
  <c r="V68" i="67"/>
  <c r="S68" i="67"/>
  <c r="T68" i="67"/>
  <c r="Q68" i="67"/>
  <c r="W46" i="67"/>
  <c r="S46" i="67"/>
  <c r="T46" i="67"/>
  <c r="U46" i="67"/>
  <c r="V46" i="67"/>
  <c r="Q46" i="67"/>
  <c r="T77" i="67"/>
  <c r="U77" i="67"/>
  <c r="Q77" i="67"/>
  <c r="W77" i="67"/>
  <c r="S77" i="67"/>
  <c r="V77" i="67"/>
  <c r="Q54" i="67"/>
  <c r="U54" i="67"/>
  <c r="W54" i="67"/>
  <c r="S54" i="67"/>
  <c r="V54" i="67"/>
  <c r="T54" i="67"/>
  <c r="V95" i="67"/>
  <c r="T95" i="67"/>
  <c r="W95" i="67"/>
  <c r="U95" i="67"/>
  <c r="S95" i="67"/>
  <c r="Q95" i="67"/>
  <c r="Q23" i="67"/>
  <c r="W23" i="67"/>
  <c r="T23" i="67"/>
  <c r="S23" i="67"/>
  <c r="U23" i="67"/>
  <c r="V23" i="67"/>
  <c r="U87" i="58"/>
  <c r="T87" i="58"/>
  <c r="Q87" i="58"/>
  <c r="V87" i="58"/>
  <c r="W87" i="58"/>
  <c r="S87" i="58"/>
  <c r="T57" i="58"/>
  <c r="W57" i="58"/>
  <c r="S57" i="58"/>
  <c r="U57" i="58"/>
  <c r="V57" i="58"/>
  <c r="Q57" i="58"/>
  <c r="Q75" i="58"/>
  <c r="W75" i="58"/>
  <c r="S75" i="58"/>
  <c r="V75" i="58"/>
  <c r="T75" i="58"/>
  <c r="U75" i="58"/>
  <c r="T102" i="58"/>
  <c r="Q102" i="58"/>
  <c r="W102" i="58"/>
  <c r="U102" i="58"/>
  <c r="S102" i="58"/>
  <c r="V102" i="58"/>
  <c r="Q65" i="58"/>
  <c r="W65" i="58"/>
  <c r="S65" i="58"/>
  <c r="T65" i="58"/>
  <c r="U65" i="58"/>
  <c r="V65" i="58"/>
  <c r="Q48" i="58"/>
  <c r="S48" i="58"/>
  <c r="W48" i="58"/>
  <c r="V48" i="58"/>
  <c r="T48" i="58"/>
  <c r="U48" i="58"/>
  <c r="T45" i="58"/>
  <c r="V45" i="58"/>
  <c r="Q45" i="58"/>
  <c r="U45" i="58"/>
  <c r="W45" i="58"/>
  <c r="S45" i="58"/>
  <c r="Q28" i="58"/>
  <c r="W28" i="58"/>
  <c r="U28" i="58"/>
  <c r="V28" i="58"/>
  <c r="T28" i="58"/>
  <c r="S28" i="58"/>
  <c r="T52" i="58"/>
  <c r="S52" i="58"/>
  <c r="Q52" i="58"/>
  <c r="V52" i="58"/>
  <c r="W52" i="58"/>
  <c r="U52" i="58"/>
  <c r="Q76" i="69"/>
  <c r="W76" i="69"/>
  <c r="T76" i="69"/>
  <c r="U76" i="69"/>
  <c r="S76" i="69"/>
  <c r="V76" i="69"/>
  <c r="V97" i="69"/>
  <c r="U97" i="69"/>
  <c r="Q97" i="69"/>
  <c r="W97" i="69"/>
  <c r="T97" i="69"/>
  <c r="S97" i="69"/>
  <c r="V84" i="69"/>
  <c r="Q84" i="69"/>
  <c r="W84" i="69"/>
  <c r="T84" i="69"/>
  <c r="S84" i="69"/>
  <c r="U84" i="69"/>
  <c r="W69" i="69"/>
  <c r="T69" i="69"/>
  <c r="S69" i="69"/>
  <c r="Q69" i="69"/>
  <c r="U69" i="69"/>
  <c r="V69" i="69"/>
  <c r="T67" i="69"/>
  <c r="U67" i="69"/>
  <c r="W67" i="69"/>
  <c r="S67" i="69"/>
  <c r="V67" i="69"/>
  <c r="Q67" i="69"/>
  <c r="S86" i="69"/>
  <c r="W86" i="69"/>
  <c r="T86" i="69"/>
  <c r="U86" i="69"/>
  <c r="Q86" i="69"/>
  <c r="V86" i="69"/>
  <c r="W99" i="69"/>
  <c r="Q99" i="69"/>
  <c r="U99" i="69"/>
  <c r="V99" i="69"/>
  <c r="T99" i="69"/>
  <c r="S99" i="69"/>
  <c r="U8" i="69"/>
  <c r="T8" i="69"/>
  <c r="Q8" i="69"/>
  <c r="V8" i="69"/>
  <c r="W8" i="69"/>
  <c r="S8" i="69"/>
  <c r="V92" i="69"/>
  <c r="S92" i="69"/>
  <c r="T92" i="69"/>
  <c r="U92" i="69"/>
  <c r="W92" i="69"/>
  <c r="Q92" i="69"/>
  <c r="Q22" i="69"/>
  <c r="S22" i="69"/>
  <c r="V22" i="69"/>
  <c r="U22" i="69"/>
  <c r="T22" i="69"/>
  <c r="W22" i="69"/>
  <c r="Q90" i="56"/>
  <c r="W90" i="56"/>
  <c r="T90" i="56"/>
  <c r="V90" i="56"/>
  <c r="S90" i="56"/>
  <c r="U90" i="56"/>
  <c r="W74" i="56"/>
  <c r="Q74" i="56"/>
  <c r="V74" i="56"/>
  <c r="T74" i="56"/>
  <c r="U74" i="56"/>
  <c r="S74" i="56"/>
  <c r="T4" i="56"/>
  <c r="V4" i="56"/>
  <c r="W4" i="56"/>
  <c r="Q4" i="56"/>
  <c r="U4" i="56"/>
  <c r="S4" i="56"/>
  <c r="Q62" i="56"/>
  <c r="T62" i="56"/>
  <c r="S62" i="56"/>
  <c r="W62" i="56"/>
  <c r="U62" i="56"/>
  <c r="V62" i="56"/>
  <c r="T43" i="56"/>
  <c r="U43" i="56"/>
  <c r="W43" i="56"/>
  <c r="S43" i="56"/>
  <c r="V43" i="56"/>
  <c r="Q43" i="56"/>
  <c r="Q70" i="56"/>
  <c r="V70" i="56"/>
  <c r="W70" i="56"/>
  <c r="T70" i="56"/>
  <c r="S70" i="56"/>
  <c r="U70" i="56"/>
  <c r="V102" i="56"/>
  <c r="T102" i="56"/>
  <c r="S102" i="56"/>
  <c r="W102" i="56"/>
  <c r="U102" i="56"/>
  <c r="Q102" i="56"/>
  <c r="S19" i="56"/>
  <c r="T19" i="56"/>
  <c r="W19" i="56"/>
  <c r="Q19" i="56"/>
  <c r="V19" i="56"/>
  <c r="U19" i="56"/>
  <c r="T101" i="56"/>
  <c r="Q101" i="56"/>
  <c r="V101" i="56"/>
  <c r="U101" i="56"/>
  <c r="S101" i="56"/>
  <c r="W101" i="56"/>
  <c r="Q67" i="56"/>
  <c r="T67" i="56"/>
  <c r="V67" i="56"/>
  <c r="U67" i="56"/>
  <c r="W67" i="56"/>
  <c r="S67" i="56"/>
  <c r="S48" i="56"/>
  <c r="T48" i="56"/>
  <c r="Q48" i="56"/>
  <c r="V48" i="56"/>
  <c r="W48" i="56"/>
  <c r="U48" i="56"/>
  <c r="W51" i="22"/>
  <c r="V51" i="22"/>
  <c r="S51" i="22"/>
  <c r="Q51" i="22"/>
  <c r="U51" i="22"/>
  <c r="T51" i="22"/>
  <c r="Q72" i="22"/>
  <c r="U72" i="22"/>
  <c r="S72" i="22"/>
  <c r="T72" i="22"/>
  <c r="W72" i="22"/>
  <c r="V72" i="22"/>
  <c r="T31" i="22"/>
  <c r="Q31" i="22"/>
  <c r="V31" i="22"/>
  <c r="S31" i="22"/>
  <c r="U31" i="22"/>
  <c r="W31" i="22"/>
  <c r="V24" i="22"/>
  <c r="Q24" i="22"/>
  <c r="T24" i="22"/>
  <c r="S24" i="22"/>
  <c r="W24" i="22"/>
  <c r="U24" i="22"/>
  <c r="Q15" i="22"/>
  <c r="R15" i="22" s="1"/>
  <c r="S15" i="22"/>
  <c r="U15" i="22"/>
  <c r="T15" i="22"/>
  <c r="V15" i="22"/>
  <c r="W15" i="22"/>
  <c r="V19" i="22"/>
  <c r="W19" i="22"/>
  <c r="T19" i="22"/>
  <c r="Q19" i="22"/>
  <c r="S19" i="22"/>
  <c r="U19" i="22"/>
  <c r="T102" i="22"/>
  <c r="V102" i="22"/>
  <c r="Q102" i="22"/>
  <c r="W102" i="22"/>
  <c r="S102" i="22"/>
  <c r="U102" i="22"/>
  <c r="W10" i="22"/>
  <c r="U10" i="22"/>
  <c r="T10" i="22"/>
  <c r="S10" i="22"/>
  <c r="Q10" i="22"/>
  <c r="R10" i="22" s="1"/>
  <c r="V10" i="22"/>
  <c r="W27" i="22"/>
  <c r="U27" i="22"/>
  <c r="Q27" i="22"/>
  <c r="T27" i="22"/>
  <c r="S27" i="22"/>
  <c r="V27" i="22"/>
  <c r="Q95" i="22"/>
  <c r="U95" i="22"/>
  <c r="T95" i="22"/>
  <c r="V95" i="22"/>
  <c r="S95" i="22"/>
  <c r="W95" i="22"/>
  <c r="T91" i="22"/>
  <c r="V91" i="22"/>
  <c r="Q91" i="22"/>
  <c r="W91" i="22"/>
  <c r="U91" i="22"/>
  <c r="S91" i="22"/>
  <c r="T66" i="22"/>
  <c r="S66" i="22"/>
  <c r="W66" i="22"/>
  <c r="V66" i="22"/>
  <c r="Q66" i="22"/>
  <c r="U66" i="22"/>
  <c r="Q42" i="22"/>
  <c r="V42" i="22"/>
  <c r="T42" i="22"/>
  <c r="U42" i="22"/>
  <c r="S42" i="22"/>
  <c r="W42" i="22"/>
  <c r="V92" i="22"/>
  <c r="W92" i="22"/>
  <c r="S92" i="22"/>
  <c r="T92" i="22"/>
  <c r="Q92" i="22"/>
  <c r="U92" i="22"/>
  <c r="W83" i="22"/>
  <c r="S83" i="22"/>
  <c r="V83" i="22"/>
  <c r="Q83" i="22"/>
  <c r="T83" i="22"/>
  <c r="U83" i="22"/>
  <c r="V5" i="22"/>
  <c r="U5" i="22"/>
  <c r="S5" i="22"/>
  <c r="Q5" i="22"/>
  <c r="W5" i="22"/>
  <c r="T5" i="22"/>
  <c r="T22" i="22"/>
  <c r="V22" i="22"/>
  <c r="W22" i="22"/>
  <c r="Q22" i="22"/>
  <c r="U22" i="22"/>
  <c r="S22" i="22"/>
  <c r="V28" i="22"/>
  <c r="U28" i="22"/>
  <c r="W28" i="22"/>
  <c r="S28" i="22"/>
  <c r="Q28" i="22"/>
  <c r="T28" i="22"/>
  <c r="T98" i="64"/>
  <c r="S98" i="64"/>
  <c r="U98" i="64"/>
  <c r="Q98" i="64"/>
  <c r="V98" i="64"/>
  <c r="W98" i="64"/>
  <c r="S9" i="64"/>
  <c r="V9" i="64"/>
  <c r="T9" i="64"/>
  <c r="U9" i="64"/>
  <c r="Q9" i="64"/>
  <c r="R9" i="64" s="1"/>
  <c r="W9" i="64"/>
  <c r="T4" i="64"/>
  <c r="S4" i="64"/>
  <c r="V4" i="64"/>
  <c r="W4" i="64"/>
  <c r="Q4" i="64"/>
  <c r="U4" i="64"/>
  <c r="V38" i="64"/>
  <c r="S38" i="64"/>
  <c r="T38" i="64"/>
  <c r="U38" i="64"/>
  <c r="W38" i="64"/>
  <c r="Q38" i="64"/>
  <c r="Q17" i="64"/>
  <c r="S17" i="64"/>
  <c r="V17" i="64"/>
  <c r="W17" i="64"/>
  <c r="T17" i="64"/>
  <c r="U17" i="64"/>
  <c r="U62" i="64"/>
  <c r="V62" i="64"/>
  <c r="Q62" i="64"/>
  <c r="T62" i="64"/>
  <c r="S62" i="64"/>
  <c r="W62" i="64"/>
  <c r="Q99" i="64"/>
  <c r="U99" i="64"/>
  <c r="V99" i="64"/>
  <c r="W99" i="64"/>
  <c r="T99" i="64"/>
  <c r="S99" i="64"/>
  <c r="W13" i="64"/>
  <c r="Q13" i="64"/>
  <c r="S13" i="64"/>
  <c r="U13" i="64"/>
  <c r="V13" i="64"/>
  <c r="T13" i="64"/>
  <c r="W101" i="64"/>
  <c r="U101" i="64"/>
  <c r="S101" i="64"/>
  <c r="V101" i="64"/>
  <c r="Q101" i="64"/>
  <c r="T101" i="64"/>
  <c r="W64" i="64"/>
  <c r="Q64" i="64"/>
  <c r="U64" i="64"/>
  <c r="S64" i="64"/>
  <c r="V64" i="64"/>
  <c r="T64" i="64"/>
  <c r="Q11" i="64"/>
  <c r="R11" i="64" s="1"/>
  <c r="U11" i="64"/>
  <c r="W11" i="64"/>
  <c r="S11" i="64"/>
  <c r="T11" i="64"/>
  <c r="V11" i="64"/>
  <c r="U74" i="64"/>
  <c r="V74" i="64"/>
  <c r="Q74" i="64"/>
  <c r="T74" i="64"/>
  <c r="W74" i="64"/>
  <c r="S74" i="64"/>
  <c r="W56" i="64"/>
  <c r="Q56" i="64"/>
  <c r="T56" i="64"/>
  <c r="S56" i="64"/>
  <c r="U56" i="64"/>
  <c r="V56" i="64"/>
  <c r="Q12" i="64"/>
  <c r="R12" i="64" s="1"/>
  <c r="V12" i="64"/>
  <c r="S12" i="64"/>
  <c r="U12" i="64"/>
  <c r="T12" i="64"/>
  <c r="W12" i="64"/>
  <c r="Q88" i="64"/>
  <c r="W88" i="64"/>
  <c r="V88" i="64"/>
  <c r="U88" i="64"/>
  <c r="S88" i="64"/>
  <c r="T88" i="64"/>
  <c r="Q46" i="57"/>
  <c r="S46" i="57"/>
  <c r="V46" i="57"/>
  <c r="T46" i="57"/>
  <c r="W46" i="57"/>
  <c r="U46" i="57"/>
  <c r="S65" i="57"/>
  <c r="Q65" i="57"/>
  <c r="V65" i="57"/>
  <c r="T65" i="57"/>
  <c r="U65" i="57"/>
  <c r="W65" i="57"/>
  <c r="U50" i="57"/>
  <c r="Q50" i="57"/>
  <c r="V50" i="57"/>
  <c r="T50" i="57"/>
  <c r="S50" i="57"/>
  <c r="W50" i="57"/>
  <c r="T92" i="57"/>
  <c r="Q92" i="57"/>
  <c r="U92" i="57"/>
  <c r="S92" i="57"/>
  <c r="W92" i="57"/>
  <c r="V92" i="57"/>
  <c r="T30" i="57"/>
  <c r="W30" i="57"/>
  <c r="U30" i="57"/>
  <c r="V30" i="57"/>
  <c r="Q30" i="57"/>
  <c r="S30" i="57"/>
  <c r="W47" i="57"/>
  <c r="U47" i="57"/>
  <c r="V47" i="57"/>
  <c r="S47" i="57"/>
  <c r="Q47" i="57"/>
  <c r="T47" i="57"/>
  <c r="W100" i="57"/>
  <c r="U100" i="57"/>
  <c r="T100" i="57"/>
  <c r="Q100" i="57"/>
  <c r="V100" i="57"/>
  <c r="S100" i="57"/>
  <c r="T61" i="57"/>
  <c r="U61" i="57"/>
  <c r="S61" i="57"/>
  <c r="V61" i="57"/>
  <c r="Q61" i="57"/>
  <c r="W61" i="57"/>
  <c r="W25" i="57"/>
  <c r="V25" i="57"/>
  <c r="S25" i="57"/>
  <c r="U25" i="57"/>
  <c r="Q25" i="57"/>
  <c r="T25" i="57"/>
  <c r="U84" i="57"/>
  <c r="S84" i="57"/>
  <c r="T84" i="57"/>
  <c r="V84" i="57"/>
  <c r="W84" i="57"/>
  <c r="Q84" i="57"/>
  <c r="U60" i="57"/>
  <c r="T60" i="57"/>
  <c r="Q60" i="57"/>
  <c r="S60" i="57"/>
  <c r="V60" i="57"/>
  <c r="W60" i="57"/>
  <c r="V49" i="57"/>
  <c r="Q49" i="57"/>
  <c r="S49" i="57"/>
  <c r="U49" i="57"/>
  <c r="W49" i="57"/>
  <c r="T49" i="57"/>
  <c r="U75" i="57"/>
  <c r="V75" i="57"/>
  <c r="W75" i="57"/>
  <c r="S75" i="57"/>
  <c r="Q75" i="57"/>
  <c r="T75" i="57"/>
  <c r="V9" i="57"/>
  <c r="U9" i="57"/>
  <c r="Q9" i="57"/>
  <c r="R9" i="57" s="1"/>
  <c r="T9" i="57"/>
  <c r="S9" i="57"/>
  <c r="W9" i="57"/>
  <c r="S16" i="57"/>
  <c r="U16" i="57"/>
  <c r="T16" i="57"/>
  <c r="W16" i="57"/>
  <c r="V16" i="57"/>
  <c r="Q16" i="57"/>
  <c r="R16" i="57" s="1"/>
  <c r="Q96" i="65"/>
  <c r="T96" i="65"/>
  <c r="V96" i="65"/>
  <c r="U96" i="65"/>
  <c r="S96" i="65"/>
  <c r="W96" i="65"/>
  <c r="V61" i="65"/>
  <c r="S61" i="65"/>
  <c r="Q61" i="65"/>
  <c r="W61" i="65"/>
  <c r="T61" i="65"/>
  <c r="U61" i="65"/>
  <c r="U18" i="65"/>
  <c r="T18" i="65"/>
  <c r="S18" i="65"/>
  <c r="V18" i="65"/>
  <c r="Q18" i="65"/>
  <c r="W18" i="65"/>
  <c r="S93" i="65"/>
  <c r="T93" i="65"/>
  <c r="U93" i="65"/>
  <c r="V93" i="65"/>
  <c r="W93" i="65"/>
  <c r="Q93" i="65"/>
  <c r="T17" i="65"/>
  <c r="Q17" i="65"/>
  <c r="W17" i="65"/>
  <c r="V17" i="65"/>
  <c r="U17" i="65"/>
  <c r="S17" i="65"/>
  <c r="W25" i="65"/>
  <c r="V25" i="65"/>
  <c r="U25" i="65"/>
  <c r="S25" i="65"/>
  <c r="Q25" i="65"/>
  <c r="T25" i="65"/>
  <c r="U12" i="65"/>
  <c r="W12" i="65"/>
  <c r="Q12" i="65"/>
  <c r="S12" i="65"/>
  <c r="V12" i="65"/>
  <c r="T12" i="65"/>
  <c r="Q85" i="65"/>
  <c r="T85" i="65"/>
  <c r="W85" i="65"/>
  <c r="V85" i="65"/>
  <c r="S85" i="65"/>
  <c r="U85" i="65"/>
  <c r="Q8" i="65"/>
  <c r="U8" i="65"/>
  <c r="W8" i="65"/>
  <c r="T8" i="65"/>
  <c r="V8" i="65"/>
  <c r="S8" i="65"/>
  <c r="S84" i="65"/>
  <c r="V84" i="65"/>
  <c r="T84" i="65"/>
  <c r="U84" i="65"/>
  <c r="Q84" i="65"/>
  <c r="W84" i="65"/>
  <c r="V90" i="65"/>
  <c r="W90" i="65"/>
  <c r="T90" i="65"/>
  <c r="Q90" i="65"/>
  <c r="S90" i="65"/>
  <c r="U90" i="65"/>
  <c r="W5" i="65"/>
  <c r="U5" i="65"/>
  <c r="T5" i="65"/>
  <c r="V5" i="65"/>
  <c r="S5" i="65"/>
  <c r="Q5" i="65"/>
  <c r="V87" i="65"/>
  <c r="S87" i="65"/>
  <c r="Q87" i="65"/>
  <c r="W87" i="65"/>
  <c r="U87" i="65"/>
  <c r="T87" i="65"/>
  <c r="S43" i="65"/>
  <c r="W43" i="65"/>
  <c r="U43" i="65"/>
  <c r="Q43" i="65"/>
  <c r="T43" i="65"/>
  <c r="V43" i="65"/>
  <c r="V24" i="53"/>
  <c r="W24" i="53"/>
  <c r="Q24" i="53"/>
  <c r="S24" i="53"/>
  <c r="T24" i="53"/>
  <c r="U24" i="53"/>
  <c r="S45" i="53"/>
  <c r="Q45" i="53"/>
  <c r="T45" i="53"/>
  <c r="U45" i="53"/>
  <c r="W45" i="53"/>
  <c r="V45" i="53"/>
  <c r="S54" i="53"/>
  <c r="Q54" i="53"/>
  <c r="V54" i="53"/>
  <c r="U54" i="53"/>
  <c r="T54" i="53"/>
  <c r="W54" i="53"/>
  <c r="Q61" i="53"/>
  <c r="S61" i="53"/>
  <c r="W61" i="53"/>
  <c r="V61" i="53"/>
  <c r="U61" i="53"/>
  <c r="T61" i="53"/>
  <c r="W53" i="53"/>
  <c r="S53" i="53"/>
  <c r="V53" i="53"/>
  <c r="U53" i="53"/>
  <c r="Q53" i="53"/>
  <c r="T53" i="53"/>
  <c r="W79" i="53"/>
  <c r="U79" i="53"/>
  <c r="Q79" i="53"/>
  <c r="V79" i="53"/>
  <c r="T79" i="53"/>
  <c r="S79" i="53"/>
  <c r="V86" i="53"/>
  <c r="U86" i="53"/>
  <c r="S86" i="53"/>
  <c r="Q86" i="53"/>
  <c r="T86" i="53"/>
  <c r="W86" i="53"/>
  <c r="U57" i="53"/>
  <c r="T57" i="53"/>
  <c r="S57" i="53"/>
  <c r="Q57" i="53"/>
  <c r="V57" i="53"/>
  <c r="W57" i="53"/>
  <c r="W76" i="53"/>
  <c r="Q76" i="53"/>
  <c r="T76" i="53"/>
  <c r="U76" i="53"/>
  <c r="S76" i="53"/>
  <c r="V76" i="53"/>
  <c r="V74" i="53"/>
  <c r="W74" i="53"/>
  <c r="Q74" i="53"/>
  <c r="U74" i="53"/>
  <c r="T74" i="53"/>
  <c r="S74" i="53"/>
  <c r="S5" i="53"/>
  <c r="T5" i="53"/>
  <c r="W5" i="53"/>
  <c r="U5" i="53"/>
  <c r="Q5" i="53"/>
  <c r="R5" i="53" s="1"/>
  <c r="V5" i="53"/>
  <c r="V69" i="53"/>
  <c r="S69" i="53"/>
  <c r="Q69" i="53"/>
  <c r="T69" i="53"/>
  <c r="U69" i="53"/>
  <c r="W69" i="53"/>
  <c r="S37" i="53"/>
  <c r="Q37" i="53"/>
  <c r="T37" i="53"/>
  <c r="W37" i="53"/>
  <c r="U37" i="53"/>
  <c r="V37" i="53"/>
  <c r="S60" i="53"/>
  <c r="T60" i="53"/>
  <c r="V60" i="53"/>
  <c r="W60" i="53"/>
  <c r="Q60" i="53"/>
  <c r="U60" i="53"/>
  <c r="W96" i="53"/>
  <c r="S96" i="53"/>
  <c r="T96" i="53"/>
  <c r="V96" i="53"/>
  <c r="Q96" i="53"/>
  <c r="U96" i="53"/>
  <c r="W63" i="53"/>
  <c r="U63" i="53"/>
  <c r="T63" i="53"/>
  <c r="Q63" i="53"/>
  <c r="V63" i="53"/>
  <c r="S63" i="53"/>
  <c r="T88" i="70"/>
  <c r="U88" i="70"/>
  <c r="Q88" i="70"/>
  <c r="W88" i="70"/>
  <c r="S88" i="70"/>
  <c r="V88" i="70"/>
  <c r="V55" i="70"/>
  <c r="T55" i="70"/>
  <c r="S55" i="70"/>
  <c r="Q55" i="70"/>
  <c r="W55" i="70"/>
  <c r="U55" i="70"/>
  <c r="Q27" i="70"/>
  <c r="S27" i="70"/>
  <c r="U27" i="70"/>
  <c r="T27" i="70"/>
  <c r="W27" i="70"/>
  <c r="V27" i="70"/>
  <c r="T56" i="75"/>
  <c r="W56" i="75"/>
  <c r="V56" i="75"/>
  <c r="Q56" i="75"/>
  <c r="S56" i="75"/>
  <c r="U56" i="75"/>
  <c r="V9" i="75"/>
  <c r="U9" i="75"/>
  <c r="W9" i="75"/>
  <c r="Q9" i="75"/>
  <c r="R9" i="75" s="1"/>
  <c r="T9" i="75"/>
  <c r="S9" i="75"/>
  <c r="U90" i="75"/>
  <c r="W90" i="75"/>
  <c r="V90" i="75"/>
  <c r="Q90" i="75"/>
  <c r="T90" i="75"/>
  <c r="S90" i="75"/>
  <c r="S82" i="50"/>
  <c r="U82" i="50"/>
  <c r="W82" i="50"/>
  <c r="V82" i="50"/>
  <c r="T82" i="50"/>
  <c r="Q82" i="50"/>
  <c r="V47" i="50"/>
  <c r="W47" i="50"/>
  <c r="Q47" i="50"/>
  <c r="U47" i="50"/>
  <c r="T47" i="50"/>
  <c r="S47" i="50"/>
  <c r="Q61" i="50"/>
  <c r="S61" i="50"/>
  <c r="V61" i="50"/>
  <c r="W61" i="50"/>
  <c r="U61" i="50"/>
  <c r="T61" i="50"/>
  <c r="W23" i="70"/>
  <c r="Q23" i="70"/>
  <c r="U23" i="70"/>
  <c r="V23" i="70"/>
  <c r="T23" i="70"/>
  <c r="S23" i="70"/>
  <c r="U70" i="70"/>
  <c r="S70" i="70"/>
  <c r="Q70" i="70"/>
  <c r="T70" i="70"/>
  <c r="V70" i="70"/>
  <c r="W70" i="70"/>
  <c r="W97" i="70"/>
  <c r="S97" i="70"/>
  <c r="Q97" i="70"/>
  <c r="T97" i="70"/>
  <c r="U97" i="70"/>
  <c r="V97" i="70"/>
  <c r="U6" i="75"/>
  <c r="T6" i="75"/>
  <c r="V6" i="75"/>
  <c r="Q6" i="75"/>
  <c r="R6" i="75" s="1"/>
  <c r="S6" i="75"/>
  <c r="W6" i="75"/>
  <c r="U43" i="75"/>
  <c r="T43" i="75"/>
  <c r="S43" i="75"/>
  <c r="V43" i="75"/>
  <c r="Q43" i="75"/>
  <c r="W43" i="75"/>
  <c r="Q91" i="75"/>
  <c r="U91" i="75"/>
  <c r="T91" i="75"/>
  <c r="W91" i="75"/>
  <c r="V91" i="75"/>
  <c r="S91" i="75"/>
  <c r="T83" i="50"/>
  <c r="V83" i="50"/>
  <c r="W83" i="50"/>
  <c r="S83" i="50"/>
  <c r="Q83" i="50"/>
  <c r="U83" i="50"/>
  <c r="U40" i="50"/>
  <c r="W40" i="50"/>
  <c r="V40" i="50"/>
  <c r="Q40" i="50"/>
  <c r="T40" i="50"/>
  <c r="S40" i="50"/>
  <c r="V88" i="50"/>
  <c r="T88" i="50"/>
  <c r="W88" i="50"/>
  <c r="S88" i="50"/>
  <c r="U88" i="50"/>
  <c r="Q88" i="50"/>
  <c r="S81" i="60"/>
  <c r="Q81" i="60"/>
  <c r="U81" i="60"/>
  <c r="W81" i="60"/>
  <c r="V81" i="60"/>
  <c r="T81" i="60"/>
  <c r="S6" i="60"/>
  <c r="T6" i="60"/>
  <c r="V6" i="60"/>
  <c r="W6" i="60"/>
  <c r="Q6" i="60"/>
  <c r="R6" i="60" s="1"/>
  <c r="U6" i="60"/>
  <c r="U27" i="51"/>
  <c r="W27" i="51"/>
  <c r="T27" i="51"/>
  <c r="Q27" i="51"/>
  <c r="V27" i="51"/>
  <c r="S27" i="51"/>
  <c r="V13" i="51"/>
  <c r="U13" i="51"/>
  <c r="Q13" i="51"/>
  <c r="R13" i="51" s="1"/>
  <c r="S13" i="51"/>
  <c r="W13" i="51"/>
  <c r="T13" i="51"/>
  <c r="W75" i="68"/>
  <c r="V75" i="68"/>
  <c r="Q75" i="68"/>
  <c r="U75" i="68"/>
  <c r="T75" i="68"/>
  <c r="S75" i="68"/>
  <c r="T18" i="68"/>
  <c r="U18" i="68"/>
  <c r="W18" i="68"/>
  <c r="S18" i="68"/>
  <c r="V18" i="68"/>
  <c r="Q18" i="68"/>
  <c r="U76" i="68"/>
  <c r="S76" i="68"/>
  <c r="V76" i="68"/>
  <c r="T76" i="68"/>
  <c r="Q76" i="68"/>
  <c r="W76" i="68"/>
  <c r="S56" i="68"/>
  <c r="T56" i="68"/>
  <c r="W56" i="68"/>
  <c r="Q56" i="68"/>
  <c r="U56" i="68"/>
  <c r="V56" i="68"/>
  <c r="U65" i="61"/>
  <c r="Q65" i="61"/>
  <c r="S65" i="61"/>
  <c r="V65" i="61"/>
  <c r="W65" i="61"/>
  <c r="T65" i="61"/>
  <c r="S96" i="61"/>
  <c r="W96" i="61"/>
  <c r="Q96" i="61"/>
  <c r="T96" i="61"/>
  <c r="U96" i="61"/>
  <c r="V96" i="61"/>
  <c r="T38" i="61"/>
  <c r="V38" i="61"/>
  <c r="S38" i="61"/>
  <c r="U38" i="61"/>
  <c r="Q38" i="61"/>
  <c r="W38" i="61"/>
  <c r="V91" i="54"/>
  <c r="S91" i="54"/>
  <c r="W91" i="54"/>
  <c r="Q91" i="54"/>
  <c r="U91" i="54"/>
  <c r="T91" i="54"/>
  <c r="Q89" i="59"/>
  <c r="V89" i="59"/>
  <c r="W89" i="59"/>
  <c r="T89" i="59"/>
  <c r="S89" i="59"/>
  <c r="U89" i="59"/>
  <c r="Q97" i="55"/>
  <c r="S97" i="55"/>
  <c r="V97" i="55"/>
  <c r="T97" i="55"/>
  <c r="W97" i="55"/>
  <c r="U97" i="55"/>
  <c r="W87" i="55"/>
  <c r="V87" i="55"/>
  <c r="U87" i="55"/>
  <c r="Q87" i="55"/>
  <c r="T87" i="55"/>
  <c r="S87" i="55"/>
  <c r="U46" i="55"/>
  <c r="Q46" i="55"/>
  <c r="S46" i="55"/>
  <c r="W46" i="55"/>
  <c r="V46" i="55"/>
  <c r="T46" i="55"/>
  <c r="V41" i="71"/>
  <c r="S41" i="71"/>
  <c r="U41" i="71"/>
  <c r="Q41" i="71"/>
  <c r="W41" i="71"/>
  <c r="T41" i="71"/>
  <c r="W75" i="76"/>
  <c r="V75" i="76"/>
  <c r="Q75" i="76"/>
  <c r="U75" i="76"/>
  <c r="S75" i="76"/>
  <c r="T75" i="76"/>
  <c r="W18" i="76"/>
  <c r="T18" i="76"/>
  <c r="Q18" i="76"/>
  <c r="S18" i="76"/>
  <c r="U18" i="76"/>
  <c r="V18" i="76"/>
  <c r="S66" i="58"/>
  <c r="W66" i="58"/>
  <c r="T66" i="58"/>
  <c r="V66" i="58"/>
  <c r="U66" i="58"/>
  <c r="Q66" i="58"/>
  <c r="T91" i="58"/>
  <c r="V91" i="58"/>
  <c r="Q91" i="58"/>
  <c r="U91" i="58"/>
  <c r="S91" i="58"/>
  <c r="W91" i="58"/>
  <c r="T19" i="69"/>
  <c r="U19" i="69"/>
  <c r="V19" i="69"/>
  <c r="S19" i="69"/>
  <c r="W19" i="69"/>
  <c r="Q19" i="69"/>
  <c r="Q29" i="69"/>
  <c r="S29" i="69"/>
  <c r="U29" i="69"/>
  <c r="W29" i="69"/>
  <c r="V29" i="69"/>
  <c r="T29" i="69"/>
  <c r="S102" i="69"/>
  <c r="T102" i="69"/>
  <c r="W102" i="69"/>
  <c r="U102" i="69"/>
  <c r="V102" i="69"/>
  <c r="Q102" i="69"/>
  <c r="U70" i="69"/>
  <c r="T70" i="69"/>
  <c r="S70" i="69"/>
  <c r="V70" i="69"/>
  <c r="Q70" i="69"/>
  <c r="W70" i="69"/>
  <c r="Q32" i="69"/>
  <c r="U32" i="69"/>
  <c r="W32" i="69"/>
  <c r="T32" i="69"/>
  <c r="V32" i="69"/>
  <c r="S32" i="69"/>
  <c r="W9" i="56"/>
  <c r="Q9" i="56"/>
  <c r="R9" i="56" s="1"/>
  <c r="T9" i="56"/>
  <c r="U9" i="56"/>
  <c r="S9" i="56"/>
  <c r="V9" i="56"/>
  <c r="S95" i="56"/>
  <c r="V95" i="56"/>
  <c r="T95" i="56"/>
  <c r="W95" i="56"/>
  <c r="Q95" i="56"/>
  <c r="U95" i="56"/>
  <c r="S85" i="56"/>
  <c r="V85" i="56"/>
  <c r="T85" i="56"/>
  <c r="Q85" i="56"/>
  <c r="W85" i="56"/>
  <c r="U85" i="56"/>
  <c r="T88" i="56"/>
  <c r="U88" i="56"/>
  <c r="W88" i="56"/>
  <c r="S88" i="56"/>
  <c r="V88" i="56"/>
  <c r="Q88" i="56"/>
  <c r="Q53" i="56"/>
  <c r="T53" i="56"/>
  <c r="V53" i="56"/>
  <c r="U53" i="56"/>
  <c r="S53" i="56"/>
  <c r="W53" i="56"/>
  <c r="W75" i="56"/>
  <c r="U75" i="56"/>
  <c r="V75" i="56"/>
  <c r="T75" i="56"/>
  <c r="S75" i="56"/>
  <c r="Q75" i="56"/>
  <c r="Q26" i="22"/>
  <c r="T26" i="22"/>
  <c r="U26" i="22"/>
  <c r="S26" i="22"/>
  <c r="W26" i="22"/>
  <c r="V26" i="22"/>
  <c r="W54" i="22"/>
  <c r="Q54" i="22"/>
  <c r="T54" i="22"/>
  <c r="U54" i="22"/>
  <c r="S54" i="22"/>
  <c r="V54" i="22"/>
  <c r="Q97" i="64"/>
  <c r="S97" i="64"/>
  <c r="V97" i="64"/>
  <c r="W97" i="64"/>
  <c r="U97" i="64"/>
  <c r="T97" i="64"/>
  <c r="S45" i="64"/>
  <c r="W45" i="64"/>
  <c r="Q45" i="64"/>
  <c r="T45" i="64"/>
  <c r="V45" i="64"/>
  <c r="U45" i="64"/>
  <c r="V44" i="64"/>
  <c r="U44" i="64"/>
  <c r="W44" i="64"/>
  <c r="S44" i="64"/>
  <c r="T44" i="64"/>
  <c r="Q44" i="64"/>
  <c r="T86" i="64"/>
  <c r="W86" i="64"/>
  <c r="Q86" i="64"/>
  <c r="V86" i="64"/>
  <c r="S86" i="64"/>
  <c r="U86" i="64"/>
  <c r="S94" i="57"/>
  <c r="V94" i="57"/>
  <c r="Q94" i="57"/>
  <c r="W94" i="57"/>
  <c r="U94" i="57"/>
  <c r="T94" i="57"/>
  <c r="W98" i="53"/>
  <c r="Q98" i="53"/>
  <c r="T98" i="53"/>
  <c r="V98" i="53"/>
  <c r="U98" i="53"/>
  <c r="S98" i="53"/>
  <c r="S17" i="53"/>
  <c r="Q17" i="53"/>
  <c r="W17" i="53"/>
  <c r="T17" i="53"/>
  <c r="V17" i="53"/>
  <c r="U17" i="53"/>
  <c r="W85" i="70"/>
  <c r="Q85" i="70"/>
  <c r="S85" i="70"/>
  <c r="V85" i="70"/>
  <c r="T85" i="70"/>
  <c r="U85" i="70"/>
  <c r="U39" i="70"/>
  <c r="W39" i="70"/>
  <c r="T39" i="70"/>
  <c r="S39" i="70"/>
  <c r="V39" i="70"/>
  <c r="Q39" i="70"/>
  <c r="S15" i="70"/>
  <c r="U15" i="70"/>
  <c r="W15" i="70"/>
  <c r="T15" i="70"/>
  <c r="Q15" i="70"/>
  <c r="V15" i="70"/>
  <c r="Q8" i="70"/>
  <c r="W8" i="70"/>
  <c r="U8" i="70"/>
  <c r="V8" i="70"/>
  <c r="T8" i="70"/>
  <c r="S8" i="70"/>
  <c r="S42" i="70"/>
  <c r="Q42" i="70"/>
  <c r="U42" i="70"/>
  <c r="W42" i="70"/>
  <c r="V42" i="70"/>
  <c r="T42" i="70"/>
  <c r="S36" i="70"/>
  <c r="V36" i="70"/>
  <c r="W36" i="70"/>
  <c r="Q36" i="70"/>
  <c r="U36" i="70"/>
  <c r="T36" i="70"/>
  <c r="W40" i="70"/>
  <c r="V40" i="70"/>
  <c r="S40" i="70"/>
  <c r="Q40" i="70"/>
  <c r="T40" i="70"/>
  <c r="U40" i="70"/>
  <c r="W37" i="70"/>
  <c r="Q37" i="70"/>
  <c r="T37" i="70"/>
  <c r="U37" i="70"/>
  <c r="S37" i="70"/>
  <c r="V37" i="70"/>
  <c r="U9" i="70"/>
  <c r="S9" i="70"/>
  <c r="Q9" i="70"/>
  <c r="V9" i="70"/>
  <c r="W9" i="70"/>
  <c r="T9" i="70"/>
  <c r="Q32" i="70"/>
  <c r="T32" i="70"/>
  <c r="S32" i="70"/>
  <c r="U32" i="70"/>
  <c r="V32" i="70"/>
  <c r="W32" i="70"/>
  <c r="W13" i="70"/>
  <c r="U13" i="70"/>
  <c r="Q13" i="70"/>
  <c r="S13" i="70"/>
  <c r="T13" i="70"/>
  <c r="V13" i="70"/>
  <c r="S71" i="75"/>
  <c r="U71" i="75"/>
  <c r="Q71" i="75"/>
  <c r="W71" i="75"/>
  <c r="V71" i="75"/>
  <c r="T71" i="75"/>
  <c r="U94" i="75"/>
  <c r="V94" i="75"/>
  <c r="T94" i="75"/>
  <c r="S94" i="75"/>
  <c r="W94" i="75"/>
  <c r="Q94" i="75"/>
  <c r="V37" i="75"/>
  <c r="Q37" i="75"/>
  <c r="S37" i="75"/>
  <c r="T37" i="75"/>
  <c r="U37" i="75"/>
  <c r="W37" i="75"/>
  <c r="V65" i="75"/>
  <c r="W65" i="75"/>
  <c r="T65" i="75"/>
  <c r="S65" i="75"/>
  <c r="Q65" i="75"/>
  <c r="U65" i="75"/>
  <c r="Q40" i="75"/>
  <c r="U40" i="75"/>
  <c r="T40" i="75"/>
  <c r="V40" i="75"/>
  <c r="W40" i="75"/>
  <c r="S40" i="75"/>
  <c r="V77" i="75"/>
  <c r="S77" i="75"/>
  <c r="Q77" i="75"/>
  <c r="U77" i="75"/>
  <c r="T77" i="75"/>
  <c r="W77" i="75"/>
  <c r="T97" i="75"/>
  <c r="U97" i="75"/>
  <c r="V97" i="75"/>
  <c r="S97" i="75"/>
  <c r="Q97" i="75"/>
  <c r="W97" i="75"/>
  <c r="Q19" i="75"/>
  <c r="V19" i="75"/>
  <c r="T19" i="75"/>
  <c r="U19" i="75"/>
  <c r="W19" i="75"/>
  <c r="S19" i="75"/>
  <c r="W35" i="75"/>
  <c r="Q35" i="75"/>
  <c r="U35" i="75"/>
  <c r="T35" i="75"/>
  <c r="S35" i="75"/>
  <c r="V35" i="75"/>
  <c r="S95" i="75"/>
  <c r="U95" i="75"/>
  <c r="V95" i="75"/>
  <c r="Q95" i="75"/>
  <c r="T95" i="75"/>
  <c r="W95" i="75"/>
  <c r="Q55" i="75"/>
  <c r="S55" i="75"/>
  <c r="V55" i="75"/>
  <c r="U55" i="75"/>
  <c r="T55" i="75"/>
  <c r="W55" i="75"/>
  <c r="W33" i="75"/>
  <c r="Q33" i="75"/>
  <c r="V33" i="75"/>
  <c r="U33" i="75"/>
  <c r="S33" i="75"/>
  <c r="T33" i="75"/>
  <c r="V98" i="50"/>
  <c r="W98" i="50"/>
  <c r="T98" i="50"/>
  <c r="Q98" i="50"/>
  <c r="U98" i="50"/>
  <c r="S98" i="50"/>
  <c r="W5" i="50"/>
  <c r="Q5" i="50"/>
  <c r="R5" i="50" s="1"/>
  <c r="U5" i="50"/>
  <c r="S5" i="50"/>
  <c r="T5" i="50"/>
  <c r="V5" i="50"/>
  <c r="Q65" i="50"/>
  <c r="V65" i="50"/>
  <c r="T65" i="50"/>
  <c r="W65" i="50"/>
  <c r="S65" i="50"/>
  <c r="U65" i="50"/>
  <c r="T48" i="50"/>
  <c r="S48" i="50"/>
  <c r="Q48" i="50"/>
  <c r="W48" i="50"/>
  <c r="U48" i="50"/>
  <c r="V48" i="50"/>
  <c r="V10" i="50"/>
  <c r="W10" i="50"/>
  <c r="U10" i="50"/>
  <c r="S10" i="50"/>
  <c r="T10" i="50"/>
  <c r="Q10" i="50"/>
  <c r="R10" i="50" s="1"/>
  <c r="Q35" i="50"/>
  <c r="W35" i="50"/>
  <c r="U35" i="50"/>
  <c r="V35" i="50"/>
  <c r="S35" i="50"/>
  <c r="T35" i="50"/>
  <c r="Q67" i="50"/>
  <c r="U67" i="50"/>
  <c r="T67" i="50"/>
  <c r="W67" i="50"/>
  <c r="V67" i="50"/>
  <c r="S67" i="50"/>
  <c r="U15" i="50"/>
  <c r="T15" i="50"/>
  <c r="S15" i="50"/>
  <c r="Q15" i="50"/>
  <c r="R15" i="50" s="1"/>
  <c r="V15" i="50"/>
  <c r="W15" i="50"/>
  <c r="Q46" i="50"/>
  <c r="S46" i="50"/>
  <c r="U46" i="50"/>
  <c r="V46" i="50"/>
  <c r="W46" i="50"/>
  <c r="T46" i="50"/>
  <c r="T26" i="50"/>
  <c r="Q26" i="50"/>
  <c r="V26" i="50"/>
  <c r="U26" i="50"/>
  <c r="W26" i="50"/>
  <c r="S26" i="50"/>
  <c r="Q62" i="50"/>
  <c r="S62" i="50"/>
  <c r="V62" i="50"/>
  <c r="U62" i="50"/>
  <c r="W62" i="50"/>
  <c r="T62" i="50"/>
  <c r="W99" i="50"/>
  <c r="Q99" i="50"/>
  <c r="S99" i="50"/>
  <c r="V99" i="50"/>
  <c r="T99" i="50"/>
  <c r="U99" i="50"/>
  <c r="S22" i="50"/>
  <c r="V22" i="50"/>
  <c r="U22" i="50"/>
  <c r="T22" i="50"/>
  <c r="Q22" i="50"/>
  <c r="W22" i="50"/>
  <c r="U55" i="50"/>
  <c r="W55" i="50"/>
  <c r="Q55" i="50"/>
  <c r="T55" i="50"/>
  <c r="S55" i="50"/>
  <c r="V55" i="50"/>
  <c r="V39" i="50"/>
  <c r="W39" i="50"/>
  <c r="S39" i="50"/>
  <c r="U39" i="50"/>
  <c r="T39" i="50"/>
  <c r="Q39" i="50"/>
  <c r="U76" i="60"/>
  <c r="S76" i="60"/>
  <c r="W76" i="60"/>
  <c r="Q76" i="60"/>
  <c r="V76" i="60"/>
  <c r="T76" i="60"/>
  <c r="W22" i="60"/>
  <c r="V22" i="60"/>
  <c r="T22" i="60"/>
  <c r="S22" i="60"/>
  <c r="Q22" i="60"/>
  <c r="R22" i="60" s="1"/>
  <c r="U22" i="60"/>
  <c r="U95" i="60"/>
  <c r="S95" i="60"/>
  <c r="Q95" i="60"/>
  <c r="W95" i="60"/>
  <c r="V95" i="60"/>
  <c r="T95" i="60"/>
  <c r="W99" i="60"/>
  <c r="T99" i="60"/>
  <c r="U99" i="60"/>
  <c r="S99" i="60"/>
  <c r="V99" i="60"/>
  <c r="Q99" i="60"/>
  <c r="W56" i="60"/>
  <c r="T56" i="60"/>
  <c r="Q56" i="60"/>
  <c r="V56" i="60"/>
  <c r="U56" i="60"/>
  <c r="S56" i="60"/>
  <c r="W90" i="60"/>
  <c r="V90" i="60"/>
  <c r="U90" i="60"/>
  <c r="Q90" i="60"/>
  <c r="S90" i="60"/>
  <c r="T90" i="60"/>
  <c r="Q43" i="60"/>
  <c r="W43" i="60"/>
  <c r="T43" i="60"/>
  <c r="U43" i="60"/>
  <c r="V43" i="60"/>
  <c r="S43" i="60"/>
  <c r="Q55" i="60"/>
  <c r="V55" i="60"/>
  <c r="T55" i="60"/>
  <c r="U55" i="60"/>
  <c r="W55" i="60"/>
  <c r="S55" i="60"/>
  <c r="S47" i="60"/>
  <c r="W47" i="60"/>
  <c r="U47" i="60"/>
  <c r="T47" i="60"/>
  <c r="Q47" i="60"/>
  <c r="V47" i="60"/>
  <c r="S70" i="60"/>
  <c r="V70" i="60"/>
  <c r="T70" i="60"/>
  <c r="W70" i="60"/>
  <c r="Q70" i="60"/>
  <c r="U70" i="60"/>
  <c r="Q68" i="60"/>
  <c r="W68" i="60"/>
  <c r="S68" i="60"/>
  <c r="T68" i="60"/>
  <c r="U68" i="60"/>
  <c r="V68" i="60"/>
  <c r="Q96" i="60"/>
  <c r="W96" i="60"/>
  <c r="T96" i="60"/>
  <c r="U96" i="60"/>
  <c r="V96" i="60"/>
  <c r="S96" i="60"/>
  <c r="S35" i="60"/>
  <c r="W35" i="60"/>
  <c r="V35" i="60"/>
  <c r="T35" i="60"/>
  <c r="Q35" i="60"/>
  <c r="U35" i="60"/>
  <c r="U32" i="51"/>
  <c r="V32" i="51"/>
  <c r="T32" i="51"/>
  <c r="S32" i="51"/>
  <c r="W32" i="51"/>
  <c r="Q32" i="51"/>
  <c r="Q59" i="51"/>
  <c r="V59" i="51"/>
  <c r="S59" i="51"/>
  <c r="T59" i="51"/>
  <c r="U59" i="51"/>
  <c r="W59" i="51"/>
  <c r="S19" i="51"/>
  <c r="U19" i="51"/>
  <c r="Q19" i="51"/>
  <c r="R19" i="51" s="1"/>
  <c r="T19" i="51"/>
  <c r="V19" i="51"/>
  <c r="W19" i="51"/>
  <c r="Q86" i="51"/>
  <c r="V86" i="51"/>
  <c r="T86" i="51"/>
  <c r="U86" i="51"/>
  <c r="S86" i="51"/>
  <c r="W86" i="51"/>
  <c r="U12" i="51"/>
  <c r="T12" i="51"/>
  <c r="W12" i="51"/>
  <c r="S12" i="51"/>
  <c r="V12" i="51"/>
  <c r="Q12" i="51"/>
  <c r="R12" i="51" s="1"/>
  <c r="S91" i="51"/>
  <c r="T91" i="51"/>
  <c r="Q91" i="51"/>
  <c r="V91" i="51"/>
  <c r="U91" i="51"/>
  <c r="W91" i="51"/>
  <c r="W24" i="51"/>
  <c r="S24" i="51"/>
  <c r="U24" i="51"/>
  <c r="T24" i="51"/>
  <c r="V24" i="51"/>
  <c r="Q24" i="51"/>
  <c r="R24" i="51" s="1"/>
  <c r="V90" i="51"/>
  <c r="U90" i="51"/>
  <c r="Q90" i="51"/>
  <c r="S90" i="51"/>
  <c r="W90" i="51"/>
  <c r="T90" i="51"/>
  <c r="S40" i="51"/>
  <c r="V40" i="51"/>
  <c r="U40" i="51"/>
  <c r="W40" i="51"/>
  <c r="Q40" i="51"/>
  <c r="T40" i="51"/>
  <c r="W77" i="51"/>
  <c r="U77" i="51"/>
  <c r="V77" i="51"/>
  <c r="S77" i="51"/>
  <c r="T77" i="51"/>
  <c r="Q77" i="51"/>
  <c r="T88" i="51"/>
  <c r="U88" i="51"/>
  <c r="V88" i="51"/>
  <c r="S88" i="51"/>
  <c r="Q88" i="51"/>
  <c r="W88" i="51"/>
  <c r="W62" i="51"/>
  <c r="V62" i="51"/>
  <c r="U62" i="51"/>
  <c r="S62" i="51"/>
  <c r="T62" i="51"/>
  <c r="Q62" i="51"/>
  <c r="V85" i="51"/>
  <c r="U85" i="51"/>
  <c r="W85" i="51"/>
  <c r="Q85" i="51"/>
  <c r="S85" i="51"/>
  <c r="T85" i="51"/>
  <c r="V94" i="51"/>
  <c r="Q94" i="51"/>
  <c r="T94" i="51"/>
  <c r="U94" i="51"/>
  <c r="S94" i="51"/>
  <c r="W94" i="51"/>
  <c r="Q20" i="51"/>
  <c r="R20" i="51" s="1"/>
  <c r="T20" i="51"/>
  <c r="W20" i="51"/>
  <c r="V20" i="51"/>
  <c r="S20" i="51"/>
  <c r="U20" i="51"/>
  <c r="S81" i="51"/>
  <c r="V81" i="51"/>
  <c r="Q81" i="51"/>
  <c r="U81" i="51"/>
  <c r="W81" i="51"/>
  <c r="T81" i="51"/>
  <c r="U6" i="51"/>
  <c r="V6" i="51"/>
  <c r="T6" i="51"/>
  <c r="W6" i="51"/>
  <c r="S6" i="51"/>
  <c r="Q6" i="51"/>
  <c r="R6" i="51" s="1"/>
  <c r="T7" i="68"/>
  <c r="S7" i="68"/>
  <c r="U7" i="68"/>
  <c r="V7" i="68"/>
  <c r="W7" i="68"/>
  <c r="Q7" i="68"/>
  <c r="W39" i="68"/>
  <c r="U39" i="68"/>
  <c r="S39" i="68"/>
  <c r="V39" i="68"/>
  <c r="T39" i="68"/>
  <c r="Q39" i="68"/>
  <c r="Q93" i="68"/>
  <c r="V93" i="68"/>
  <c r="W93" i="68"/>
  <c r="T93" i="68"/>
  <c r="U93" i="68"/>
  <c r="S93" i="68"/>
  <c r="V40" i="68"/>
  <c r="U40" i="68"/>
  <c r="S40" i="68"/>
  <c r="T40" i="68"/>
  <c r="W40" i="68"/>
  <c r="Q40" i="68"/>
  <c r="T85" i="68"/>
  <c r="V85" i="68"/>
  <c r="Q85" i="68"/>
  <c r="W85" i="68"/>
  <c r="U85" i="68"/>
  <c r="S85" i="68"/>
  <c r="T102" i="68"/>
  <c r="S102" i="68"/>
  <c r="Q102" i="68"/>
  <c r="V102" i="68"/>
  <c r="W102" i="68"/>
  <c r="U102" i="68"/>
  <c r="Q78" i="68"/>
  <c r="V78" i="68"/>
  <c r="W78" i="68"/>
  <c r="T78" i="68"/>
  <c r="U78" i="68"/>
  <c r="S78" i="68"/>
  <c r="U57" i="68"/>
  <c r="Q57" i="68"/>
  <c r="T57" i="68"/>
  <c r="W57" i="68"/>
  <c r="S57" i="68"/>
  <c r="V57" i="68"/>
  <c r="Q9" i="68"/>
  <c r="V9" i="68"/>
  <c r="S9" i="68"/>
  <c r="T9" i="68"/>
  <c r="W9" i="68"/>
  <c r="U9" i="68"/>
  <c r="W46" i="68"/>
  <c r="U46" i="68"/>
  <c r="V46" i="68"/>
  <c r="S46" i="68"/>
  <c r="Q46" i="68"/>
  <c r="T46" i="68"/>
  <c r="W18" i="61"/>
  <c r="U18" i="61"/>
  <c r="T18" i="61"/>
  <c r="V18" i="61"/>
  <c r="Q18" i="61"/>
  <c r="S18" i="61"/>
  <c r="W64" i="61"/>
  <c r="V64" i="61"/>
  <c r="S64" i="61"/>
  <c r="U64" i="61"/>
  <c r="T64" i="61"/>
  <c r="Q64" i="61"/>
  <c r="U55" i="61"/>
  <c r="T55" i="61"/>
  <c r="V55" i="61"/>
  <c r="Q55" i="61"/>
  <c r="W55" i="61"/>
  <c r="S55" i="61"/>
  <c r="U34" i="61"/>
  <c r="T34" i="61"/>
  <c r="Q34" i="61"/>
  <c r="W34" i="61"/>
  <c r="V34" i="61"/>
  <c r="S34" i="61"/>
  <c r="U43" i="61"/>
  <c r="V43" i="61"/>
  <c r="T43" i="61"/>
  <c r="S43" i="61"/>
  <c r="Q43" i="61"/>
  <c r="W43" i="61"/>
  <c r="T10" i="61"/>
  <c r="Q10" i="61"/>
  <c r="R10" i="61" s="1"/>
  <c r="V10" i="61"/>
  <c r="W10" i="61"/>
  <c r="U10" i="61"/>
  <c r="S10" i="61"/>
  <c r="S22" i="61"/>
  <c r="Q22" i="61"/>
  <c r="T22" i="61"/>
  <c r="U22" i="61"/>
  <c r="W22" i="61"/>
  <c r="V22" i="61"/>
  <c r="V86" i="61"/>
  <c r="S86" i="61"/>
  <c r="T86" i="61"/>
  <c r="U86" i="61"/>
  <c r="W86" i="61"/>
  <c r="Q86" i="61"/>
  <c r="V44" i="61"/>
  <c r="S44" i="61"/>
  <c r="Q44" i="61"/>
  <c r="T44" i="61"/>
  <c r="U44" i="61"/>
  <c r="W44" i="61"/>
  <c r="S5" i="61"/>
  <c r="T5" i="61"/>
  <c r="W5" i="61"/>
  <c r="Q5" i="61"/>
  <c r="R5" i="61" s="1"/>
  <c r="U5" i="61"/>
  <c r="V5" i="61"/>
  <c r="Q74" i="61"/>
  <c r="S74" i="61"/>
  <c r="V74" i="61"/>
  <c r="T74" i="61"/>
  <c r="W74" i="61"/>
  <c r="U74" i="61"/>
  <c r="Q70" i="61"/>
  <c r="W70" i="61"/>
  <c r="T70" i="61"/>
  <c r="U70" i="61"/>
  <c r="V70" i="61"/>
  <c r="S70" i="61"/>
  <c r="V99" i="54"/>
  <c r="Q99" i="54"/>
  <c r="S99" i="54"/>
  <c r="W99" i="54"/>
  <c r="T99" i="54"/>
  <c r="U99" i="54"/>
  <c r="W71" i="54"/>
  <c r="S71" i="54"/>
  <c r="U71" i="54"/>
  <c r="V71" i="54"/>
  <c r="T71" i="54"/>
  <c r="Q71" i="54"/>
  <c r="T14" i="54"/>
  <c r="S14" i="54"/>
  <c r="Q14" i="54"/>
  <c r="V14" i="54"/>
  <c r="U14" i="54"/>
  <c r="W14" i="54"/>
  <c r="T45" i="54"/>
  <c r="W45" i="54"/>
  <c r="S45" i="54"/>
  <c r="U45" i="54"/>
  <c r="V45" i="54"/>
  <c r="Q45" i="54"/>
  <c r="T22" i="54"/>
  <c r="S22" i="54"/>
  <c r="U22" i="54"/>
  <c r="W22" i="54"/>
  <c r="V22" i="54"/>
  <c r="Q22" i="54"/>
  <c r="W56" i="54"/>
  <c r="T56" i="54"/>
  <c r="V56" i="54"/>
  <c r="Q56" i="54"/>
  <c r="U56" i="54"/>
  <c r="S56" i="54"/>
  <c r="V78" i="54"/>
  <c r="Q78" i="54"/>
  <c r="S78" i="54"/>
  <c r="T78" i="54"/>
  <c r="W78" i="54"/>
  <c r="U78" i="54"/>
  <c r="S88" i="54"/>
  <c r="W88" i="54"/>
  <c r="T88" i="54"/>
  <c r="Q88" i="54"/>
  <c r="V88" i="54"/>
  <c r="U88" i="54"/>
  <c r="V32" i="54"/>
  <c r="U32" i="54"/>
  <c r="Q32" i="54"/>
  <c r="T32" i="54"/>
  <c r="S32" i="54"/>
  <c r="W32" i="54"/>
  <c r="W31" i="59"/>
  <c r="U31" i="59"/>
  <c r="S31" i="59"/>
  <c r="Q31" i="59"/>
  <c r="T31" i="59"/>
  <c r="V31" i="59"/>
  <c r="U67" i="59"/>
  <c r="Q67" i="59"/>
  <c r="V67" i="59"/>
  <c r="W67" i="59"/>
  <c r="S67" i="59"/>
  <c r="T67" i="59"/>
  <c r="U32" i="59"/>
  <c r="W32" i="59"/>
  <c r="Q32" i="59"/>
  <c r="S32" i="59"/>
  <c r="T32" i="59"/>
  <c r="V32" i="59"/>
  <c r="W82" i="59"/>
  <c r="U82" i="59"/>
  <c r="Q82" i="59"/>
  <c r="V82" i="59"/>
  <c r="T82" i="59"/>
  <c r="S82" i="59"/>
  <c r="T85" i="59"/>
  <c r="U85" i="59"/>
  <c r="V85" i="59"/>
  <c r="Q85" i="59"/>
  <c r="S85" i="59"/>
  <c r="W85" i="59"/>
  <c r="V75" i="59"/>
  <c r="U75" i="59"/>
  <c r="Q75" i="59"/>
  <c r="T75" i="59"/>
  <c r="W75" i="59"/>
  <c r="S75" i="59"/>
  <c r="S30" i="59"/>
  <c r="Q30" i="59"/>
  <c r="V30" i="59"/>
  <c r="U30" i="59"/>
  <c r="W30" i="59"/>
  <c r="T30" i="59"/>
  <c r="V69" i="59"/>
  <c r="W69" i="59"/>
  <c r="U69" i="59"/>
  <c r="T69" i="59"/>
  <c r="S69" i="59"/>
  <c r="Q69" i="59"/>
  <c r="V39" i="59"/>
  <c r="U39" i="59"/>
  <c r="S39" i="59"/>
  <c r="T39" i="59"/>
  <c r="Q39" i="59"/>
  <c r="W39" i="59"/>
  <c r="X10" i="1"/>
  <c r="AE10" i="1" s="1"/>
  <c r="Q18" i="55"/>
  <c r="R18" i="55" s="1"/>
  <c r="W18" i="55"/>
  <c r="S18" i="55"/>
  <c r="T18" i="55"/>
  <c r="U18" i="55"/>
  <c r="V18" i="55"/>
  <c r="S73" i="55"/>
  <c r="T73" i="55"/>
  <c r="W73" i="55"/>
  <c r="U73" i="55"/>
  <c r="V73" i="55"/>
  <c r="Q73" i="55"/>
  <c r="W12" i="55"/>
  <c r="V12" i="55"/>
  <c r="U12" i="55"/>
  <c r="S12" i="55"/>
  <c r="Q12" i="55"/>
  <c r="R12" i="55" s="1"/>
  <c r="T12" i="55"/>
  <c r="S4" i="55"/>
  <c r="W4" i="55"/>
  <c r="U4" i="55"/>
  <c r="T4" i="55"/>
  <c r="Q4" i="55"/>
  <c r="V4" i="55"/>
  <c r="W95" i="55"/>
  <c r="U95" i="55"/>
  <c r="S95" i="55"/>
  <c r="T95" i="55"/>
  <c r="V95" i="55"/>
  <c r="Q95" i="55"/>
  <c r="U6" i="55"/>
  <c r="S6" i="55"/>
  <c r="Q6" i="55"/>
  <c r="R6" i="55" s="1"/>
  <c r="T6" i="55"/>
  <c r="V6" i="55"/>
  <c r="W6" i="55"/>
  <c r="T8" i="55"/>
  <c r="S8" i="55"/>
  <c r="Q8" i="55"/>
  <c r="R8" i="55" s="1"/>
  <c r="V8" i="55"/>
  <c r="W8" i="55"/>
  <c r="U8" i="55"/>
  <c r="V24" i="55"/>
  <c r="U24" i="55"/>
  <c r="Q24" i="55"/>
  <c r="R24" i="55" s="1"/>
  <c r="S24" i="55"/>
  <c r="T24" i="55"/>
  <c r="W24" i="55"/>
  <c r="Q60" i="55"/>
  <c r="V60" i="55"/>
  <c r="U60" i="55"/>
  <c r="T60" i="55"/>
  <c r="S60" i="55"/>
  <c r="W60" i="55"/>
  <c r="U76" i="55"/>
  <c r="Q76" i="55"/>
  <c r="V76" i="55"/>
  <c r="W76" i="55"/>
  <c r="T76" i="55"/>
  <c r="S76" i="55"/>
  <c r="Q40" i="55"/>
  <c r="W40" i="55"/>
  <c r="S40" i="55"/>
  <c r="T40" i="55"/>
  <c r="U40" i="55"/>
  <c r="V40" i="55"/>
  <c r="V62" i="55"/>
  <c r="T62" i="55"/>
  <c r="W62" i="55"/>
  <c r="Q62" i="55"/>
  <c r="U62" i="55"/>
  <c r="S62" i="55"/>
  <c r="V27" i="55"/>
  <c r="Q27" i="55"/>
  <c r="W27" i="55"/>
  <c r="U27" i="55"/>
  <c r="S27" i="55"/>
  <c r="T27" i="55"/>
  <c r="S9" i="55"/>
  <c r="V9" i="55"/>
  <c r="T9" i="55"/>
  <c r="Q9" i="55"/>
  <c r="R9" i="55" s="1"/>
  <c r="U9" i="55"/>
  <c r="W9" i="55"/>
  <c r="U14" i="55"/>
  <c r="W14" i="55"/>
  <c r="T14" i="55"/>
  <c r="V14" i="55"/>
  <c r="S14" i="55"/>
  <c r="Q14" i="55"/>
  <c r="R14" i="55" s="1"/>
  <c r="Q17" i="71"/>
  <c r="S17" i="71"/>
  <c r="W17" i="71"/>
  <c r="T17" i="71"/>
  <c r="V17" i="71"/>
  <c r="U17" i="71"/>
  <c r="V60" i="71"/>
  <c r="W60" i="71"/>
  <c r="T60" i="71"/>
  <c r="Q60" i="71"/>
  <c r="U60" i="71"/>
  <c r="S60" i="71"/>
  <c r="Q29" i="71"/>
  <c r="W29" i="71"/>
  <c r="S29" i="71"/>
  <c r="U29" i="71"/>
  <c r="V29" i="71"/>
  <c r="T29" i="71"/>
  <c r="V8" i="71"/>
  <c r="T8" i="71"/>
  <c r="U8" i="71"/>
  <c r="S8" i="71"/>
  <c r="Q8" i="71"/>
  <c r="R8" i="71" s="1"/>
  <c r="W8" i="71"/>
  <c r="T39" i="71"/>
  <c r="U39" i="71"/>
  <c r="V39" i="71"/>
  <c r="W39" i="71"/>
  <c r="Q39" i="71"/>
  <c r="S39" i="71"/>
  <c r="W79" i="71"/>
  <c r="V79" i="71"/>
  <c r="T79" i="71"/>
  <c r="S79" i="71"/>
  <c r="U79" i="71"/>
  <c r="Q79" i="71"/>
  <c r="Q73" i="71"/>
  <c r="W73" i="71"/>
  <c r="T73" i="71"/>
  <c r="V73" i="71"/>
  <c r="U73" i="71"/>
  <c r="S73" i="71"/>
  <c r="Q19" i="71"/>
  <c r="T19" i="71"/>
  <c r="V19" i="71"/>
  <c r="S19" i="71"/>
  <c r="U19" i="71"/>
  <c r="W19" i="71"/>
  <c r="T91" i="71"/>
  <c r="U91" i="71"/>
  <c r="W91" i="71"/>
  <c r="Q91" i="71"/>
  <c r="S91" i="71"/>
  <c r="V91" i="71"/>
  <c r="W98" i="71"/>
  <c r="S98" i="71"/>
  <c r="Q98" i="71"/>
  <c r="V98" i="71"/>
  <c r="U98" i="71"/>
  <c r="T98" i="71"/>
  <c r="X13" i="1"/>
  <c r="AE13" i="1" s="1"/>
  <c r="V80" i="66"/>
  <c r="S80" i="66"/>
  <c r="T80" i="66"/>
  <c r="Q80" i="66"/>
  <c r="W80" i="66"/>
  <c r="U80" i="66"/>
  <c r="Q70" i="66"/>
  <c r="T70" i="66"/>
  <c r="W70" i="66"/>
  <c r="S70" i="66"/>
  <c r="V70" i="66"/>
  <c r="U70" i="66"/>
  <c r="U73" i="66"/>
  <c r="W73" i="66"/>
  <c r="Q73" i="66"/>
  <c r="S73" i="66"/>
  <c r="V73" i="66"/>
  <c r="T73" i="66"/>
  <c r="W76" i="66"/>
  <c r="S76" i="66"/>
  <c r="U76" i="66"/>
  <c r="V76" i="66"/>
  <c r="Q76" i="66"/>
  <c r="T76" i="66"/>
  <c r="U37" i="66"/>
  <c r="S37" i="66"/>
  <c r="Q37" i="66"/>
  <c r="W37" i="66"/>
  <c r="V37" i="66"/>
  <c r="T37" i="66"/>
  <c r="Q24" i="66"/>
  <c r="T24" i="66"/>
  <c r="U24" i="66"/>
  <c r="V24" i="66"/>
  <c r="W24" i="66"/>
  <c r="S24" i="66"/>
  <c r="W92" i="66"/>
  <c r="V92" i="66"/>
  <c r="Q92" i="66"/>
  <c r="S92" i="66"/>
  <c r="T92" i="66"/>
  <c r="U92" i="66"/>
  <c r="V100" i="66"/>
  <c r="T100" i="66"/>
  <c r="S100" i="66"/>
  <c r="Q100" i="66"/>
  <c r="W100" i="66"/>
  <c r="U100" i="66"/>
  <c r="Q32" i="66"/>
  <c r="V32" i="66"/>
  <c r="S32" i="66"/>
  <c r="T32" i="66"/>
  <c r="U32" i="66"/>
  <c r="W32" i="66"/>
  <c r="S98" i="66"/>
  <c r="V98" i="66"/>
  <c r="Q98" i="66"/>
  <c r="U98" i="66"/>
  <c r="W98" i="66"/>
  <c r="T98" i="66"/>
  <c r="W33" i="66"/>
  <c r="U33" i="66"/>
  <c r="T33" i="66"/>
  <c r="Q33" i="66"/>
  <c r="V33" i="66"/>
  <c r="S33" i="66"/>
  <c r="W47" i="66"/>
  <c r="T47" i="66"/>
  <c r="V47" i="66"/>
  <c r="S47" i="66"/>
  <c r="U47" i="66"/>
  <c r="Q47" i="66"/>
  <c r="W31" i="76"/>
  <c r="Q31" i="76"/>
  <c r="V31" i="76"/>
  <c r="S31" i="76"/>
  <c r="T31" i="76"/>
  <c r="U31" i="76"/>
  <c r="V7" i="76"/>
  <c r="T7" i="76"/>
  <c r="W7" i="76"/>
  <c r="U7" i="76"/>
  <c r="Q7" i="76"/>
  <c r="S7" i="76"/>
  <c r="Q24" i="76"/>
  <c r="V24" i="76"/>
  <c r="S24" i="76"/>
  <c r="U24" i="76"/>
  <c r="W24" i="76"/>
  <c r="T24" i="76"/>
  <c r="V20" i="76"/>
  <c r="Q20" i="76"/>
  <c r="S20" i="76"/>
  <c r="U20" i="76"/>
  <c r="T20" i="76"/>
  <c r="W20" i="76"/>
  <c r="Q45" i="76"/>
  <c r="W45" i="76"/>
  <c r="T45" i="76"/>
  <c r="S45" i="76"/>
  <c r="V45" i="76"/>
  <c r="U45" i="76"/>
  <c r="U53" i="76"/>
  <c r="Q53" i="76"/>
  <c r="T53" i="76"/>
  <c r="W53" i="76"/>
  <c r="S53" i="76"/>
  <c r="V53" i="76"/>
  <c r="Q29" i="76"/>
  <c r="U29" i="76"/>
  <c r="T29" i="76"/>
  <c r="S29" i="76"/>
  <c r="V29" i="76"/>
  <c r="W29" i="76"/>
  <c r="T51" i="76"/>
  <c r="W51" i="76"/>
  <c r="S51" i="76"/>
  <c r="U51" i="76"/>
  <c r="V51" i="76"/>
  <c r="Q51" i="76"/>
  <c r="U33" i="76"/>
  <c r="W33" i="76"/>
  <c r="Q33" i="76"/>
  <c r="S33" i="76"/>
  <c r="T33" i="76"/>
  <c r="V33" i="76"/>
  <c r="W51" i="67"/>
  <c r="V51" i="67"/>
  <c r="U51" i="67"/>
  <c r="Q51" i="67"/>
  <c r="S51" i="67"/>
  <c r="T51" i="67"/>
  <c r="T22" i="67"/>
  <c r="V22" i="67"/>
  <c r="Q22" i="67"/>
  <c r="S22" i="67"/>
  <c r="W22" i="67"/>
  <c r="U22" i="67"/>
  <c r="T52" i="67"/>
  <c r="V52" i="67"/>
  <c r="Q52" i="67"/>
  <c r="S52" i="67"/>
  <c r="U52" i="67"/>
  <c r="W52" i="67"/>
  <c r="U58" i="67"/>
  <c r="Q58" i="67"/>
  <c r="S58" i="67"/>
  <c r="T58" i="67"/>
  <c r="W58" i="67"/>
  <c r="V58" i="67"/>
  <c r="T78" i="67"/>
  <c r="Q78" i="67"/>
  <c r="S78" i="67"/>
  <c r="V78" i="67"/>
  <c r="W78" i="67"/>
  <c r="U78" i="67"/>
  <c r="V86" i="67"/>
  <c r="S86" i="67"/>
  <c r="W86" i="67"/>
  <c r="T86" i="67"/>
  <c r="Q86" i="67"/>
  <c r="U86" i="67"/>
  <c r="W74" i="67"/>
  <c r="U74" i="67"/>
  <c r="T74" i="67"/>
  <c r="V74" i="67"/>
  <c r="S74" i="67"/>
  <c r="Q74" i="67"/>
  <c r="T26" i="67"/>
  <c r="S26" i="67"/>
  <c r="Q26" i="67"/>
  <c r="V26" i="67"/>
  <c r="U26" i="67"/>
  <c r="W26" i="67"/>
  <c r="V53" i="67"/>
  <c r="W53" i="67"/>
  <c r="T53" i="67"/>
  <c r="Q53" i="67"/>
  <c r="U53" i="67"/>
  <c r="S53" i="67"/>
  <c r="U69" i="67"/>
  <c r="V69" i="67"/>
  <c r="S69" i="67"/>
  <c r="Q69" i="67"/>
  <c r="T69" i="67"/>
  <c r="W69" i="67"/>
  <c r="W67" i="58"/>
  <c r="T67" i="58"/>
  <c r="S67" i="58"/>
  <c r="U67" i="58"/>
  <c r="Q67" i="58"/>
  <c r="V67" i="58"/>
  <c r="V101" i="58"/>
  <c r="S101" i="58"/>
  <c r="W101" i="58"/>
  <c r="T101" i="58"/>
  <c r="Q101" i="58"/>
  <c r="U101" i="58"/>
  <c r="S11" i="58"/>
  <c r="T11" i="58"/>
  <c r="U11" i="58"/>
  <c r="Q11" i="58"/>
  <c r="R11" i="58" s="1"/>
  <c r="V11" i="58"/>
  <c r="W11" i="58"/>
  <c r="T74" i="58"/>
  <c r="U74" i="58"/>
  <c r="S74" i="58"/>
  <c r="V74" i="58"/>
  <c r="Q74" i="58"/>
  <c r="W74" i="58"/>
  <c r="T54" i="58"/>
  <c r="W54" i="58"/>
  <c r="Q54" i="58"/>
  <c r="U54" i="58"/>
  <c r="V54" i="58"/>
  <c r="S54" i="58"/>
  <c r="T37" i="58"/>
  <c r="S37" i="58"/>
  <c r="W37" i="58"/>
  <c r="U37" i="58"/>
  <c r="Q37" i="58"/>
  <c r="V37" i="58"/>
  <c r="S82" i="58"/>
  <c r="Q82" i="58"/>
  <c r="W82" i="58"/>
  <c r="T82" i="58"/>
  <c r="U82" i="58"/>
  <c r="V82" i="58"/>
  <c r="Q84" i="58"/>
  <c r="W84" i="58"/>
  <c r="S84" i="58"/>
  <c r="U84" i="58"/>
  <c r="V84" i="58"/>
  <c r="T84" i="58"/>
  <c r="V32" i="58"/>
  <c r="W32" i="58"/>
  <c r="T32" i="58"/>
  <c r="Q32" i="58"/>
  <c r="S32" i="58"/>
  <c r="U32" i="58"/>
  <c r="S62" i="58"/>
  <c r="V62" i="58"/>
  <c r="U62" i="58"/>
  <c r="T62" i="58"/>
  <c r="Q62" i="58"/>
  <c r="W62" i="58"/>
  <c r="S89" i="58"/>
  <c r="W89" i="58"/>
  <c r="V89" i="58"/>
  <c r="Q89" i="58"/>
  <c r="T89" i="58"/>
  <c r="U89" i="58"/>
  <c r="U6" i="58"/>
  <c r="V6" i="58"/>
  <c r="T6" i="58"/>
  <c r="W6" i="58"/>
  <c r="S6" i="58"/>
  <c r="Q6" i="58"/>
  <c r="R6" i="58" s="1"/>
  <c r="T79" i="69"/>
  <c r="S79" i="69"/>
  <c r="V79" i="69"/>
  <c r="Q79" i="69"/>
  <c r="W79" i="69"/>
  <c r="U79" i="69"/>
  <c r="Q93" i="69"/>
  <c r="S93" i="69"/>
  <c r="U93" i="69"/>
  <c r="W93" i="69"/>
  <c r="T93" i="69"/>
  <c r="V93" i="69"/>
  <c r="V58" i="69"/>
  <c r="T58" i="69"/>
  <c r="W58" i="69"/>
  <c r="U58" i="69"/>
  <c r="S58" i="69"/>
  <c r="Q58" i="69"/>
  <c r="Q39" i="69"/>
  <c r="U39" i="69"/>
  <c r="W39" i="69"/>
  <c r="V39" i="69"/>
  <c r="S39" i="69"/>
  <c r="T39" i="69"/>
  <c r="W38" i="69"/>
  <c r="T38" i="69"/>
  <c r="V38" i="69"/>
  <c r="S38" i="69"/>
  <c r="U38" i="69"/>
  <c r="Q38" i="69"/>
  <c r="V89" i="69"/>
  <c r="Q89" i="69"/>
  <c r="W89" i="69"/>
  <c r="U89" i="69"/>
  <c r="S89" i="69"/>
  <c r="T89" i="69"/>
  <c r="U36" i="69"/>
  <c r="T36" i="69"/>
  <c r="W36" i="69"/>
  <c r="S36" i="69"/>
  <c r="Q36" i="69"/>
  <c r="V36" i="69"/>
  <c r="S71" i="69"/>
  <c r="V71" i="69"/>
  <c r="Q71" i="69"/>
  <c r="U71" i="69"/>
  <c r="W71" i="69"/>
  <c r="T71" i="69"/>
  <c r="T15" i="69"/>
  <c r="Q15" i="69"/>
  <c r="W15" i="69"/>
  <c r="S15" i="69"/>
  <c r="U15" i="69"/>
  <c r="V15" i="69"/>
  <c r="T28" i="69"/>
  <c r="S28" i="69"/>
  <c r="U28" i="69"/>
  <c r="Q28" i="69"/>
  <c r="W28" i="69"/>
  <c r="V28" i="69"/>
  <c r="S18" i="69"/>
  <c r="W18" i="69"/>
  <c r="T18" i="69"/>
  <c r="U18" i="69"/>
  <c r="Q18" i="69"/>
  <c r="V18" i="69"/>
  <c r="Q5" i="69"/>
  <c r="S5" i="69"/>
  <c r="U5" i="69"/>
  <c r="T5" i="69"/>
  <c r="W5" i="69"/>
  <c r="V5" i="69"/>
  <c r="T41" i="69"/>
  <c r="U41" i="69"/>
  <c r="V41" i="69"/>
  <c r="Q41" i="69"/>
  <c r="S41" i="69"/>
  <c r="W41" i="69"/>
  <c r="V88" i="69"/>
  <c r="S88" i="69"/>
  <c r="W88" i="69"/>
  <c r="Q88" i="69"/>
  <c r="U88" i="69"/>
  <c r="T88" i="69"/>
  <c r="V91" i="69"/>
  <c r="S91" i="69"/>
  <c r="W91" i="69"/>
  <c r="T91" i="69"/>
  <c r="U91" i="69"/>
  <c r="Q91" i="69"/>
  <c r="X20" i="1"/>
  <c r="AC20" i="1"/>
  <c r="AE20" i="1"/>
  <c r="AA20" i="1"/>
  <c r="T61" i="56"/>
  <c r="V61" i="56"/>
  <c r="U61" i="56"/>
  <c r="Q61" i="56"/>
  <c r="W61" i="56"/>
  <c r="S61" i="56"/>
  <c r="S65" i="56"/>
  <c r="V65" i="56"/>
  <c r="U65" i="56"/>
  <c r="Q65" i="56"/>
  <c r="T65" i="56"/>
  <c r="W65" i="56"/>
  <c r="U8" i="56"/>
  <c r="V8" i="56"/>
  <c r="W8" i="56"/>
  <c r="S8" i="56"/>
  <c r="T8" i="56"/>
  <c r="Q8" i="56"/>
  <c r="R8" i="56" s="1"/>
  <c r="U6" i="56"/>
  <c r="S6" i="56"/>
  <c r="Q6" i="56"/>
  <c r="R6" i="56" s="1"/>
  <c r="V6" i="56"/>
  <c r="W6" i="56"/>
  <c r="T6" i="56"/>
  <c r="W25" i="56"/>
  <c r="Q25" i="56"/>
  <c r="S25" i="56"/>
  <c r="T25" i="56"/>
  <c r="U25" i="56"/>
  <c r="V25" i="56"/>
  <c r="U34" i="56"/>
  <c r="W34" i="56"/>
  <c r="Q34" i="56"/>
  <c r="V34" i="56"/>
  <c r="T34" i="56"/>
  <c r="S34" i="56"/>
  <c r="T33" i="56"/>
  <c r="S33" i="56"/>
  <c r="W33" i="56"/>
  <c r="V33" i="56"/>
  <c r="Q33" i="56"/>
  <c r="U33" i="56"/>
  <c r="T50" i="56"/>
  <c r="Q50" i="56"/>
  <c r="U50" i="56"/>
  <c r="W50" i="56"/>
  <c r="V50" i="56"/>
  <c r="S50" i="56"/>
  <c r="S52" i="56"/>
  <c r="T52" i="56"/>
  <c r="V52" i="56"/>
  <c r="U52" i="56"/>
  <c r="Q52" i="56"/>
  <c r="W52" i="56"/>
  <c r="U23" i="56"/>
  <c r="Q23" i="56"/>
  <c r="V23" i="56"/>
  <c r="T23" i="56"/>
  <c r="S23" i="56"/>
  <c r="W23" i="56"/>
  <c r="S64" i="56"/>
  <c r="W64" i="56"/>
  <c r="T64" i="56"/>
  <c r="V64" i="56"/>
  <c r="Q64" i="56"/>
  <c r="U64" i="56"/>
  <c r="V66" i="56"/>
  <c r="S66" i="56"/>
  <c r="T66" i="56"/>
  <c r="U66" i="56"/>
  <c r="Q66" i="56"/>
  <c r="W66" i="56"/>
  <c r="T46" i="56"/>
  <c r="S46" i="56"/>
  <c r="U46" i="56"/>
  <c r="Q46" i="56"/>
  <c r="W46" i="56"/>
  <c r="V46" i="56"/>
  <c r="T80" i="22"/>
  <c r="Q80" i="22"/>
  <c r="U80" i="22"/>
  <c r="W80" i="22"/>
  <c r="S80" i="22"/>
  <c r="V80" i="22"/>
  <c r="Q68" i="22"/>
  <c r="U68" i="22"/>
  <c r="T68" i="22"/>
  <c r="W68" i="22"/>
  <c r="V68" i="22"/>
  <c r="S68" i="22"/>
  <c r="V6" i="22"/>
  <c r="U6" i="22"/>
  <c r="W6" i="22"/>
  <c r="Q6" i="22"/>
  <c r="R6" i="22" s="1"/>
  <c r="T6" i="22"/>
  <c r="S6" i="22"/>
  <c r="W85" i="22"/>
  <c r="Q85" i="22"/>
  <c r="U85" i="22"/>
  <c r="V85" i="22"/>
  <c r="T85" i="22"/>
  <c r="S85" i="22"/>
  <c r="V17" i="22"/>
  <c r="U17" i="22"/>
  <c r="T17" i="22"/>
  <c r="W17" i="22"/>
  <c r="Q17" i="22"/>
  <c r="S17" i="22"/>
  <c r="S20" i="22"/>
  <c r="T20" i="22"/>
  <c r="U20" i="22"/>
  <c r="V20" i="22"/>
  <c r="W20" i="22"/>
  <c r="Q20" i="22"/>
  <c r="Q37" i="22"/>
  <c r="U37" i="22"/>
  <c r="T37" i="22"/>
  <c r="S37" i="22"/>
  <c r="W37" i="22"/>
  <c r="V37" i="22"/>
  <c r="U96" i="22"/>
  <c r="V96" i="22"/>
  <c r="S96" i="22"/>
  <c r="W96" i="22"/>
  <c r="Q96" i="22"/>
  <c r="T96" i="22"/>
  <c r="S67" i="22"/>
  <c r="T67" i="22"/>
  <c r="W67" i="22"/>
  <c r="Q67" i="22"/>
  <c r="U67" i="22"/>
  <c r="V67" i="22"/>
  <c r="U33" i="22"/>
  <c r="S33" i="22"/>
  <c r="T33" i="22"/>
  <c r="Q33" i="22"/>
  <c r="W33" i="22"/>
  <c r="V33" i="22"/>
  <c r="U30" i="22"/>
  <c r="Q30" i="22"/>
  <c r="T30" i="22"/>
  <c r="W30" i="22"/>
  <c r="S30" i="22"/>
  <c r="V30" i="22"/>
  <c r="U76" i="22"/>
  <c r="V76" i="22"/>
  <c r="T76" i="22"/>
  <c r="S76" i="22"/>
  <c r="Q76" i="22"/>
  <c r="W76" i="22"/>
  <c r="V98" i="22"/>
  <c r="U98" i="22"/>
  <c r="W98" i="22"/>
  <c r="S98" i="22"/>
  <c r="Q98" i="22"/>
  <c r="T98" i="22"/>
  <c r="X11" i="1"/>
  <c r="AE11" i="1" s="1"/>
  <c r="S59" i="64"/>
  <c r="V59" i="64"/>
  <c r="T59" i="64"/>
  <c r="U59" i="64"/>
  <c r="W59" i="64"/>
  <c r="Q59" i="64"/>
  <c r="W39" i="64"/>
  <c r="U39" i="64"/>
  <c r="S39" i="64"/>
  <c r="Q39" i="64"/>
  <c r="T39" i="64"/>
  <c r="V39" i="64"/>
  <c r="Q21" i="64"/>
  <c r="W21" i="64"/>
  <c r="T21" i="64"/>
  <c r="U21" i="64"/>
  <c r="V21" i="64"/>
  <c r="S21" i="64"/>
  <c r="S53" i="64"/>
  <c r="W53" i="64"/>
  <c r="U53" i="64"/>
  <c r="T53" i="64"/>
  <c r="Q53" i="64"/>
  <c r="V53" i="64"/>
  <c r="W15" i="64"/>
  <c r="U15" i="64"/>
  <c r="S15" i="64"/>
  <c r="T15" i="64"/>
  <c r="V15" i="64"/>
  <c r="Q15" i="64"/>
  <c r="V75" i="64"/>
  <c r="Q75" i="64"/>
  <c r="W75" i="64"/>
  <c r="U75" i="64"/>
  <c r="S75" i="64"/>
  <c r="T75" i="64"/>
  <c r="T69" i="64"/>
  <c r="Q69" i="64"/>
  <c r="S69" i="64"/>
  <c r="V69" i="64"/>
  <c r="W69" i="64"/>
  <c r="U69" i="64"/>
  <c r="S87" i="64"/>
  <c r="U87" i="64"/>
  <c r="Q87" i="64"/>
  <c r="T87" i="64"/>
  <c r="V87" i="64"/>
  <c r="W87" i="64"/>
  <c r="Q35" i="64"/>
  <c r="U35" i="64"/>
  <c r="W35" i="64"/>
  <c r="S35" i="64"/>
  <c r="T35" i="64"/>
  <c r="V35" i="64"/>
  <c r="T71" i="64"/>
  <c r="Q71" i="64"/>
  <c r="W71" i="64"/>
  <c r="V71" i="64"/>
  <c r="U71" i="64"/>
  <c r="S71" i="64"/>
  <c r="U91" i="64"/>
  <c r="V91" i="64"/>
  <c r="S91" i="64"/>
  <c r="Q91" i="64"/>
  <c r="W91" i="64"/>
  <c r="T91" i="64"/>
  <c r="U58" i="64"/>
  <c r="T58" i="64"/>
  <c r="Q58" i="64"/>
  <c r="V58" i="64"/>
  <c r="S58" i="64"/>
  <c r="W58" i="64"/>
  <c r="V5" i="64"/>
  <c r="T5" i="64"/>
  <c r="Q5" i="64"/>
  <c r="R5" i="64" s="1"/>
  <c r="W5" i="64"/>
  <c r="S5" i="64"/>
  <c r="U5" i="64"/>
  <c r="U19" i="64"/>
  <c r="W19" i="64"/>
  <c r="T19" i="64"/>
  <c r="V19" i="64"/>
  <c r="Q19" i="64"/>
  <c r="S19" i="64"/>
  <c r="Q70" i="64"/>
  <c r="S70" i="64"/>
  <c r="V70" i="64"/>
  <c r="W70" i="64"/>
  <c r="T70" i="64"/>
  <c r="U70" i="64"/>
  <c r="V81" i="64"/>
  <c r="U81" i="64"/>
  <c r="Q81" i="64"/>
  <c r="T81" i="64"/>
  <c r="W81" i="64"/>
  <c r="S81" i="64"/>
  <c r="S71" i="57"/>
  <c r="V71" i="57"/>
  <c r="T71" i="57"/>
  <c r="U71" i="57"/>
  <c r="Q71" i="57"/>
  <c r="W71" i="57"/>
  <c r="S79" i="57"/>
  <c r="U79" i="57"/>
  <c r="V79" i="57"/>
  <c r="Q79" i="57"/>
  <c r="T79" i="57"/>
  <c r="W79" i="57"/>
  <c r="S34" i="57"/>
  <c r="W34" i="57"/>
  <c r="T34" i="57"/>
  <c r="Q34" i="57"/>
  <c r="U34" i="57"/>
  <c r="V34" i="57"/>
  <c r="V64" i="57"/>
  <c r="T64" i="57"/>
  <c r="Q64" i="57"/>
  <c r="U64" i="57"/>
  <c r="W64" i="57"/>
  <c r="S64" i="57"/>
  <c r="W42" i="57"/>
  <c r="V42" i="57"/>
  <c r="Q42" i="57"/>
  <c r="T42" i="57"/>
  <c r="U42" i="57"/>
  <c r="S42" i="57"/>
  <c r="T56" i="57"/>
  <c r="S56" i="57"/>
  <c r="U56" i="57"/>
  <c r="Q56" i="57"/>
  <c r="W56" i="57"/>
  <c r="V56" i="57"/>
  <c r="S41" i="57"/>
  <c r="V41" i="57"/>
  <c r="U41" i="57"/>
  <c r="T41" i="57"/>
  <c r="Q41" i="57"/>
  <c r="W41" i="57"/>
  <c r="S20" i="57"/>
  <c r="W20" i="57"/>
  <c r="Q20" i="57"/>
  <c r="T20" i="57"/>
  <c r="V20" i="57"/>
  <c r="U20" i="57"/>
  <c r="W73" i="57"/>
  <c r="Q73" i="57"/>
  <c r="S73" i="57"/>
  <c r="T73" i="57"/>
  <c r="U73" i="57"/>
  <c r="V73" i="57"/>
  <c r="U90" i="57"/>
  <c r="S90" i="57"/>
  <c r="T90" i="57"/>
  <c r="W90" i="57"/>
  <c r="Q90" i="57"/>
  <c r="V90" i="57"/>
  <c r="U22" i="57"/>
  <c r="Q22" i="57"/>
  <c r="T22" i="57"/>
  <c r="V22" i="57"/>
  <c r="W22" i="57"/>
  <c r="S22" i="57"/>
  <c r="Q68" i="57"/>
  <c r="V68" i="57"/>
  <c r="W68" i="57"/>
  <c r="U68" i="57"/>
  <c r="S68" i="57"/>
  <c r="T68" i="57"/>
  <c r="U19" i="57"/>
  <c r="V19" i="57"/>
  <c r="T19" i="57"/>
  <c r="Q19" i="57"/>
  <c r="R19" i="57" s="1"/>
  <c r="S19" i="57"/>
  <c r="W19" i="57"/>
  <c r="W69" i="65"/>
  <c r="V69" i="65"/>
  <c r="S69" i="65"/>
  <c r="T69" i="65"/>
  <c r="U69" i="65"/>
  <c r="Q69" i="65"/>
  <c r="Q66" i="65"/>
  <c r="W66" i="65"/>
  <c r="S66" i="65"/>
  <c r="V66" i="65"/>
  <c r="T66" i="65"/>
  <c r="U66" i="65"/>
  <c r="W23" i="65"/>
  <c r="U23" i="65"/>
  <c r="S23" i="65"/>
  <c r="Q23" i="65"/>
  <c r="T23" i="65"/>
  <c r="V23" i="65"/>
  <c r="U52" i="65"/>
  <c r="V52" i="65"/>
  <c r="Q52" i="65"/>
  <c r="T52" i="65"/>
  <c r="W52" i="65"/>
  <c r="S52" i="65"/>
  <c r="S91" i="65"/>
  <c r="V91" i="65"/>
  <c r="T91" i="65"/>
  <c r="Q91" i="65"/>
  <c r="W91" i="65"/>
  <c r="U91" i="65"/>
  <c r="S19" i="65"/>
  <c r="T19" i="65"/>
  <c r="U19" i="65"/>
  <c r="V19" i="65"/>
  <c r="W19" i="65"/>
  <c r="Q19" i="65"/>
  <c r="Q40" i="65"/>
  <c r="U40" i="65"/>
  <c r="W40" i="65"/>
  <c r="S40" i="65"/>
  <c r="T40" i="65"/>
  <c r="V40" i="65"/>
  <c r="U37" i="65"/>
  <c r="Q37" i="65"/>
  <c r="T37" i="65"/>
  <c r="W37" i="65"/>
  <c r="V37" i="65"/>
  <c r="S37" i="65"/>
  <c r="W57" i="65"/>
  <c r="Q57" i="65"/>
  <c r="V57" i="65"/>
  <c r="U57" i="65"/>
  <c r="T57" i="65"/>
  <c r="S57" i="65"/>
  <c r="U16" i="65"/>
  <c r="T16" i="65"/>
  <c r="S16" i="65"/>
  <c r="Q16" i="65"/>
  <c r="W16" i="65"/>
  <c r="V16" i="65"/>
  <c r="V47" i="65"/>
  <c r="W47" i="65"/>
  <c r="U47" i="65"/>
  <c r="T47" i="65"/>
  <c r="S47" i="65"/>
  <c r="Q47" i="65"/>
  <c r="V89" i="65"/>
  <c r="W89" i="65"/>
  <c r="U89" i="65"/>
  <c r="T89" i="65"/>
  <c r="Q89" i="65"/>
  <c r="S89" i="65"/>
  <c r="S44" i="53"/>
  <c r="T44" i="53"/>
  <c r="Q44" i="53"/>
  <c r="W44" i="53"/>
  <c r="V44" i="53"/>
  <c r="U44" i="53"/>
  <c r="T48" i="53"/>
  <c r="W48" i="53"/>
  <c r="V48" i="53"/>
  <c r="U48" i="53"/>
  <c r="Q48" i="53"/>
  <c r="S48" i="53"/>
  <c r="W43" i="53"/>
  <c r="Q43" i="53"/>
  <c r="V43" i="53"/>
  <c r="S43" i="53"/>
  <c r="T43" i="53"/>
  <c r="U43" i="53"/>
  <c r="W8" i="53"/>
  <c r="S8" i="53"/>
  <c r="U8" i="53"/>
  <c r="Q8" i="53"/>
  <c r="R8" i="53" s="1"/>
  <c r="T8" i="53"/>
  <c r="V8" i="53"/>
  <c r="S20" i="53"/>
  <c r="W20" i="53"/>
  <c r="U20" i="53"/>
  <c r="V20" i="53"/>
  <c r="Q20" i="53"/>
  <c r="T20" i="53"/>
  <c r="S9" i="53"/>
  <c r="W9" i="53"/>
  <c r="U9" i="53"/>
  <c r="Q9" i="53"/>
  <c r="R9" i="53" s="1"/>
  <c r="T9" i="53"/>
  <c r="V9" i="53"/>
  <c r="Q27" i="53"/>
  <c r="W27" i="53"/>
  <c r="V27" i="53"/>
  <c r="U27" i="53"/>
  <c r="S27" i="53"/>
  <c r="T27" i="53"/>
  <c r="S102" i="53"/>
  <c r="U102" i="53"/>
  <c r="Q102" i="53"/>
  <c r="W102" i="53"/>
  <c r="T102" i="53"/>
  <c r="V102" i="53"/>
  <c r="U91" i="53"/>
  <c r="Q91" i="53"/>
  <c r="T91" i="53"/>
  <c r="S91" i="53"/>
  <c r="W91" i="53"/>
  <c r="V91" i="53"/>
  <c r="U81" i="53"/>
  <c r="W81" i="53"/>
  <c r="V81" i="53"/>
  <c r="S81" i="53"/>
  <c r="Q81" i="53"/>
  <c r="T81" i="53"/>
  <c r="W46" i="53"/>
  <c r="U46" i="53"/>
  <c r="V46" i="53"/>
  <c r="T46" i="53"/>
  <c r="S46" i="53"/>
  <c r="Q46" i="53"/>
  <c r="W85" i="53"/>
  <c r="U85" i="53"/>
  <c r="T85" i="53"/>
  <c r="Q85" i="53"/>
  <c r="V85" i="53"/>
  <c r="S85" i="53"/>
  <c r="W40" i="53"/>
  <c r="S40" i="53"/>
  <c r="V40" i="53"/>
  <c r="Q40" i="53"/>
  <c r="T40" i="53"/>
  <c r="U40" i="53"/>
  <c r="V56" i="53"/>
  <c r="U56" i="53"/>
  <c r="Q56" i="53"/>
  <c r="S56" i="53"/>
  <c r="T56" i="53"/>
  <c r="W56" i="53"/>
  <c r="V68" i="53"/>
  <c r="W68" i="53"/>
  <c r="S68" i="53"/>
  <c r="Q68" i="53"/>
  <c r="T68" i="53"/>
  <c r="U68" i="53"/>
  <c r="AE21" i="1"/>
  <c r="AA21" i="1"/>
  <c r="X21" i="1"/>
  <c r="AC21" i="1"/>
  <c r="Q78" i="70"/>
  <c r="T78" i="70"/>
  <c r="U78" i="70"/>
  <c r="W78" i="70"/>
  <c r="S78" i="70"/>
  <c r="V78" i="70"/>
  <c r="Q72" i="70"/>
  <c r="S72" i="70"/>
  <c r="T72" i="70"/>
  <c r="W72" i="70"/>
  <c r="V72" i="70"/>
  <c r="U72" i="70"/>
  <c r="U81" i="75"/>
  <c r="V81" i="75"/>
  <c r="W81" i="75"/>
  <c r="S81" i="75"/>
  <c r="Q81" i="75"/>
  <c r="T81" i="75"/>
  <c r="W41" i="75"/>
  <c r="S41" i="75"/>
  <c r="T41" i="75"/>
  <c r="Q41" i="75"/>
  <c r="V41" i="75"/>
  <c r="U41" i="75"/>
  <c r="Q95" i="50"/>
  <c r="U95" i="50"/>
  <c r="T95" i="50"/>
  <c r="V95" i="50"/>
  <c r="S95" i="50"/>
  <c r="W95" i="50"/>
  <c r="T58" i="60"/>
  <c r="W58" i="60"/>
  <c r="Q58" i="60"/>
  <c r="V58" i="60"/>
  <c r="U58" i="60"/>
  <c r="S58" i="60"/>
  <c r="Q59" i="60"/>
  <c r="T59" i="60"/>
  <c r="S59" i="60"/>
  <c r="V59" i="60"/>
  <c r="W59" i="60"/>
  <c r="U59" i="60"/>
  <c r="W55" i="51"/>
  <c r="Q55" i="51"/>
  <c r="V55" i="51"/>
  <c r="T55" i="51"/>
  <c r="U55" i="51"/>
  <c r="S55" i="51"/>
  <c r="T44" i="51"/>
  <c r="W44" i="51"/>
  <c r="V44" i="51"/>
  <c r="Q44" i="51"/>
  <c r="S44" i="51"/>
  <c r="U44" i="51"/>
  <c r="S11" i="51"/>
  <c r="Q11" i="51"/>
  <c r="R11" i="51" s="1"/>
  <c r="V11" i="51"/>
  <c r="W11" i="51"/>
  <c r="T11" i="51"/>
  <c r="U11" i="51"/>
  <c r="S58" i="51"/>
  <c r="Q58" i="51"/>
  <c r="T58" i="51"/>
  <c r="V58" i="51"/>
  <c r="U58" i="51"/>
  <c r="W58" i="51"/>
  <c r="S83" i="51"/>
  <c r="U83" i="51"/>
  <c r="V83" i="51"/>
  <c r="T83" i="51"/>
  <c r="W83" i="51"/>
  <c r="Q83" i="51"/>
  <c r="W90" i="68"/>
  <c r="T90" i="68"/>
  <c r="V90" i="68"/>
  <c r="S90" i="68"/>
  <c r="U90" i="68"/>
  <c r="Q90" i="68"/>
  <c r="S5" i="68"/>
  <c r="V5" i="68"/>
  <c r="Q5" i="68"/>
  <c r="T5" i="68"/>
  <c r="U5" i="68"/>
  <c r="W5" i="68"/>
  <c r="V100" i="61"/>
  <c r="S100" i="61"/>
  <c r="Q100" i="61"/>
  <c r="W100" i="61"/>
  <c r="T100" i="61"/>
  <c r="U100" i="61"/>
  <c r="W29" i="61"/>
  <c r="U29" i="61"/>
  <c r="Q29" i="61"/>
  <c r="S29" i="61"/>
  <c r="V29" i="61"/>
  <c r="T29" i="61"/>
  <c r="V28" i="61"/>
  <c r="W28" i="61"/>
  <c r="T28" i="61"/>
  <c r="S28" i="61"/>
  <c r="U28" i="61"/>
  <c r="Q28" i="61"/>
  <c r="Q5" i="54"/>
  <c r="R5" i="54" s="1"/>
  <c r="T5" i="54"/>
  <c r="W5" i="54"/>
  <c r="U5" i="54"/>
  <c r="V5" i="54"/>
  <c r="S5" i="54"/>
  <c r="Q66" i="54"/>
  <c r="W66" i="54"/>
  <c r="S66" i="54"/>
  <c r="U66" i="54"/>
  <c r="T66" i="54"/>
  <c r="V66" i="54"/>
  <c r="U60" i="54"/>
  <c r="W60" i="54"/>
  <c r="S60" i="54"/>
  <c r="T60" i="54"/>
  <c r="Q60" i="54"/>
  <c r="V60" i="54"/>
  <c r="V82" i="54"/>
  <c r="S82" i="54"/>
  <c r="T82" i="54"/>
  <c r="U82" i="54"/>
  <c r="W82" i="54"/>
  <c r="Q82" i="54"/>
  <c r="U71" i="59"/>
  <c r="Q71" i="59"/>
  <c r="W71" i="59"/>
  <c r="V71" i="59"/>
  <c r="T71" i="59"/>
  <c r="S71" i="59"/>
  <c r="S63" i="59"/>
  <c r="T63" i="59"/>
  <c r="W63" i="59"/>
  <c r="Q63" i="59"/>
  <c r="U63" i="59"/>
  <c r="V63" i="59"/>
  <c r="T91" i="55"/>
  <c r="S91" i="55"/>
  <c r="V91" i="55"/>
  <c r="Q91" i="55"/>
  <c r="W91" i="55"/>
  <c r="U91" i="55"/>
  <c r="U51" i="55"/>
  <c r="Q51" i="55"/>
  <c r="T51" i="55"/>
  <c r="V51" i="55"/>
  <c r="W51" i="55"/>
  <c r="S51" i="55"/>
  <c r="T25" i="55"/>
  <c r="S25" i="55"/>
  <c r="Q25" i="55"/>
  <c r="W25" i="55"/>
  <c r="U25" i="55"/>
  <c r="V25" i="55"/>
  <c r="U16" i="55"/>
  <c r="T16" i="55"/>
  <c r="Q16" i="55"/>
  <c r="R16" i="55" s="1"/>
  <c r="V16" i="55"/>
  <c r="S16" i="55"/>
  <c r="W16" i="55"/>
  <c r="Q90" i="55"/>
  <c r="W90" i="55"/>
  <c r="T90" i="55"/>
  <c r="U90" i="55"/>
  <c r="V90" i="55"/>
  <c r="S90" i="55"/>
  <c r="Q52" i="55"/>
  <c r="U52" i="55"/>
  <c r="T52" i="55"/>
  <c r="W52" i="55"/>
  <c r="S52" i="55"/>
  <c r="V52" i="55"/>
  <c r="T68" i="55"/>
  <c r="S68" i="55"/>
  <c r="Q68" i="55"/>
  <c r="V68" i="55"/>
  <c r="U68" i="55"/>
  <c r="W68" i="55"/>
  <c r="W56" i="55"/>
  <c r="T56" i="55"/>
  <c r="V56" i="55"/>
  <c r="Q56" i="55"/>
  <c r="S56" i="55"/>
  <c r="U56" i="55"/>
  <c r="T64" i="71"/>
  <c r="V64" i="71"/>
  <c r="U64" i="71"/>
  <c r="W64" i="71"/>
  <c r="Q64" i="71"/>
  <c r="S64" i="71"/>
  <c r="T66" i="71"/>
  <c r="V66" i="71"/>
  <c r="Q66" i="71"/>
  <c r="U66" i="71"/>
  <c r="W66" i="71"/>
  <c r="S66" i="71"/>
  <c r="Q30" i="71"/>
  <c r="S30" i="71"/>
  <c r="T30" i="71"/>
  <c r="V30" i="71"/>
  <c r="U30" i="71"/>
  <c r="W30" i="71"/>
  <c r="S15" i="71"/>
  <c r="W15" i="71"/>
  <c r="V15" i="71"/>
  <c r="Q15" i="71"/>
  <c r="U15" i="71"/>
  <c r="T15" i="71"/>
  <c r="U87" i="71"/>
  <c r="S87" i="71"/>
  <c r="V87" i="71"/>
  <c r="T87" i="71"/>
  <c r="W87" i="71"/>
  <c r="Q87" i="71"/>
  <c r="U22" i="71"/>
  <c r="W22" i="71"/>
  <c r="Q22" i="71"/>
  <c r="V22" i="71"/>
  <c r="T22" i="71"/>
  <c r="S22" i="71"/>
  <c r="T18" i="71"/>
  <c r="W18" i="71"/>
  <c r="Q18" i="71"/>
  <c r="V18" i="71"/>
  <c r="S18" i="71"/>
  <c r="U18" i="71"/>
  <c r="U13" i="71"/>
  <c r="S13" i="71"/>
  <c r="T13" i="71"/>
  <c r="V13" i="71"/>
  <c r="W13" i="71"/>
  <c r="Q13" i="71"/>
  <c r="R13" i="71" s="1"/>
  <c r="W57" i="71"/>
  <c r="Q57" i="71"/>
  <c r="S57" i="71"/>
  <c r="U57" i="71"/>
  <c r="T57" i="71"/>
  <c r="V57" i="71"/>
  <c r="T9" i="66"/>
  <c r="Q9" i="66"/>
  <c r="V9" i="66"/>
  <c r="W9" i="66"/>
  <c r="S9" i="66"/>
  <c r="U9" i="66"/>
  <c r="U81" i="66"/>
  <c r="Q81" i="66"/>
  <c r="S81" i="66"/>
  <c r="V81" i="66"/>
  <c r="T81" i="66"/>
  <c r="W81" i="66"/>
  <c r="U86" i="66"/>
  <c r="W86" i="66"/>
  <c r="V86" i="66"/>
  <c r="Q86" i="66"/>
  <c r="T86" i="66"/>
  <c r="S86" i="66"/>
  <c r="S79" i="66"/>
  <c r="V79" i="66"/>
  <c r="T79" i="66"/>
  <c r="U79" i="66"/>
  <c r="W79" i="66"/>
  <c r="Q79" i="66"/>
  <c r="W27" i="66"/>
  <c r="V27" i="66"/>
  <c r="Q27" i="66"/>
  <c r="T27" i="66"/>
  <c r="U27" i="66"/>
  <c r="S27" i="66"/>
  <c r="Q74" i="66"/>
  <c r="V74" i="66"/>
  <c r="U74" i="66"/>
  <c r="S74" i="66"/>
  <c r="W74" i="66"/>
  <c r="T74" i="66"/>
  <c r="Q34" i="66"/>
  <c r="W34" i="66"/>
  <c r="S34" i="66"/>
  <c r="U34" i="66"/>
  <c r="V34" i="66"/>
  <c r="T34" i="66"/>
  <c r="U23" i="66"/>
  <c r="Q23" i="66"/>
  <c r="W23" i="66"/>
  <c r="S23" i="66"/>
  <c r="V23" i="66"/>
  <c r="T23" i="66"/>
  <c r="S85" i="66"/>
  <c r="V85" i="66"/>
  <c r="T85" i="66"/>
  <c r="U85" i="66"/>
  <c r="Q85" i="66"/>
  <c r="W85" i="66"/>
  <c r="U8" i="66"/>
  <c r="Q8" i="66"/>
  <c r="T8" i="66"/>
  <c r="V8" i="66"/>
  <c r="W8" i="66"/>
  <c r="S8" i="66"/>
  <c r="Q61" i="66"/>
  <c r="S61" i="66"/>
  <c r="T61" i="66"/>
  <c r="W61" i="66"/>
  <c r="U61" i="66"/>
  <c r="V61" i="66"/>
  <c r="S31" i="66"/>
  <c r="W31" i="66"/>
  <c r="Q31" i="66"/>
  <c r="U31" i="66"/>
  <c r="V31" i="66"/>
  <c r="T31" i="66"/>
  <c r="Q84" i="66"/>
  <c r="W84" i="66"/>
  <c r="U84" i="66"/>
  <c r="S84" i="66"/>
  <c r="T84" i="66"/>
  <c r="V84" i="66"/>
  <c r="S46" i="66"/>
  <c r="W46" i="66"/>
  <c r="T46" i="66"/>
  <c r="V46" i="66"/>
  <c r="U46" i="66"/>
  <c r="Q46" i="66"/>
  <c r="W66" i="76"/>
  <c r="U66" i="76"/>
  <c r="T66" i="76"/>
  <c r="V66" i="76"/>
  <c r="S66" i="76"/>
  <c r="Q66" i="76"/>
  <c r="Q19" i="76"/>
  <c r="U19" i="76"/>
  <c r="S19" i="76"/>
  <c r="V19" i="76"/>
  <c r="T19" i="76"/>
  <c r="W19" i="76"/>
  <c r="Q16" i="76"/>
  <c r="V16" i="76"/>
  <c r="U16" i="76"/>
  <c r="S16" i="76"/>
  <c r="T16" i="76"/>
  <c r="W16" i="76"/>
  <c r="S60" i="76"/>
  <c r="V60" i="76"/>
  <c r="W60" i="76"/>
  <c r="T60" i="76"/>
  <c r="Q60" i="76"/>
  <c r="U60" i="76"/>
  <c r="U101" i="76"/>
  <c r="Q101" i="76"/>
  <c r="T101" i="76"/>
  <c r="S101" i="76"/>
  <c r="W101" i="76"/>
  <c r="V101" i="76"/>
  <c r="S4" i="76"/>
  <c r="V4" i="76"/>
  <c r="T4" i="76"/>
  <c r="W4" i="76"/>
  <c r="U4" i="76"/>
  <c r="Q4" i="76"/>
  <c r="W25" i="76"/>
  <c r="V25" i="76"/>
  <c r="T25" i="76"/>
  <c r="Q25" i="76"/>
  <c r="S25" i="76"/>
  <c r="U25" i="76"/>
  <c r="Q70" i="76"/>
  <c r="T70" i="76"/>
  <c r="V70" i="76"/>
  <c r="W70" i="76"/>
  <c r="S70" i="76"/>
  <c r="U70" i="76"/>
  <c r="T17" i="76"/>
  <c r="W17" i="76"/>
  <c r="S17" i="76"/>
  <c r="V17" i="76"/>
  <c r="U17" i="76"/>
  <c r="Q17" i="76"/>
  <c r="T88" i="67"/>
  <c r="V88" i="67"/>
  <c r="W88" i="67"/>
  <c r="Q88" i="67"/>
  <c r="S88" i="67"/>
  <c r="U88" i="67"/>
  <c r="S19" i="67"/>
  <c r="Q19" i="67"/>
  <c r="W19" i="67"/>
  <c r="T19" i="67"/>
  <c r="V19" i="67"/>
  <c r="U19" i="67"/>
  <c r="V76" i="67"/>
  <c r="W76" i="67"/>
  <c r="U76" i="67"/>
  <c r="S76" i="67"/>
  <c r="Q76" i="67"/>
  <c r="T76" i="67"/>
  <c r="Q35" i="67"/>
  <c r="S35" i="67"/>
  <c r="T35" i="67"/>
  <c r="U35" i="67"/>
  <c r="V35" i="67"/>
  <c r="W35" i="67"/>
  <c r="W7" i="67"/>
  <c r="U7" i="67"/>
  <c r="T7" i="67"/>
  <c r="Q7" i="67"/>
  <c r="V7" i="67"/>
  <c r="S7" i="67"/>
  <c r="W18" i="67"/>
  <c r="T18" i="67"/>
  <c r="U18" i="67"/>
  <c r="S18" i="67"/>
  <c r="Q18" i="67"/>
  <c r="V18" i="67"/>
  <c r="Q63" i="67"/>
  <c r="U63" i="67"/>
  <c r="S63" i="67"/>
  <c r="W63" i="67"/>
  <c r="V63" i="67"/>
  <c r="T63" i="67"/>
  <c r="U25" i="67"/>
  <c r="S25" i="67"/>
  <c r="V25" i="67"/>
  <c r="Q25" i="67"/>
  <c r="T25" i="67"/>
  <c r="W25" i="67"/>
  <c r="T9" i="67"/>
  <c r="V9" i="67"/>
  <c r="W9" i="67"/>
  <c r="S9" i="67"/>
  <c r="U9" i="67"/>
  <c r="Q9" i="67"/>
  <c r="T43" i="58"/>
  <c r="Q43" i="58"/>
  <c r="S43" i="58"/>
  <c r="U43" i="58"/>
  <c r="W43" i="58"/>
  <c r="V43" i="58"/>
  <c r="Q35" i="58"/>
  <c r="W35" i="58"/>
  <c r="T35" i="58"/>
  <c r="U35" i="58"/>
  <c r="V35" i="58"/>
  <c r="S35" i="58"/>
  <c r="S24" i="58"/>
  <c r="T24" i="58"/>
  <c r="Q24" i="58"/>
  <c r="R24" i="58" s="1"/>
  <c r="V24" i="58"/>
  <c r="U24" i="58"/>
  <c r="W24" i="58"/>
  <c r="T46" i="58"/>
  <c r="V46" i="58"/>
  <c r="U46" i="58"/>
  <c r="S46" i="58"/>
  <c r="W46" i="58"/>
  <c r="Q46" i="58"/>
  <c r="Q94" i="58"/>
  <c r="U94" i="58"/>
  <c r="T94" i="58"/>
  <c r="S94" i="58"/>
  <c r="W94" i="58"/>
  <c r="V94" i="58"/>
  <c r="T70" i="58"/>
  <c r="S70" i="58"/>
  <c r="Q70" i="58"/>
  <c r="U70" i="58"/>
  <c r="W70" i="58"/>
  <c r="V70" i="58"/>
  <c r="T16" i="58"/>
  <c r="W16" i="58"/>
  <c r="U16" i="58"/>
  <c r="S16" i="58"/>
  <c r="V16" i="58"/>
  <c r="Q16" i="58"/>
  <c r="R16" i="58" s="1"/>
  <c r="W17" i="58"/>
  <c r="S17" i="58"/>
  <c r="V17" i="58"/>
  <c r="T17" i="58"/>
  <c r="Q17" i="58"/>
  <c r="R17" i="58" s="1"/>
  <c r="U17" i="58"/>
  <c r="U56" i="58"/>
  <c r="S56" i="58"/>
  <c r="T56" i="58"/>
  <c r="W56" i="58"/>
  <c r="V56" i="58"/>
  <c r="Q56" i="58"/>
  <c r="S7" i="58"/>
  <c r="V7" i="58"/>
  <c r="U7" i="58"/>
  <c r="Q7" i="58"/>
  <c r="R7" i="58" s="1"/>
  <c r="W7" i="58"/>
  <c r="T7" i="58"/>
  <c r="V21" i="58"/>
  <c r="Q21" i="58"/>
  <c r="R21" i="58" s="1"/>
  <c r="T21" i="58"/>
  <c r="W21" i="58"/>
  <c r="S21" i="58"/>
  <c r="U21" i="58"/>
  <c r="Q61" i="58"/>
  <c r="T61" i="58"/>
  <c r="U61" i="58"/>
  <c r="W61" i="58"/>
  <c r="V61" i="58"/>
  <c r="S61" i="58"/>
  <c r="V98" i="58"/>
  <c r="T98" i="58"/>
  <c r="W98" i="58"/>
  <c r="Q98" i="58"/>
  <c r="S98" i="58"/>
  <c r="U98" i="58"/>
  <c r="T41" i="58"/>
  <c r="U41" i="58"/>
  <c r="S41" i="58"/>
  <c r="W41" i="58"/>
  <c r="Q41" i="58"/>
  <c r="V41" i="58"/>
  <c r="V57" i="69"/>
  <c r="Q57" i="69"/>
  <c r="U57" i="69"/>
  <c r="T57" i="69"/>
  <c r="S57" i="69"/>
  <c r="W57" i="69"/>
  <c r="U56" i="69"/>
  <c r="W56" i="69"/>
  <c r="S56" i="69"/>
  <c r="T56" i="69"/>
  <c r="Q56" i="69"/>
  <c r="V56" i="69"/>
  <c r="U20" i="69"/>
  <c r="W20" i="69"/>
  <c r="S20" i="69"/>
  <c r="T20" i="69"/>
  <c r="Q20" i="69"/>
  <c r="V20" i="69"/>
  <c r="V78" i="69"/>
  <c r="W78" i="69"/>
  <c r="S78" i="69"/>
  <c r="Q78" i="69"/>
  <c r="T78" i="69"/>
  <c r="U78" i="69"/>
  <c r="T81" i="69"/>
  <c r="Q81" i="69"/>
  <c r="V81" i="69"/>
  <c r="U81" i="69"/>
  <c r="S81" i="69"/>
  <c r="W81" i="69"/>
  <c r="U96" i="69"/>
  <c r="W96" i="69"/>
  <c r="V96" i="69"/>
  <c r="S96" i="69"/>
  <c r="T96" i="69"/>
  <c r="Q96" i="69"/>
  <c r="S12" i="69"/>
  <c r="T12" i="69"/>
  <c r="Q12" i="69"/>
  <c r="W12" i="69"/>
  <c r="V12" i="69"/>
  <c r="U12" i="69"/>
  <c r="Q45" i="69"/>
  <c r="V45" i="69"/>
  <c r="T45" i="69"/>
  <c r="W45" i="69"/>
  <c r="U45" i="69"/>
  <c r="S45" i="69"/>
  <c r="Q83" i="69"/>
  <c r="V83" i="69"/>
  <c r="W83" i="69"/>
  <c r="T83" i="69"/>
  <c r="U83" i="69"/>
  <c r="S83" i="69"/>
  <c r="Q53" i="69"/>
  <c r="U53" i="69"/>
  <c r="V53" i="69"/>
  <c r="T53" i="69"/>
  <c r="S53" i="69"/>
  <c r="W53" i="69"/>
  <c r="W83" i="56"/>
  <c r="Q83" i="56"/>
  <c r="T83" i="56"/>
  <c r="S83" i="56"/>
  <c r="U83" i="56"/>
  <c r="V83" i="56"/>
  <c r="W81" i="56"/>
  <c r="S81" i="56"/>
  <c r="T81" i="56"/>
  <c r="V81" i="56"/>
  <c r="Q81" i="56"/>
  <c r="U81" i="56"/>
  <c r="Q15" i="56"/>
  <c r="R15" i="56" s="1"/>
  <c r="T15" i="56"/>
  <c r="U15" i="56"/>
  <c r="V15" i="56"/>
  <c r="S15" i="56"/>
  <c r="W15" i="56"/>
  <c r="Q63" i="56"/>
  <c r="T63" i="56"/>
  <c r="V63" i="56"/>
  <c r="U63" i="56"/>
  <c r="W63" i="56"/>
  <c r="S63" i="56"/>
  <c r="V82" i="56"/>
  <c r="T82" i="56"/>
  <c r="U82" i="56"/>
  <c r="W82" i="56"/>
  <c r="Q82" i="56"/>
  <c r="S82" i="56"/>
  <c r="S72" i="56"/>
  <c r="V72" i="56"/>
  <c r="W72" i="56"/>
  <c r="U72" i="56"/>
  <c r="T72" i="56"/>
  <c r="Q72" i="56"/>
  <c r="S97" i="56"/>
  <c r="Q97" i="56"/>
  <c r="T97" i="56"/>
  <c r="U97" i="56"/>
  <c r="W97" i="56"/>
  <c r="V97" i="56"/>
  <c r="Q78" i="56"/>
  <c r="V78" i="56"/>
  <c r="W78" i="56"/>
  <c r="T78" i="56"/>
  <c r="S78" i="56"/>
  <c r="U78" i="56"/>
  <c r="T21" i="56"/>
  <c r="U21" i="56"/>
  <c r="S21" i="56"/>
  <c r="Q21" i="56"/>
  <c r="V21" i="56"/>
  <c r="W21" i="56"/>
  <c r="U77" i="56"/>
  <c r="V77" i="56"/>
  <c r="S77" i="56"/>
  <c r="Q77" i="56"/>
  <c r="W77" i="56"/>
  <c r="T77" i="56"/>
  <c r="U98" i="56"/>
  <c r="V98" i="56"/>
  <c r="W98" i="56"/>
  <c r="T98" i="56"/>
  <c r="S98" i="56"/>
  <c r="Q98" i="56"/>
  <c r="Q8" i="22"/>
  <c r="T8" i="22"/>
  <c r="U8" i="22"/>
  <c r="S8" i="22"/>
  <c r="V8" i="22"/>
  <c r="W8" i="22"/>
  <c r="W47" i="22"/>
  <c r="T47" i="22"/>
  <c r="S47" i="22"/>
  <c r="U47" i="22"/>
  <c r="Q47" i="22"/>
  <c r="V47" i="22"/>
  <c r="S12" i="22"/>
  <c r="W12" i="22"/>
  <c r="V12" i="22"/>
  <c r="Q12" i="22"/>
  <c r="R12" i="22" s="1"/>
  <c r="T12" i="22"/>
  <c r="U12" i="22"/>
  <c r="Q59" i="22"/>
  <c r="V59" i="22"/>
  <c r="W59" i="22"/>
  <c r="T59" i="22"/>
  <c r="S59" i="22"/>
  <c r="U59" i="22"/>
  <c r="U78" i="22"/>
  <c r="V78" i="22"/>
  <c r="Q78" i="22"/>
  <c r="S78" i="22"/>
  <c r="T78" i="22"/>
  <c r="W78" i="22"/>
  <c r="U16" i="22"/>
  <c r="T16" i="22"/>
  <c r="Q16" i="22"/>
  <c r="R16" i="22" s="1"/>
  <c r="W16" i="22"/>
  <c r="V16" i="22"/>
  <c r="S16" i="22"/>
  <c r="T51" i="64"/>
  <c r="V51" i="64"/>
  <c r="S51" i="64"/>
  <c r="Q51" i="64"/>
  <c r="W51" i="64"/>
  <c r="U51" i="64"/>
  <c r="U49" i="64"/>
  <c r="V49" i="64"/>
  <c r="W49" i="64"/>
  <c r="T49" i="64"/>
  <c r="S49" i="64"/>
  <c r="Q49" i="64"/>
  <c r="U32" i="64"/>
  <c r="S32" i="64"/>
  <c r="T32" i="64"/>
  <c r="V32" i="64"/>
  <c r="Q32" i="64"/>
  <c r="W32" i="64"/>
  <c r="Q80" i="64"/>
  <c r="S80" i="64"/>
  <c r="T80" i="64"/>
  <c r="V80" i="64"/>
  <c r="W80" i="64"/>
  <c r="U80" i="64"/>
  <c r="W77" i="64"/>
  <c r="T77" i="64"/>
  <c r="Q77" i="64"/>
  <c r="U77" i="64"/>
  <c r="V77" i="64"/>
  <c r="S77" i="64"/>
  <c r="U36" i="64"/>
  <c r="V36" i="64"/>
  <c r="T36" i="64"/>
  <c r="S36" i="64"/>
  <c r="Q36" i="64"/>
  <c r="W36" i="64"/>
  <c r="Q10" i="64"/>
  <c r="R10" i="64" s="1"/>
  <c r="V10" i="64"/>
  <c r="T10" i="64"/>
  <c r="S10" i="64"/>
  <c r="W10" i="64"/>
  <c r="U10" i="64"/>
  <c r="T7" i="64"/>
  <c r="V7" i="64"/>
  <c r="S7" i="64"/>
  <c r="W7" i="64"/>
  <c r="U7" i="64"/>
  <c r="Q7" i="64"/>
  <c r="R7" i="64" s="1"/>
  <c r="T100" i="64"/>
  <c r="Q100" i="64"/>
  <c r="S100" i="64"/>
  <c r="U100" i="64"/>
  <c r="W100" i="64"/>
  <c r="V100" i="64"/>
  <c r="U87" i="57"/>
  <c r="Q87" i="57"/>
  <c r="S87" i="57"/>
  <c r="T87" i="57"/>
  <c r="W87" i="57"/>
  <c r="V87" i="57"/>
  <c r="S88" i="57"/>
  <c r="W88" i="57"/>
  <c r="T88" i="57"/>
  <c r="V88" i="57"/>
  <c r="Q88" i="57"/>
  <c r="U88" i="57"/>
  <c r="W13" i="57"/>
  <c r="Q13" i="57"/>
  <c r="R13" i="57" s="1"/>
  <c r="S13" i="57"/>
  <c r="U13" i="57"/>
  <c r="V13" i="57"/>
  <c r="T13" i="57"/>
  <c r="U29" i="57"/>
  <c r="S29" i="57"/>
  <c r="T29" i="57"/>
  <c r="Q29" i="57"/>
  <c r="V29" i="57"/>
  <c r="W29" i="57"/>
  <c r="W89" i="57"/>
  <c r="T89" i="57"/>
  <c r="Q89" i="57"/>
  <c r="U89" i="57"/>
  <c r="V89" i="57"/>
  <c r="S89" i="57"/>
  <c r="V81" i="57"/>
  <c r="T81" i="57"/>
  <c r="W81" i="57"/>
  <c r="Q81" i="57"/>
  <c r="S81" i="57"/>
  <c r="U81" i="57"/>
  <c r="V96" i="57"/>
  <c r="Q96" i="57"/>
  <c r="W96" i="57"/>
  <c r="T96" i="57"/>
  <c r="U96" i="57"/>
  <c r="S96" i="57"/>
  <c r="V97" i="57"/>
  <c r="T97" i="57"/>
  <c r="U97" i="57"/>
  <c r="Q97" i="57"/>
  <c r="S97" i="57"/>
  <c r="W97" i="57"/>
  <c r="T93" i="57"/>
  <c r="S93" i="57"/>
  <c r="W93" i="57"/>
  <c r="Q93" i="57"/>
  <c r="U93" i="57"/>
  <c r="V93" i="57"/>
  <c r="W12" i="57"/>
  <c r="S12" i="57"/>
  <c r="Q12" i="57"/>
  <c r="R12" i="57" s="1"/>
  <c r="T12" i="57"/>
  <c r="V12" i="57"/>
  <c r="U12" i="57"/>
  <c r="V34" i="65"/>
  <c r="U34" i="65"/>
  <c r="Q34" i="65"/>
  <c r="W34" i="65"/>
  <c r="T34" i="65"/>
  <c r="S34" i="65"/>
  <c r="Q100" i="65"/>
  <c r="W100" i="65"/>
  <c r="T100" i="65"/>
  <c r="U100" i="65"/>
  <c r="S100" i="65"/>
  <c r="V100" i="65"/>
  <c r="W62" i="65"/>
  <c r="V62" i="65"/>
  <c r="T62" i="65"/>
  <c r="S62" i="65"/>
  <c r="Q62" i="65"/>
  <c r="U62" i="65"/>
  <c r="W56" i="65"/>
  <c r="Q56" i="65"/>
  <c r="S56" i="65"/>
  <c r="T56" i="65"/>
  <c r="U56" i="65"/>
  <c r="V56" i="65"/>
  <c r="S31" i="65"/>
  <c r="V31" i="65"/>
  <c r="T31" i="65"/>
  <c r="U31" i="65"/>
  <c r="Q31" i="65"/>
  <c r="W31" i="65"/>
  <c r="V29" i="65"/>
  <c r="S29" i="65"/>
  <c r="Q29" i="65"/>
  <c r="U29" i="65"/>
  <c r="T29" i="65"/>
  <c r="W29" i="65"/>
  <c r="T48" i="65"/>
  <c r="Q48" i="65"/>
  <c r="U48" i="65"/>
  <c r="W48" i="65"/>
  <c r="V48" i="65"/>
  <c r="S48" i="65"/>
  <c r="Q72" i="65"/>
  <c r="W72" i="65"/>
  <c r="T72" i="65"/>
  <c r="U72" i="65"/>
  <c r="S72" i="65"/>
  <c r="V72" i="65"/>
  <c r="V82" i="65"/>
  <c r="U82" i="65"/>
  <c r="W82" i="65"/>
  <c r="S82" i="65"/>
  <c r="Q82" i="65"/>
  <c r="T82" i="65"/>
  <c r="W63" i="65"/>
  <c r="V63" i="65"/>
  <c r="U63" i="65"/>
  <c r="T63" i="65"/>
  <c r="Q63" i="65"/>
  <c r="S63" i="65"/>
  <c r="S77" i="65"/>
  <c r="V77" i="65"/>
  <c r="W77" i="65"/>
  <c r="U77" i="65"/>
  <c r="T77" i="65"/>
  <c r="Q77" i="65"/>
  <c r="U28" i="65"/>
  <c r="S28" i="65"/>
  <c r="Q28" i="65"/>
  <c r="T28" i="65"/>
  <c r="W28" i="65"/>
  <c r="V28" i="65"/>
  <c r="W102" i="65"/>
  <c r="S102" i="65"/>
  <c r="Q102" i="65"/>
  <c r="T102" i="65"/>
  <c r="V102" i="65"/>
  <c r="U102" i="65"/>
  <c r="V74" i="65"/>
  <c r="T74" i="65"/>
  <c r="W74" i="65"/>
  <c r="U74" i="65"/>
  <c r="S74" i="65"/>
  <c r="Q74" i="65"/>
  <c r="Q9" i="65"/>
  <c r="U9" i="65"/>
  <c r="W9" i="65"/>
  <c r="S9" i="65"/>
  <c r="T9" i="65"/>
  <c r="V9" i="65"/>
  <c r="T60" i="65"/>
  <c r="V60" i="65"/>
  <c r="S60" i="65"/>
  <c r="U60" i="65"/>
  <c r="W60" i="65"/>
  <c r="Q60" i="65"/>
  <c r="V14" i="65"/>
  <c r="Q14" i="65"/>
  <c r="U14" i="65"/>
  <c r="S14" i="65"/>
  <c r="T14" i="65"/>
  <c r="W14" i="65"/>
  <c r="W88" i="53"/>
  <c r="U88" i="53"/>
  <c r="S88" i="53"/>
  <c r="V88" i="53"/>
  <c r="Q88" i="53"/>
  <c r="T88" i="53"/>
  <c r="T12" i="53"/>
  <c r="V12" i="53"/>
  <c r="W12" i="53"/>
  <c r="U12" i="53"/>
  <c r="Q12" i="53"/>
  <c r="R12" i="53" s="1"/>
  <c r="S12" i="53"/>
  <c r="U51" i="53"/>
  <c r="S51" i="53"/>
  <c r="T51" i="53"/>
  <c r="V51" i="53"/>
  <c r="W51" i="53"/>
  <c r="Q51" i="53"/>
  <c r="Q72" i="53"/>
  <c r="W72" i="53"/>
  <c r="U72" i="53"/>
  <c r="T72" i="53"/>
  <c r="V72" i="53"/>
  <c r="S72" i="53"/>
  <c r="V94" i="53"/>
  <c r="W94" i="53"/>
  <c r="S94" i="53"/>
  <c r="T94" i="53"/>
  <c r="U94" i="53"/>
  <c r="Q94" i="53"/>
  <c r="T93" i="53"/>
  <c r="S93" i="53"/>
  <c r="V93" i="53"/>
  <c r="W93" i="53"/>
  <c r="U93" i="53"/>
  <c r="Q93" i="53"/>
  <c r="Q71" i="53"/>
  <c r="W71" i="53"/>
  <c r="U71" i="53"/>
  <c r="V71" i="53"/>
  <c r="T71" i="53"/>
  <c r="S71" i="53"/>
  <c r="W15" i="53"/>
  <c r="U15" i="53"/>
  <c r="S15" i="53"/>
  <c r="T15" i="53"/>
  <c r="V15" i="53"/>
  <c r="Q15" i="53"/>
  <c r="R15" i="53" s="1"/>
  <c r="U18" i="53"/>
  <c r="Q18" i="53"/>
  <c r="S18" i="53"/>
  <c r="V18" i="53"/>
  <c r="W18" i="53"/>
  <c r="T18" i="53"/>
  <c r="V36" i="53"/>
  <c r="Q36" i="53"/>
  <c r="U36" i="53"/>
  <c r="W36" i="53"/>
  <c r="T36" i="53"/>
  <c r="S36" i="53"/>
  <c r="T80" i="53"/>
  <c r="S80" i="53"/>
  <c r="V80" i="53"/>
  <c r="W80" i="53"/>
  <c r="U80" i="53"/>
  <c r="Q80" i="53"/>
  <c r="Q95" i="53"/>
  <c r="U95" i="53"/>
  <c r="W95" i="53"/>
  <c r="S95" i="53"/>
  <c r="V95" i="53"/>
  <c r="T95" i="53"/>
  <c r="S29" i="53"/>
  <c r="T29" i="53"/>
  <c r="V29" i="53"/>
  <c r="W29" i="53"/>
  <c r="Q29" i="53"/>
  <c r="U29" i="53"/>
  <c r="S67" i="70"/>
  <c r="U67" i="70"/>
  <c r="W67" i="70"/>
  <c r="Q67" i="70"/>
  <c r="V67" i="70"/>
  <c r="T67" i="70"/>
  <c r="V44" i="70"/>
  <c r="W44" i="70"/>
  <c r="U44" i="70"/>
  <c r="S44" i="70"/>
  <c r="T44" i="70"/>
  <c r="Q44" i="70"/>
  <c r="U93" i="70"/>
  <c r="Q93" i="70"/>
  <c r="W93" i="70"/>
  <c r="S93" i="70"/>
  <c r="V93" i="70"/>
  <c r="T93" i="70"/>
  <c r="W5" i="75"/>
  <c r="T5" i="75"/>
  <c r="Q5" i="75"/>
  <c r="R5" i="75" s="1"/>
  <c r="U5" i="75"/>
  <c r="V5" i="75"/>
  <c r="S5" i="75"/>
  <c r="U36" i="75"/>
  <c r="V36" i="75"/>
  <c r="T36" i="75"/>
  <c r="S36" i="75"/>
  <c r="W36" i="75"/>
  <c r="Q36" i="75"/>
  <c r="T4" i="75"/>
  <c r="V4" i="75"/>
  <c r="S4" i="75"/>
  <c r="Q4" i="75"/>
  <c r="W4" i="75"/>
  <c r="U4" i="75"/>
  <c r="V30" i="75"/>
  <c r="S30" i="75"/>
  <c r="Q30" i="75"/>
  <c r="U30" i="75"/>
  <c r="W30" i="75"/>
  <c r="T30" i="75"/>
  <c r="W57" i="75"/>
  <c r="Q57" i="75"/>
  <c r="V57" i="75"/>
  <c r="U57" i="75"/>
  <c r="T57" i="75"/>
  <c r="S57" i="75"/>
  <c r="V49" i="60"/>
  <c r="S49" i="60"/>
  <c r="T49" i="60"/>
  <c r="W49" i="60"/>
  <c r="U49" i="60"/>
  <c r="Q49" i="60"/>
  <c r="V75" i="60"/>
  <c r="Q75" i="60"/>
  <c r="W75" i="60"/>
  <c r="S75" i="60"/>
  <c r="U75" i="60"/>
  <c r="T75" i="60"/>
  <c r="S57" i="60"/>
  <c r="U57" i="60"/>
  <c r="Q57" i="60"/>
  <c r="V57" i="60"/>
  <c r="W57" i="60"/>
  <c r="T57" i="60"/>
  <c r="Q77" i="60"/>
  <c r="T77" i="60"/>
  <c r="V77" i="60"/>
  <c r="S77" i="60"/>
  <c r="W77" i="60"/>
  <c r="U77" i="60"/>
  <c r="U48" i="60"/>
  <c r="T48" i="60"/>
  <c r="Q48" i="60"/>
  <c r="S48" i="60"/>
  <c r="V48" i="60"/>
  <c r="W48" i="60"/>
  <c r="W10" i="60"/>
  <c r="V10" i="60"/>
  <c r="S10" i="60"/>
  <c r="Q10" i="60"/>
  <c r="R10" i="60" s="1"/>
  <c r="T10" i="60"/>
  <c r="U10" i="60"/>
  <c r="Q41" i="60"/>
  <c r="U41" i="60"/>
  <c r="V41" i="60"/>
  <c r="T41" i="60"/>
  <c r="W41" i="60"/>
  <c r="S41" i="60"/>
  <c r="T37" i="60"/>
  <c r="U37" i="60"/>
  <c r="Q37" i="60"/>
  <c r="V37" i="60"/>
  <c r="S37" i="60"/>
  <c r="W37" i="60"/>
  <c r="Q57" i="51"/>
  <c r="V57" i="51"/>
  <c r="U57" i="51"/>
  <c r="T57" i="51"/>
  <c r="S57" i="51"/>
  <c r="W57" i="51"/>
  <c r="Q87" i="51"/>
  <c r="U87" i="51"/>
  <c r="T87" i="51"/>
  <c r="V87" i="51"/>
  <c r="S87" i="51"/>
  <c r="W87" i="51"/>
  <c r="Q67" i="51"/>
  <c r="U67" i="51"/>
  <c r="W67" i="51"/>
  <c r="V67" i="51"/>
  <c r="T67" i="51"/>
  <c r="S67" i="51"/>
  <c r="T69" i="51"/>
  <c r="W69" i="51"/>
  <c r="V69" i="51"/>
  <c r="S69" i="51"/>
  <c r="Q69" i="51"/>
  <c r="U69" i="51"/>
  <c r="S42" i="51"/>
  <c r="T42" i="51"/>
  <c r="V42" i="51"/>
  <c r="Q42" i="51"/>
  <c r="W42" i="51"/>
  <c r="U42" i="51"/>
  <c r="T75" i="51"/>
  <c r="W75" i="51"/>
  <c r="V75" i="51"/>
  <c r="S75" i="51"/>
  <c r="U75" i="51"/>
  <c r="Q75" i="51"/>
  <c r="V81" i="68"/>
  <c r="S81" i="68"/>
  <c r="W81" i="68"/>
  <c r="U81" i="68"/>
  <c r="T81" i="68"/>
  <c r="Q81" i="68"/>
  <c r="Q14" i="68"/>
  <c r="U14" i="68"/>
  <c r="V14" i="68"/>
  <c r="W14" i="68"/>
  <c r="S14" i="68"/>
  <c r="T14" i="68"/>
  <c r="V8" i="68"/>
  <c r="Q8" i="68"/>
  <c r="S8" i="68"/>
  <c r="T8" i="68"/>
  <c r="W8" i="68"/>
  <c r="U8" i="68"/>
  <c r="Q83" i="68"/>
  <c r="V83" i="68"/>
  <c r="W83" i="68"/>
  <c r="T83" i="68"/>
  <c r="S83" i="68"/>
  <c r="U83" i="68"/>
  <c r="W60" i="68"/>
  <c r="V60" i="68"/>
  <c r="S60" i="68"/>
  <c r="T60" i="68"/>
  <c r="Q60" i="68"/>
  <c r="U60" i="68"/>
  <c r="S71" i="68"/>
  <c r="V71" i="68"/>
  <c r="Q71" i="68"/>
  <c r="U71" i="68"/>
  <c r="W71" i="68"/>
  <c r="T71" i="68"/>
  <c r="V33" i="68"/>
  <c r="S33" i="68"/>
  <c r="Q33" i="68"/>
  <c r="W33" i="68"/>
  <c r="T33" i="68"/>
  <c r="U33" i="68"/>
  <c r="W26" i="68"/>
  <c r="U26" i="68"/>
  <c r="S26" i="68"/>
  <c r="T26" i="68"/>
  <c r="V26" i="68"/>
  <c r="Q26" i="68"/>
  <c r="S70" i="68"/>
  <c r="Q70" i="68"/>
  <c r="T70" i="68"/>
  <c r="V70" i="68"/>
  <c r="U70" i="68"/>
  <c r="W70" i="68"/>
  <c r="X24" i="1"/>
  <c r="AC24" i="1"/>
  <c r="AA24" i="1"/>
  <c r="AE24" i="1"/>
  <c r="V11" i="61"/>
  <c r="Q11" i="61"/>
  <c r="S11" i="61"/>
  <c r="T11" i="61"/>
  <c r="U11" i="61"/>
  <c r="W11" i="61"/>
  <c r="W68" i="61"/>
  <c r="Q68" i="61"/>
  <c r="S68" i="61"/>
  <c r="T68" i="61"/>
  <c r="U68" i="61"/>
  <c r="V68" i="61"/>
  <c r="U35" i="61"/>
  <c r="V35" i="61"/>
  <c r="Q35" i="61"/>
  <c r="W35" i="61"/>
  <c r="T35" i="61"/>
  <c r="S35" i="61"/>
  <c r="S79" i="61"/>
  <c r="U79" i="61"/>
  <c r="T79" i="61"/>
  <c r="W79" i="61"/>
  <c r="V79" i="61"/>
  <c r="Q79" i="61"/>
  <c r="S63" i="61"/>
  <c r="Q63" i="61"/>
  <c r="T63" i="61"/>
  <c r="W63" i="61"/>
  <c r="V63" i="61"/>
  <c r="U63" i="61"/>
  <c r="W48" i="61"/>
  <c r="S48" i="61"/>
  <c r="V48" i="61"/>
  <c r="U48" i="61"/>
  <c r="T48" i="61"/>
  <c r="Q48" i="61"/>
  <c r="Q17" i="61"/>
  <c r="U17" i="61"/>
  <c r="W17" i="61"/>
  <c r="S17" i="61"/>
  <c r="T17" i="61"/>
  <c r="V17" i="61"/>
  <c r="S95" i="61"/>
  <c r="V95" i="61"/>
  <c r="U95" i="61"/>
  <c r="W95" i="61"/>
  <c r="Q95" i="61"/>
  <c r="T95" i="61"/>
  <c r="U61" i="54"/>
  <c r="Q61" i="54"/>
  <c r="W61" i="54"/>
  <c r="S61" i="54"/>
  <c r="V61" i="54"/>
  <c r="T61" i="54"/>
  <c r="S90" i="54"/>
  <c r="W90" i="54"/>
  <c r="V90" i="54"/>
  <c r="Q90" i="54"/>
  <c r="T90" i="54"/>
  <c r="U90" i="54"/>
  <c r="Q13" i="54"/>
  <c r="W13" i="54"/>
  <c r="V13" i="54"/>
  <c r="S13" i="54"/>
  <c r="U13" i="54"/>
  <c r="T13" i="54"/>
  <c r="S94" i="54"/>
  <c r="U94" i="54"/>
  <c r="Q94" i="54"/>
  <c r="T94" i="54"/>
  <c r="W94" i="54"/>
  <c r="V94" i="54"/>
  <c r="S72" i="54"/>
  <c r="W72" i="54"/>
  <c r="T72" i="54"/>
  <c r="U72" i="54"/>
  <c r="V72" i="54"/>
  <c r="Q72" i="54"/>
  <c r="Q102" i="54"/>
  <c r="V102" i="54"/>
  <c r="U102" i="54"/>
  <c r="T102" i="54"/>
  <c r="W102" i="54"/>
  <c r="S102" i="54"/>
  <c r="Q33" i="54"/>
  <c r="U33" i="54"/>
  <c r="T33" i="54"/>
  <c r="W33" i="54"/>
  <c r="V33" i="54"/>
  <c r="S33" i="54"/>
  <c r="Q70" i="54"/>
  <c r="S70" i="54"/>
  <c r="V70" i="54"/>
  <c r="T70" i="54"/>
  <c r="U70" i="54"/>
  <c r="W70" i="54"/>
  <c r="Q52" i="54"/>
  <c r="T52" i="54"/>
  <c r="U52" i="54"/>
  <c r="W52" i="54"/>
  <c r="V52" i="54"/>
  <c r="S52" i="54"/>
  <c r="V87" i="54"/>
  <c r="W87" i="54"/>
  <c r="T87" i="54"/>
  <c r="U87" i="54"/>
  <c r="Q87" i="54"/>
  <c r="S87" i="54"/>
  <c r="V24" i="54"/>
  <c r="T24" i="54"/>
  <c r="U24" i="54"/>
  <c r="S24" i="54"/>
  <c r="W24" i="54"/>
  <c r="Q24" i="54"/>
  <c r="Q13" i="59"/>
  <c r="R13" i="59" s="1"/>
  <c r="V13" i="59"/>
  <c r="U13" i="59"/>
  <c r="T13" i="59"/>
  <c r="W13" i="59"/>
  <c r="S13" i="59"/>
  <c r="W9" i="59"/>
  <c r="U9" i="59"/>
  <c r="T9" i="59"/>
  <c r="S9" i="59"/>
  <c r="Q9" i="59"/>
  <c r="R9" i="59" s="1"/>
  <c r="V9" i="59"/>
  <c r="S91" i="59"/>
  <c r="W91" i="59"/>
  <c r="U91" i="59"/>
  <c r="V91" i="59"/>
  <c r="Q91" i="59"/>
  <c r="T91" i="59"/>
  <c r="S99" i="59"/>
  <c r="W99" i="59"/>
  <c r="U99" i="59"/>
  <c r="Q99" i="59"/>
  <c r="T99" i="59"/>
  <c r="V99" i="59"/>
  <c r="Q15" i="59"/>
  <c r="R15" i="59" s="1"/>
  <c r="S15" i="59"/>
  <c r="V15" i="59"/>
  <c r="W15" i="59"/>
  <c r="U15" i="59"/>
  <c r="T15" i="59"/>
  <c r="T74" i="59"/>
  <c r="U74" i="59"/>
  <c r="S74" i="59"/>
  <c r="Q74" i="59"/>
  <c r="V74" i="59"/>
  <c r="W74" i="59"/>
  <c r="Q81" i="59"/>
  <c r="T81" i="59"/>
  <c r="W81" i="59"/>
  <c r="V81" i="59"/>
  <c r="U81" i="59"/>
  <c r="S81" i="59"/>
  <c r="Q20" i="55"/>
  <c r="R20" i="55" s="1"/>
  <c r="V20" i="55"/>
  <c r="U20" i="55"/>
  <c r="T20" i="55"/>
  <c r="W20" i="55"/>
  <c r="S20" i="55"/>
  <c r="V88" i="55"/>
  <c r="U88" i="55"/>
  <c r="Q88" i="55"/>
  <c r="T88" i="55"/>
  <c r="W88" i="55"/>
  <c r="S88" i="55"/>
  <c r="U80" i="55"/>
  <c r="T80" i="55"/>
  <c r="Q80" i="55"/>
  <c r="W80" i="55"/>
  <c r="S80" i="55"/>
  <c r="V80" i="55"/>
  <c r="W22" i="55"/>
  <c r="Q22" i="55"/>
  <c r="R22" i="55" s="1"/>
  <c r="U22" i="55"/>
  <c r="T22" i="55"/>
  <c r="V22" i="55"/>
  <c r="S22" i="55"/>
  <c r="Q38" i="55"/>
  <c r="W38" i="55"/>
  <c r="T38" i="55"/>
  <c r="V38" i="55"/>
  <c r="S38" i="55"/>
  <c r="U38" i="55"/>
  <c r="U10" i="70"/>
  <c r="W10" i="70"/>
  <c r="V10" i="70"/>
  <c r="S10" i="70"/>
  <c r="T10" i="70"/>
  <c r="Q10" i="70"/>
  <c r="U54" i="70"/>
  <c r="T54" i="70"/>
  <c r="S54" i="70"/>
  <c r="V54" i="70"/>
  <c r="W54" i="70"/>
  <c r="Q54" i="70"/>
  <c r="U17" i="70"/>
  <c r="S17" i="70"/>
  <c r="V17" i="70"/>
  <c r="W17" i="70"/>
  <c r="Q17" i="70"/>
  <c r="T17" i="70"/>
  <c r="T83" i="70"/>
  <c r="W83" i="70"/>
  <c r="U83" i="70"/>
  <c r="S83" i="70"/>
  <c r="Q83" i="70"/>
  <c r="V83" i="70"/>
  <c r="T63" i="70"/>
  <c r="W63" i="70"/>
  <c r="Q63" i="70"/>
  <c r="S63" i="70"/>
  <c r="V63" i="70"/>
  <c r="U63" i="70"/>
  <c r="S98" i="70"/>
  <c r="T98" i="70"/>
  <c r="W98" i="70"/>
  <c r="U98" i="70"/>
  <c r="V98" i="70"/>
  <c r="Q98" i="70"/>
  <c r="W80" i="70"/>
  <c r="U80" i="70"/>
  <c r="V80" i="70"/>
  <c r="S80" i="70"/>
  <c r="T80" i="70"/>
  <c r="Q80" i="70"/>
  <c r="U82" i="70"/>
  <c r="V82" i="70"/>
  <c r="S82" i="70"/>
  <c r="Q82" i="70"/>
  <c r="T82" i="70"/>
  <c r="W82" i="70"/>
  <c r="T89" i="70"/>
  <c r="W89" i="70"/>
  <c r="U89" i="70"/>
  <c r="Q89" i="70"/>
  <c r="V89" i="70"/>
  <c r="S89" i="70"/>
  <c r="T57" i="70"/>
  <c r="Q57" i="70"/>
  <c r="S57" i="70"/>
  <c r="U57" i="70"/>
  <c r="V57" i="70"/>
  <c r="W57" i="70"/>
  <c r="W20" i="75"/>
  <c r="T20" i="75"/>
  <c r="S20" i="75"/>
  <c r="V20" i="75"/>
  <c r="U20" i="75"/>
  <c r="Q20" i="75"/>
  <c r="W16" i="75"/>
  <c r="Q16" i="75"/>
  <c r="U16" i="75"/>
  <c r="V16" i="75"/>
  <c r="T16" i="75"/>
  <c r="S16" i="75"/>
  <c r="S38" i="75"/>
  <c r="U38" i="75"/>
  <c r="T38" i="75"/>
  <c r="V38" i="75"/>
  <c r="W38" i="75"/>
  <c r="Q38" i="75"/>
  <c r="V75" i="75"/>
  <c r="S75" i="75"/>
  <c r="Q75" i="75"/>
  <c r="W75" i="75"/>
  <c r="T75" i="75"/>
  <c r="U75" i="75"/>
  <c r="W72" i="75"/>
  <c r="T72" i="75"/>
  <c r="V72" i="75"/>
  <c r="S72" i="75"/>
  <c r="Q72" i="75"/>
  <c r="U72" i="75"/>
  <c r="S74" i="75"/>
  <c r="T74" i="75"/>
  <c r="Q74" i="75"/>
  <c r="V74" i="75"/>
  <c r="U74" i="75"/>
  <c r="W74" i="75"/>
  <c r="U85" i="75"/>
  <c r="T85" i="75"/>
  <c r="V85" i="75"/>
  <c r="W85" i="75"/>
  <c r="Q85" i="75"/>
  <c r="S85" i="75"/>
  <c r="T86" i="75"/>
  <c r="Q86" i="75"/>
  <c r="S86" i="75"/>
  <c r="U86" i="75"/>
  <c r="W86" i="75"/>
  <c r="V86" i="75"/>
  <c r="T33" i="50"/>
  <c r="Q33" i="50"/>
  <c r="V33" i="50"/>
  <c r="U33" i="50"/>
  <c r="W33" i="50"/>
  <c r="S33" i="50"/>
  <c r="U58" i="50"/>
  <c r="V58" i="50"/>
  <c r="Q58" i="50"/>
  <c r="W58" i="50"/>
  <c r="S58" i="50"/>
  <c r="T58" i="50"/>
  <c r="T38" i="50"/>
  <c r="U38" i="50"/>
  <c r="Q38" i="50"/>
  <c r="V38" i="50"/>
  <c r="S38" i="50"/>
  <c r="W38" i="50"/>
  <c r="V14" i="50"/>
  <c r="W14" i="50"/>
  <c r="T14" i="50"/>
  <c r="Q14" i="50"/>
  <c r="R14" i="50" s="1"/>
  <c r="U14" i="50"/>
  <c r="S14" i="50"/>
  <c r="W8" i="50"/>
  <c r="Q8" i="50"/>
  <c r="R8" i="50" s="1"/>
  <c r="V8" i="50"/>
  <c r="T8" i="50"/>
  <c r="S8" i="50"/>
  <c r="U8" i="50"/>
  <c r="S79" i="50"/>
  <c r="U79" i="50"/>
  <c r="V79" i="50"/>
  <c r="T79" i="50"/>
  <c r="W79" i="50"/>
  <c r="Q79" i="50"/>
  <c r="W85" i="50"/>
  <c r="S85" i="50"/>
  <c r="T85" i="50"/>
  <c r="Q85" i="50"/>
  <c r="U85" i="50"/>
  <c r="V85" i="50"/>
  <c r="V63" i="50"/>
  <c r="T63" i="50"/>
  <c r="U63" i="50"/>
  <c r="S63" i="50"/>
  <c r="Q63" i="50"/>
  <c r="W63" i="50"/>
  <c r="V78" i="50"/>
  <c r="U78" i="50"/>
  <c r="T78" i="50"/>
  <c r="S78" i="50"/>
  <c r="Q78" i="50"/>
  <c r="W78" i="50"/>
  <c r="S102" i="50"/>
  <c r="Q102" i="50"/>
  <c r="U102" i="50"/>
  <c r="W102" i="50"/>
  <c r="T102" i="50"/>
  <c r="V102" i="50"/>
  <c r="S100" i="50"/>
  <c r="T100" i="50"/>
  <c r="U100" i="50"/>
  <c r="W100" i="50"/>
  <c r="V100" i="50"/>
  <c r="Q100" i="50"/>
  <c r="V37" i="50"/>
  <c r="Q37" i="50"/>
  <c r="T37" i="50"/>
  <c r="U37" i="50"/>
  <c r="S37" i="50"/>
  <c r="W37" i="50"/>
  <c r="Q18" i="60"/>
  <c r="R18" i="60" s="1"/>
  <c r="V18" i="60"/>
  <c r="S18" i="60"/>
  <c r="W18" i="60"/>
  <c r="U18" i="60"/>
  <c r="T18" i="60"/>
  <c r="U7" i="60"/>
  <c r="S7" i="60"/>
  <c r="T7" i="60"/>
  <c r="Q7" i="60"/>
  <c r="R7" i="60" s="1"/>
  <c r="V7" i="60"/>
  <c r="W7" i="60"/>
  <c r="Q61" i="60"/>
  <c r="T61" i="60"/>
  <c r="W61" i="60"/>
  <c r="S61" i="60"/>
  <c r="U61" i="60"/>
  <c r="V61" i="60"/>
  <c r="S40" i="60"/>
  <c r="W40" i="60"/>
  <c r="U40" i="60"/>
  <c r="V40" i="60"/>
  <c r="Q40" i="60"/>
  <c r="T40" i="60"/>
  <c r="S20" i="60"/>
  <c r="Q20" i="60"/>
  <c r="R20" i="60" s="1"/>
  <c r="T20" i="60"/>
  <c r="U20" i="60"/>
  <c r="V20" i="60"/>
  <c r="W20" i="60"/>
  <c r="V101" i="60"/>
  <c r="T101" i="60"/>
  <c r="Q101" i="60"/>
  <c r="U101" i="60"/>
  <c r="S101" i="60"/>
  <c r="W101" i="60"/>
  <c r="W97" i="60"/>
  <c r="S97" i="60"/>
  <c r="Q97" i="60"/>
  <c r="V97" i="60"/>
  <c r="T97" i="60"/>
  <c r="U97" i="60"/>
  <c r="W54" i="60"/>
  <c r="V54" i="60"/>
  <c r="T54" i="60"/>
  <c r="U54" i="60"/>
  <c r="Q54" i="60"/>
  <c r="S54" i="60"/>
  <c r="S13" i="60"/>
  <c r="W13" i="60"/>
  <c r="T13" i="60"/>
  <c r="Q13" i="60"/>
  <c r="R13" i="60" s="1"/>
  <c r="V13" i="60"/>
  <c r="U13" i="60"/>
  <c r="V30" i="51"/>
  <c r="W30" i="51"/>
  <c r="S30" i="51"/>
  <c r="Q30" i="51"/>
  <c r="T30" i="51"/>
  <c r="U30" i="51"/>
  <c r="S37" i="51"/>
  <c r="T37" i="51"/>
  <c r="W37" i="51"/>
  <c r="V37" i="51"/>
  <c r="Q37" i="51"/>
  <c r="U37" i="51"/>
  <c r="V22" i="51"/>
  <c r="Q22" i="51"/>
  <c r="R22" i="51" s="1"/>
  <c r="W22" i="51"/>
  <c r="T22" i="51"/>
  <c r="S22" i="51"/>
  <c r="U22" i="51"/>
  <c r="U54" i="51"/>
  <c r="Q54" i="51"/>
  <c r="W54" i="51"/>
  <c r="T54" i="51"/>
  <c r="S54" i="51"/>
  <c r="V54" i="51"/>
  <c r="W34" i="51"/>
  <c r="T34" i="51"/>
  <c r="Q34" i="51"/>
  <c r="S34" i="51"/>
  <c r="U34" i="51"/>
  <c r="V34" i="51"/>
  <c r="W99" i="51"/>
  <c r="S99" i="51"/>
  <c r="U99" i="51"/>
  <c r="Q99" i="51"/>
  <c r="T99" i="51"/>
  <c r="V99" i="51"/>
  <c r="S70" i="51"/>
  <c r="T70" i="51"/>
  <c r="W70" i="51"/>
  <c r="Q70" i="51"/>
  <c r="U70" i="51"/>
  <c r="V70" i="51"/>
  <c r="V97" i="51"/>
  <c r="Q97" i="51"/>
  <c r="U97" i="51"/>
  <c r="T97" i="51"/>
  <c r="W97" i="51"/>
  <c r="S97" i="51"/>
  <c r="T8" i="51"/>
  <c r="V8" i="51"/>
  <c r="S8" i="51"/>
  <c r="Q8" i="51"/>
  <c r="R8" i="51" s="1"/>
  <c r="U8" i="51"/>
  <c r="W8" i="51"/>
  <c r="S9" i="51"/>
  <c r="T9" i="51"/>
  <c r="W9" i="51"/>
  <c r="V9" i="51"/>
  <c r="Q9" i="51"/>
  <c r="R9" i="51" s="1"/>
  <c r="U9" i="51"/>
  <c r="Q59" i="68"/>
  <c r="V59" i="68"/>
  <c r="T59" i="68"/>
  <c r="U59" i="68"/>
  <c r="W59" i="68"/>
  <c r="S59" i="68"/>
  <c r="V87" i="68"/>
  <c r="S87" i="68"/>
  <c r="U87" i="68"/>
  <c r="T87" i="68"/>
  <c r="Q87" i="68"/>
  <c r="W87" i="68"/>
  <c r="S42" i="68"/>
  <c r="W42" i="68"/>
  <c r="V42" i="68"/>
  <c r="T42" i="68"/>
  <c r="Q42" i="68"/>
  <c r="U42" i="68"/>
  <c r="Q96" i="68"/>
  <c r="S96" i="68"/>
  <c r="T96" i="68"/>
  <c r="W96" i="68"/>
  <c r="U96" i="68"/>
  <c r="V96" i="68"/>
  <c r="V72" i="68"/>
  <c r="Q72" i="68"/>
  <c r="T72" i="68"/>
  <c r="S72" i="68"/>
  <c r="U72" i="68"/>
  <c r="W72" i="68"/>
  <c r="T25" i="68"/>
  <c r="V25" i="68"/>
  <c r="U25" i="68"/>
  <c r="S25" i="68"/>
  <c r="W25" i="68"/>
  <c r="Q25" i="68"/>
  <c r="Q44" i="68"/>
  <c r="W44" i="68"/>
  <c r="V44" i="68"/>
  <c r="T44" i="68"/>
  <c r="S44" i="68"/>
  <c r="U44" i="68"/>
  <c r="V13" i="68"/>
  <c r="S13" i="68"/>
  <c r="Q13" i="68"/>
  <c r="T13" i="68"/>
  <c r="U13" i="68"/>
  <c r="W13" i="68"/>
  <c r="S69" i="68"/>
  <c r="Q69" i="68"/>
  <c r="T69" i="68"/>
  <c r="W69" i="68"/>
  <c r="V69" i="68"/>
  <c r="U69" i="68"/>
  <c r="W17" i="68"/>
  <c r="V17" i="68"/>
  <c r="Q17" i="68"/>
  <c r="S17" i="68"/>
  <c r="U17" i="68"/>
  <c r="T17" i="68"/>
  <c r="Q37" i="68"/>
  <c r="T37" i="68"/>
  <c r="S37" i="68"/>
  <c r="V37" i="68"/>
  <c r="W37" i="68"/>
  <c r="U37" i="68"/>
  <c r="S99" i="68"/>
  <c r="Q99" i="68"/>
  <c r="W99" i="68"/>
  <c r="T99" i="68"/>
  <c r="U99" i="68"/>
  <c r="V99" i="68"/>
  <c r="S32" i="68"/>
  <c r="Q32" i="68"/>
  <c r="T32" i="68"/>
  <c r="W32" i="68"/>
  <c r="V32" i="68"/>
  <c r="U32" i="68"/>
  <c r="W45" i="61"/>
  <c r="S45" i="61"/>
  <c r="U45" i="61"/>
  <c r="T45" i="61"/>
  <c r="V45" i="61"/>
  <c r="Q45" i="61"/>
  <c r="U16" i="61"/>
  <c r="W16" i="61"/>
  <c r="S16" i="61"/>
  <c r="T16" i="61"/>
  <c r="Q16" i="61"/>
  <c r="V16" i="61"/>
  <c r="T8" i="61"/>
  <c r="V8" i="61"/>
  <c r="Q8" i="61"/>
  <c r="R8" i="61" s="1"/>
  <c r="U8" i="61"/>
  <c r="W8" i="61"/>
  <c r="S8" i="61"/>
  <c r="T27" i="61"/>
  <c r="Q27" i="61"/>
  <c r="W27" i="61"/>
  <c r="U27" i="61"/>
  <c r="S27" i="61"/>
  <c r="V27" i="61"/>
  <c r="U9" i="61"/>
  <c r="W9" i="61"/>
  <c r="V9" i="61"/>
  <c r="S9" i="61"/>
  <c r="Q9" i="61"/>
  <c r="R9" i="61" s="1"/>
  <c r="T9" i="61"/>
  <c r="V26" i="61"/>
  <c r="T26" i="61"/>
  <c r="W26" i="61"/>
  <c r="U26" i="61"/>
  <c r="S26" i="61"/>
  <c r="Q26" i="61"/>
  <c r="U80" i="61"/>
  <c r="S80" i="61"/>
  <c r="W80" i="61"/>
  <c r="T80" i="61"/>
  <c r="V80" i="61"/>
  <c r="Q80" i="61"/>
  <c r="T36" i="61"/>
  <c r="V36" i="61"/>
  <c r="S36" i="61"/>
  <c r="U36" i="61"/>
  <c r="W36" i="61"/>
  <c r="Q36" i="61"/>
  <c r="U20" i="61"/>
  <c r="S20" i="61"/>
  <c r="V20" i="61"/>
  <c r="Q20" i="61"/>
  <c r="T20" i="61"/>
  <c r="W20" i="61"/>
  <c r="Q82" i="61"/>
  <c r="V82" i="61"/>
  <c r="U82" i="61"/>
  <c r="S82" i="61"/>
  <c r="W82" i="61"/>
  <c r="T82" i="61"/>
  <c r="T67" i="61"/>
  <c r="S67" i="61"/>
  <c r="W67" i="61"/>
  <c r="V67" i="61"/>
  <c r="U67" i="61"/>
  <c r="Q67" i="61"/>
  <c r="U58" i="61"/>
  <c r="Q58" i="61"/>
  <c r="T58" i="61"/>
  <c r="V58" i="61"/>
  <c r="W58" i="61"/>
  <c r="S58" i="61"/>
  <c r="Q66" i="61"/>
  <c r="W66" i="61"/>
  <c r="S66" i="61"/>
  <c r="U66" i="61"/>
  <c r="T66" i="61"/>
  <c r="V66" i="61"/>
  <c r="V57" i="61"/>
  <c r="T57" i="61"/>
  <c r="S57" i="61"/>
  <c r="Q57" i="61"/>
  <c r="U57" i="61"/>
  <c r="W57" i="61"/>
  <c r="V92" i="61"/>
  <c r="S92" i="61"/>
  <c r="U92" i="61"/>
  <c r="W92" i="61"/>
  <c r="T92" i="61"/>
  <c r="Q92" i="61"/>
  <c r="Q88" i="61"/>
  <c r="W88" i="61"/>
  <c r="V88" i="61"/>
  <c r="T88" i="61"/>
  <c r="U88" i="61"/>
  <c r="S88" i="61"/>
  <c r="Q96" i="54"/>
  <c r="U96" i="54"/>
  <c r="S96" i="54"/>
  <c r="T96" i="54"/>
  <c r="V96" i="54"/>
  <c r="W96" i="54"/>
  <c r="V80" i="54"/>
  <c r="W80" i="54"/>
  <c r="T80" i="54"/>
  <c r="Q80" i="54"/>
  <c r="U80" i="54"/>
  <c r="S80" i="54"/>
  <c r="U84" i="54"/>
  <c r="W84" i="54"/>
  <c r="S84" i="54"/>
  <c r="Q84" i="54"/>
  <c r="T84" i="54"/>
  <c r="V84" i="54"/>
  <c r="S12" i="54"/>
  <c r="U12" i="54"/>
  <c r="V12" i="54"/>
  <c r="T12" i="54"/>
  <c r="W12" i="54"/>
  <c r="Q12" i="54"/>
  <c r="Q35" i="54"/>
  <c r="U35" i="54"/>
  <c r="S35" i="54"/>
  <c r="T35" i="54"/>
  <c r="V35" i="54"/>
  <c r="W35" i="54"/>
  <c r="Q37" i="54"/>
  <c r="U37" i="54"/>
  <c r="S37" i="54"/>
  <c r="T37" i="54"/>
  <c r="W37" i="54"/>
  <c r="V37" i="54"/>
  <c r="S79" i="54"/>
  <c r="W79" i="54"/>
  <c r="Q79" i="54"/>
  <c r="T79" i="54"/>
  <c r="V79" i="54"/>
  <c r="U79" i="54"/>
  <c r="W41" i="54"/>
  <c r="V41" i="54"/>
  <c r="Q41" i="54"/>
  <c r="U41" i="54"/>
  <c r="T41" i="54"/>
  <c r="S41" i="54"/>
  <c r="U98" i="54"/>
  <c r="W98" i="54"/>
  <c r="T98" i="54"/>
  <c r="S98" i="54"/>
  <c r="Q98" i="54"/>
  <c r="V98" i="54"/>
  <c r="T64" i="54"/>
  <c r="U64" i="54"/>
  <c r="S64" i="54"/>
  <c r="Q64" i="54"/>
  <c r="V64" i="54"/>
  <c r="W64" i="54"/>
  <c r="T69" i="54"/>
  <c r="Q69" i="54"/>
  <c r="U69" i="54"/>
  <c r="S69" i="54"/>
  <c r="V69" i="54"/>
  <c r="W69" i="54"/>
  <c r="S7" i="54"/>
  <c r="W7" i="54"/>
  <c r="T7" i="54"/>
  <c r="U7" i="54"/>
  <c r="Q7" i="54"/>
  <c r="R7" i="54" s="1"/>
  <c r="V7" i="54"/>
  <c r="U92" i="54"/>
  <c r="W92" i="54"/>
  <c r="T92" i="54"/>
  <c r="V92" i="54"/>
  <c r="Q92" i="54"/>
  <c r="S92" i="54"/>
  <c r="Q44" i="54"/>
  <c r="U44" i="54"/>
  <c r="T44" i="54"/>
  <c r="V44" i="54"/>
  <c r="S44" i="54"/>
  <c r="W44" i="54"/>
  <c r="T18" i="54"/>
  <c r="U18" i="54"/>
  <c r="S18" i="54"/>
  <c r="V18" i="54"/>
  <c r="W18" i="54"/>
  <c r="Q18" i="54"/>
  <c r="S50" i="59"/>
  <c r="W50" i="59"/>
  <c r="T50" i="59"/>
  <c r="Q50" i="59"/>
  <c r="U50" i="59"/>
  <c r="V50" i="59"/>
  <c r="U86" i="59"/>
  <c r="S86" i="59"/>
  <c r="V86" i="59"/>
  <c r="T86" i="59"/>
  <c r="Q86" i="59"/>
  <c r="W86" i="59"/>
  <c r="V76" i="59"/>
  <c r="S76" i="59"/>
  <c r="W76" i="59"/>
  <c r="Q76" i="59"/>
  <c r="T76" i="59"/>
  <c r="U76" i="59"/>
  <c r="S58" i="59"/>
  <c r="V58" i="59"/>
  <c r="U58" i="59"/>
  <c r="Q58" i="59"/>
  <c r="T58" i="59"/>
  <c r="W58" i="59"/>
  <c r="S72" i="59"/>
  <c r="Q72" i="59"/>
  <c r="W72" i="59"/>
  <c r="U72" i="59"/>
  <c r="T72" i="59"/>
  <c r="V72" i="59"/>
  <c r="V83" i="59"/>
  <c r="W83" i="59"/>
  <c r="Q83" i="59"/>
  <c r="S83" i="59"/>
  <c r="U83" i="59"/>
  <c r="T83" i="59"/>
  <c r="W21" i="59"/>
  <c r="S21" i="59"/>
  <c r="V21" i="59"/>
  <c r="Q21" i="59"/>
  <c r="U21" i="59"/>
  <c r="T21" i="59"/>
  <c r="T19" i="59"/>
  <c r="W19" i="59"/>
  <c r="Q19" i="59"/>
  <c r="V19" i="59"/>
  <c r="S19" i="59"/>
  <c r="U19" i="59"/>
  <c r="V80" i="59"/>
  <c r="S80" i="59"/>
  <c r="Q80" i="59"/>
  <c r="U80" i="59"/>
  <c r="T80" i="59"/>
  <c r="W80" i="59"/>
  <c r="T78" i="59"/>
  <c r="V78" i="59"/>
  <c r="S78" i="59"/>
  <c r="W78" i="59"/>
  <c r="U78" i="59"/>
  <c r="Q78" i="59"/>
  <c r="W61" i="59"/>
  <c r="U61" i="59"/>
  <c r="V61" i="59"/>
  <c r="T61" i="59"/>
  <c r="Q61" i="59"/>
  <c r="S61" i="59"/>
  <c r="V8" i="59"/>
  <c r="T8" i="59"/>
  <c r="Q8" i="59"/>
  <c r="R8" i="59" s="1"/>
  <c r="W8" i="59"/>
  <c r="S8" i="59"/>
  <c r="U8" i="59"/>
  <c r="S11" i="59"/>
  <c r="Q11" i="59"/>
  <c r="R11" i="59" s="1"/>
  <c r="U11" i="59"/>
  <c r="T11" i="59"/>
  <c r="W11" i="59"/>
  <c r="V11" i="59"/>
  <c r="S46" i="59"/>
  <c r="Q46" i="59"/>
  <c r="T46" i="59"/>
  <c r="U46" i="59"/>
  <c r="V46" i="59"/>
  <c r="W46" i="59"/>
  <c r="S96" i="55"/>
  <c r="V96" i="55"/>
  <c r="W96" i="55"/>
  <c r="U96" i="55"/>
  <c r="T96" i="55"/>
  <c r="Q96" i="55"/>
  <c r="U83" i="55"/>
  <c r="S83" i="55"/>
  <c r="T83" i="55"/>
  <c r="Q83" i="55"/>
  <c r="W83" i="55"/>
  <c r="V83" i="55"/>
  <c r="S98" i="55"/>
  <c r="V98" i="55"/>
  <c r="Q98" i="55"/>
  <c r="T98" i="55"/>
  <c r="W98" i="55"/>
  <c r="U98" i="55"/>
  <c r="W67" i="55"/>
  <c r="Q67" i="55"/>
  <c r="T67" i="55"/>
  <c r="V67" i="55"/>
  <c r="S67" i="55"/>
  <c r="U67" i="55"/>
  <c r="V63" i="55"/>
  <c r="W63" i="55"/>
  <c r="T63" i="55"/>
  <c r="S63" i="55"/>
  <c r="Q63" i="55"/>
  <c r="U63" i="55"/>
  <c r="W21" i="55"/>
  <c r="U21" i="55"/>
  <c r="T21" i="55"/>
  <c r="S21" i="55"/>
  <c r="V21" i="55"/>
  <c r="Q21" i="55"/>
  <c r="R21" i="55" s="1"/>
  <c r="U33" i="55"/>
  <c r="Q33" i="55"/>
  <c r="V33" i="55"/>
  <c r="W33" i="55"/>
  <c r="T33" i="55"/>
  <c r="S33" i="55"/>
  <c r="U55" i="55"/>
  <c r="S55" i="55"/>
  <c r="V55" i="55"/>
  <c r="T55" i="55"/>
  <c r="W55" i="55"/>
  <c r="Q55" i="55"/>
  <c r="V102" i="55"/>
  <c r="Q102" i="55"/>
  <c r="S102" i="55"/>
  <c r="U102" i="55"/>
  <c r="T102" i="55"/>
  <c r="W102" i="55"/>
  <c r="W86" i="55"/>
  <c r="Q86" i="55"/>
  <c r="T86" i="55"/>
  <c r="S86" i="55"/>
  <c r="U86" i="55"/>
  <c r="V86" i="55"/>
  <c r="T64" i="55"/>
  <c r="V64" i="55"/>
  <c r="W64" i="55"/>
  <c r="S64" i="55"/>
  <c r="U64" i="55"/>
  <c r="Q64" i="55"/>
  <c r="T99" i="55"/>
  <c r="V99" i="55"/>
  <c r="S99" i="55"/>
  <c r="Q99" i="55"/>
  <c r="W99" i="55"/>
  <c r="U99" i="55"/>
  <c r="U72" i="55"/>
  <c r="T72" i="55"/>
  <c r="S72" i="55"/>
  <c r="V72" i="55"/>
  <c r="Q72" i="55"/>
  <c r="W72" i="55"/>
  <c r="W56" i="71"/>
  <c r="S56" i="71"/>
  <c r="V56" i="71"/>
  <c r="U56" i="71"/>
  <c r="T56" i="71"/>
  <c r="Q56" i="71"/>
  <c r="W33" i="71"/>
  <c r="T33" i="71"/>
  <c r="V33" i="71"/>
  <c r="S33" i="71"/>
  <c r="U33" i="71"/>
  <c r="Q33" i="71"/>
  <c r="U10" i="71"/>
  <c r="T10" i="71"/>
  <c r="V10" i="71"/>
  <c r="W10" i="71"/>
  <c r="Q10" i="71"/>
  <c r="R10" i="71" s="1"/>
  <c r="S10" i="71"/>
  <c r="T82" i="71"/>
  <c r="S82" i="71"/>
  <c r="W82" i="71"/>
  <c r="U82" i="71"/>
  <c r="V82" i="71"/>
  <c r="Q82" i="71"/>
  <c r="U97" i="71"/>
  <c r="S97" i="71"/>
  <c r="T97" i="71"/>
  <c r="V97" i="71"/>
  <c r="W97" i="71"/>
  <c r="Q97" i="71"/>
  <c r="T55" i="71"/>
  <c r="U55" i="71"/>
  <c r="V55" i="71"/>
  <c r="Q55" i="71"/>
  <c r="W55" i="71"/>
  <c r="S55" i="71"/>
  <c r="T5" i="71"/>
  <c r="W5" i="71"/>
  <c r="Q5" i="71"/>
  <c r="R5" i="71" s="1"/>
  <c r="U5" i="71"/>
  <c r="S5" i="71"/>
  <c r="V5" i="71"/>
  <c r="U14" i="71"/>
  <c r="Q14" i="71"/>
  <c r="W14" i="71"/>
  <c r="V14" i="71"/>
  <c r="S14" i="71"/>
  <c r="T14" i="71"/>
  <c r="U75" i="71"/>
  <c r="V75" i="71"/>
  <c r="Q75" i="71"/>
  <c r="W75" i="71"/>
  <c r="S75" i="71"/>
  <c r="T75" i="71"/>
  <c r="V70" i="71"/>
  <c r="W70" i="71"/>
  <c r="U70" i="71"/>
  <c r="T70" i="71"/>
  <c r="S70" i="71"/>
  <c r="Q70" i="71"/>
  <c r="Q65" i="71"/>
  <c r="T65" i="71"/>
  <c r="V65" i="71"/>
  <c r="U65" i="71"/>
  <c r="S65" i="71"/>
  <c r="W65" i="71"/>
  <c r="X15" i="1"/>
  <c r="AE15" i="1" s="1"/>
  <c r="Q14" i="66"/>
  <c r="U14" i="66"/>
  <c r="T14" i="66"/>
  <c r="V14" i="66"/>
  <c r="S14" i="66"/>
  <c r="W14" i="66"/>
  <c r="W10" i="66"/>
  <c r="T10" i="66"/>
  <c r="S10" i="66"/>
  <c r="Q10" i="66"/>
  <c r="V10" i="66"/>
  <c r="U10" i="66"/>
  <c r="Q101" i="66"/>
  <c r="S101" i="66"/>
  <c r="U101" i="66"/>
  <c r="V101" i="66"/>
  <c r="W101" i="66"/>
  <c r="T101" i="66"/>
  <c r="Q67" i="66"/>
  <c r="S67" i="66"/>
  <c r="V67" i="66"/>
  <c r="T67" i="66"/>
  <c r="U67" i="66"/>
  <c r="W67" i="66"/>
  <c r="Q54" i="66"/>
  <c r="U54" i="66"/>
  <c r="V54" i="66"/>
  <c r="S54" i="66"/>
  <c r="W54" i="66"/>
  <c r="T54" i="66"/>
  <c r="S95" i="66"/>
  <c r="Q95" i="66"/>
  <c r="U95" i="66"/>
  <c r="T95" i="66"/>
  <c r="V95" i="66"/>
  <c r="W95" i="66"/>
  <c r="T89" i="66"/>
  <c r="W89" i="66"/>
  <c r="U89" i="66"/>
  <c r="S89" i="66"/>
  <c r="Q89" i="66"/>
  <c r="V89" i="66"/>
  <c r="W28" i="66"/>
  <c r="U28" i="66"/>
  <c r="S28" i="66"/>
  <c r="V28" i="66"/>
  <c r="T28" i="66"/>
  <c r="Q28" i="66"/>
  <c r="V26" i="76"/>
  <c r="T26" i="76"/>
  <c r="U26" i="76"/>
  <c r="W26" i="76"/>
  <c r="Q26" i="76"/>
  <c r="S26" i="76"/>
  <c r="U44" i="76"/>
  <c r="W44" i="76"/>
  <c r="Q44" i="76"/>
  <c r="T44" i="76"/>
  <c r="S44" i="76"/>
  <c r="V44" i="76"/>
  <c r="W35" i="76"/>
  <c r="T35" i="76"/>
  <c r="Q35" i="76"/>
  <c r="S35" i="76"/>
  <c r="V35" i="76"/>
  <c r="U35" i="76"/>
  <c r="V78" i="76"/>
  <c r="T78" i="76"/>
  <c r="W78" i="76"/>
  <c r="Q78" i="76"/>
  <c r="S78" i="76"/>
  <c r="U78" i="76"/>
  <c r="W96" i="76"/>
  <c r="V96" i="76"/>
  <c r="U96" i="76"/>
  <c r="S96" i="76"/>
  <c r="T96" i="76"/>
  <c r="Q96" i="76"/>
  <c r="U65" i="76"/>
  <c r="Q65" i="76"/>
  <c r="T65" i="76"/>
  <c r="V65" i="76"/>
  <c r="S65" i="76"/>
  <c r="W65" i="76"/>
  <c r="Q15" i="76"/>
  <c r="U15" i="76"/>
  <c r="T15" i="76"/>
  <c r="S15" i="76"/>
  <c r="W15" i="76"/>
  <c r="V15" i="76"/>
  <c r="W80" i="76"/>
  <c r="S80" i="76"/>
  <c r="Q80" i="76"/>
  <c r="U80" i="76"/>
  <c r="T80" i="76"/>
  <c r="V80" i="76"/>
  <c r="V90" i="76"/>
  <c r="W90" i="76"/>
  <c r="Q90" i="76"/>
  <c r="U90" i="76"/>
  <c r="S90" i="76"/>
  <c r="T90" i="76"/>
  <c r="T55" i="76"/>
  <c r="V55" i="76"/>
  <c r="U55" i="76"/>
  <c r="W55" i="76"/>
  <c r="Q55" i="76"/>
  <c r="S55" i="76"/>
  <c r="V14" i="76"/>
  <c r="S14" i="76"/>
  <c r="T14" i="76"/>
  <c r="W14" i="76"/>
  <c r="U14" i="76"/>
  <c r="Q14" i="76"/>
  <c r="S5" i="76"/>
  <c r="T5" i="76"/>
  <c r="V5" i="76"/>
  <c r="Q5" i="76"/>
  <c r="U5" i="76"/>
  <c r="W5" i="76"/>
  <c r="S60" i="67"/>
  <c r="W60" i="67"/>
  <c r="Q60" i="67"/>
  <c r="T60" i="67"/>
  <c r="V60" i="67"/>
  <c r="U60" i="67"/>
  <c r="W41" i="67"/>
  <c r="V41" i="67"/>
  <c r="T41" i="67"/>
  <c r="U41" i="67"/>
  <c r="Q41" i="67"/>
  <c r="S41" i="67"/>
  <c r="V20" i="67"/>
  <c r="W20" i="67"/>
  <c r="T20" i="67"/>
  <c r="U20" i="67"/>
  <c r="Q20" i="67"/>
  <c r="S20" i="67"/>
  <c r="S16" i="67"/>
  <c r="V16" i="67"/>
  <c r="W16" i="67"/>
  <c r="U16" i="67"/>
  <c r="T16" i="67"/>
  <c r="Q16" i="67"/>
  <c r="V102" i="67"/>
  <c r="T102" i="67"/>
  <c r="Q102" i="67"/>
  <c r="W102" i="67"/>
  <c r="S102" i="67"/>
  <c r="U102" i="67"/>
  <c r="W98" i="67"/>
  <c r="S98" i="67"/>
  <c r="U98" i="67"/>
  <c r="T98" i="67"/>
  <c r="V98" i="67"/>
  <c r="Q98" i="67"/>
  <c r="V64" i="67"/>
  <c r="S64" i="67"/>
  <c r="T64" i="67"/>
  <c r="U64" i="67"/>
  <c r="W64" i="67"/>
  <c r="Q64" i="67"/>
  <c r="T42" i="67"/>
  <c r="V42" i="67"/>
  <c r="Q42" i="67"/>
  <c r="S42" i="67"/>
  <c r="W42" i="67"/>
  <c r="U42" i="67"/>
  <c r="U90" i="67"/>
  <c r="V90" i="67"/>
  <c r="S90" i="67"/>
  <c r="Q90" i="67"/>
  <c r="W90" i="67"/>
  <c r="T90" i="67"/>
  <c r="V21" i="67"/>
  <c r="W21" i="67"/>
  <c r="T21" i="67"/>
  <c r="U21" i="67"/>
  <c r="S21" i="67"/>
  <c r="Q21" i="67"/>
  <c r="T80" i="67"/>
  <c r="V80" i="67"/>
  <c r="Q80" i="67"/>
  <c r="W80" i="67"/>
  <c r="S80" i="67"/>
  <c r="U80" i="67"/>
  <c r="V84" i="67"/>
  <c r="U84" i="67"/>
  <c r="W84" i="67"/>
  <c r="T84" i="67"/>
  <c r="Q84" i="67"/>
  <c r="S84" i="67"/>
  <c r="S29" i="58"/>
  <c r="Q29" i="58"/>
  <c r="U29" i="58"/>
  <c r="T29" i="58"/>
  <c r="V29" i="58"/>
  <c r="W29" i="58"/>
  <c r="S58" i="58"/>
  <c r="U58" i="58"/>
  <c r="T58" i="58"/>
  <c r="W58" i="58"/>
  <c r="Q58" i="58"/>
  <c r="V58" i="58"/>
  <c r="U18" i="58"/>
  <c r="W18" i="58"/>
  <c r="T18" i="58"/>
  <c r="Q18" i="58"/>
  <c r="R18" i="58" s="1"/>
  <c r="V18" i="58"/>
  <c r="S18" i="58"/>
  <c r="W77" i="58"/>
  <c r="S77" i="58"/>
  <c r="Q77" i="58"/>
  <c r="U77" i="58"/>
  <c r="T77" i="58"/>
  <c r="V77" i="58"/>
  <c r="W59" i="58"/>
  <c r="U59" i="58"/>
  <c r="S59" i="58"/>
  <c r="Q59" i="58"/>
  <c r="T59" i="58"/>
  <c r="V59" i="58"/>
  <c r="W92" i="58"/>
  <c r="S92" i="58"/>
  <c r="U92" i="58"/>
  <c r="Q92" i="58"/>
  <c r="V92" i="58"/>
  <c r="T92" i="58"/>
  <c r="S36" i="58"/>
  <c r="V36" i="58"/>
  <c r="W36" i="58"/>
  <c r="U36" i="58"/>
  <c r="Q36" i="58"/>
  <c r="T36" i="58"/>
  <c r="T71" i="58"/>
  <c r="V71" i="58"/>
  <c r="U71" i="58"/>
  <c r="Q71" i="58"/>
  <c r="W71" i="58"/>
  <c r="S71" i="58"/>
  <c r="U83" i="58"/>
  <c r="T83" i="58"/>
  <c r="W83" i="58"/>
  <c r="V83" i="58"/>
  <c r="S83" i="58"/>
  <c r="Q83" i="58"/>
  <c r="W38" i="58"/>
  <c r="V38" i="58"/>
  <c r="U38" i="58"/>
  <c r="T38" i="58"/>
  <c r="S38" i="58"/>
  <c r="Q38" i="58"/>
  <c r="T34" i="58"/>
  <c r="W34" i="58"/>
  <c r="V34" i="58"/>
  <c r="Q34" i="58"/>
  <c r="U34" i="58"/>
  <c r="S34" i="58"/>
  <c r="S78" i="58"/>
  <c r="V78" i="58"/>
  <c r="U78" i="58"/>
  <c r="Q78" i="58"/>
  <c r="W78" i="58"/>
  <c r="T78" i="58"/>
  <c r="T63" i="58"/>
  <c r="U63" i="58"/>
  <c r="W63" i="58"/>
  <c r="S63" i="58"/>
  <c r="V63" i="58"/>
  <c r="Q63" i="58"/>
  <c r="W53" i="58"/>
  <c r="V53" i="58"/>
  <c r="Q53" i="58"/>
  <c r="S53" i="58"/>
  <c r="T53" i="58"/>
  <c r="U53" i="58"/>
  <c r="W80" i="58"/>
  <c r="V80" i="58"/>
  <c r="T80" i="58"/>
  <c r="U80" i="58"/>
  <c r="S80" i="58"/>
  <c r="Q80" i="58"/>
  <c r="S42" i="69"/>
  <c r="U42" i="69"/>
  <c r="V42" i="69"/>
  <c r="Q42" i="69"/>
  <c r="W42" i="69"/>
  <c r="T42" i="69"/>
  <c r="Q43" i="69"/>
  <c r="U43" i="69"/>
  <c r="T43" i="69"/>
  <c r="W43" i="69"/>
  <c r="S43" i="69"/>
  <c r="V43" i="69"/>
  <c r="T44" i="69"/>
  <c r="W44" i="69"/>
  <c r="Q44" i="69"/>
  <c r="S44" i="69"/>
  <c r="V44" i="69"/>
  <c r="U44" i="69"/>
  <c r="S23" i="69"/>
  <c r="U23" i="69"/>
  <c r="V23" i="69"/>
  <c r="T23" i="69"/>
  <c r="Q23" i="69"/>
  <c r="W23" i="69"/>
  <c r="T7" i="69"/>
  <c r="Q7" i="69"/>
  <c r="V7" i="69"/>
  <c r="S7" i="69"/>
  <c r="W7" i="69"/>
  <c r="U7" i="69"/>
  <c r="Q46" i="69"/>
  <c r="T46" i="69"/>
  <c r="W46" i="69"/>
  <c r="S46" i="69"/>
  <c r="U46" i="69"/>
  <c r="V46" i="69"/>
  <c r="V17" i="69"/>
  <c r="W17" i="69"/>
  <c r="Q17" i="69"/>
  <c r="T17" i="69"/>
  <c r="U17" i="69"/>
  <c r="S17" i="69"/>
  <c r="T16" i="69"/>
  <c r="V16" i="69"/>
  <c r="U16" i="69"/>
  <c r="S16" i="69"/>
  <c r="Q16" i="69"/>
  <c r="W16" i="69"/>
  <c r="V4" i="69"/>
  <c r="T4" i="69"/>
  <c r="U4" i="69"/>
  <c r="S4" i="69"/>
  <c r="W4" i="69"/>
  <c r="Q4" i="69"/>
  <c r="U60" i="69"/>
  <c r="V60" i="69"/>
  <c r="W60" i="69"/>
  <c r="T60" i="69"/>
  <c r="S60" i="69"/>
  <c r="Q60" i="69"/>
  <c r="U74" i="69"/>
  <c r="Q74" i="69"/>
  <c r="W74" i="69"/>
  <c r="S74" i="69"/>
  <c r="V74" i="69"/>
  <c r="T74" i="69"/>
  <c r="U13" i="69"/>
  <c r="Q13" i="69"/>
  <c r="V13" i="69"/>
  <c r="S13" i="69"/>
  <c r="T13" i="69"/>
  <c r="W13" i="69"/>
  <c r="W35" i="69"/>
  <c r="S35" i="69"/>
  <c r="U35" i="69"/>
  <c r="Q35" i="69"/>
  <c r="T35" i="69"/>
  <c r="V35" i="69"/>
  <c r="T87" i="56"/>
  <c r="S87" i="56"/>
  <c r="U87" i="56"/>
  <c r="Q87" i="56"/>
  <c r="V87" i="56"/>
  <c r="W87" i="56"/>
  <c r="Q24" i="56"/>
  <c r="W24" i="56"/>
  <c r="S24" i="56"/>
  <c r="V24" i="56"/>
  <c r="T24" i="56"/>
  <c r="U24" i="56"/>
  <c r="Q16" i="56"/>
  <c r="R16" i="56" s="1"/>
  <c r="W16" i="56"/>
  <c r="V16" i="56"/>
  <c r="T16" i="56"/>
  <c r="U16" i="56"/>
  <c r="S16" i="56"/>
  <c r="U100" i="56"/>
  <c r="V100" i="56"/>
  <c r="T100" i="56"/>
  <c r="S100" i="56"/>
  <c r="Q100" i="56"/>
  <c r="W100" i="56"/>
  <c r="U44" i="56"/>
  <c r="T44" i="56"/>
  <c r="S44" i="56"/>
  <c r="V44" i="56"/>
  <c r="Q44" i="56"/>
  <c r="W44" i="56"/>
  <c r="V41" i="56"/>
  <c r="Q41" i="56"/>
  <c r="U41" i="56"/>
  <c r="S41" i="56"/>
  <c r="T41" i="56"/>
  <c r="W41" i="56"/>
  <c r="V89" i="56"/>
  <c r="Q89" i="56"/>
  <c r="W89" i="56"/>
  <c r="S89" i="56"/>
  <c r="U89" i="56"/>
  <c r="T89" i="56"/>
  <c r="S12" i="56"/>
  <c r="Q12" i="56"/>
  <c r="R12" i="56" s="1"/>
  <c r="W12" i="56"/>
  <c r="V12" i="56"/>
  <c r="T12" i="56"/>
  <c r="U12" i="56"/>
  <c r="U11" i="56"/>
  <c r="W11" i="56"/>
  <c r="S11" i="56"/>
  <c r="V11" i="56"/>
  <c r="T11" i="56"/>
  <c r="Q11" i="56"/>
  <c r="R11" i="56" s="1"/>
  <c r="S57" i="56"/>
  <c r="T57" i="56"/>
  <c r="Q57" i="56"/>
  <c r="W57" i="56"/>
  <c r="V57" i="56"/>
  <c r="U57" i="56"/>
  <c r="S35" i="56"/>
  <c r="V35" i="56"/>
  <c r="U35" i="56"/>
  <c r="W35" i="56"/>
  <c r="T35" i="56"/>
  <c r="Q35" i="56"/>
  <c r="U26" i="56"/>
  <c r="S26" i="56"/>
  <c r="V26" i="56"/>
  <c r="T26" i="56"/>
  <c r="Q26" i="56"/>
  <c r="W26" i="56"/>
  <c r="W38" i="56"/>
  <c r="T38" i="56"/>
  <c r="V38" i="56"/>
  <c r="S38" i="56"/>
  <c r="Q38" i="56"/>
  <c r="U38" i="56"/>
  <c r="Q18" i="56"/>
  <c r="R18" i="56" s="1"/>
  <c r="U18" i="56"/>
  <c r="T18" i="56"/>
  <c r="W18" i="56"/>
  <c r="S18" i="56"/>
  <c r="V18" i="56"/>
  <c r="U54" i="56"/>
  <c r="S54" i="56"/>
  <c r="W54" i="56"/>
  <c r="T54" i="56"/>
  <c r="Q54" i="56"/>
  <c r="V54" i="56"/>
  <c r="W100" i="22"/>
  <c r="U100" i="22"/>
  <c r="Q100" i="22"/>
  <c r="S100" i="22"/>
  <c r="V100" i="22"/>
  <c r="T100" i="22"/>
  <c r="U84" i="22"/>
  <c r="Q84" i="22"/>
  <c r="W84" i="22"/>
  <c r="V84" i="22"/>
  <c r="T84" i="22"/>
  <c r="S84" i="22"/>
  <c r="Q97" i="22"/>
  <c r="U97" i="22"/>
  <c r="S97" i="22"/>
  <c r="T97" i="22"/>
  <c r="V97" i="22"/>
  <c r="W97" i="22"/>
  <c r="V9" i="22"/>
  <c r="W9" i="22"/>
  <c r="S9" i="22"/>
  <c r="Q9" i="22"/>
  <c r="U9" i="22"/>
  <c r="T9" i="22"/>
  <c r="V18" i="22"/>
  <c r="Q18" i="22"/>
  <c r="T18" i="22"/>
  <c r="U18" i="22"/>
  <c r="S18" i="22"/>
  <c r="W18" i="22"/>
  <c r="T36" i="22"/>
  <c r="Q36" i="22"/>
  <c r="U36" i="22"/>
  <c r="V36" i="22"/>
  <c r="W36" i="22"/>
  <c r="S36" i="22"/>
  <c r="T13" i="22"/>
  <c r="Q13" i="22"/>
  <c r="R13" i="22" s="1"/>
  <c r="W13" i="22"/>
  <c r="S13" i="22"/>
  <c r="V13" i="22"/>
  <c r="U13" i="22"/>
  <c r="V29" i="22"/>
  <c r="U29" i="22"/>
  <c r="T29" i="22"/>
  <c r="W29" i="22"/>
  <c r="Q29" i="22"/>
  <c r="S29" i="22"/>
  <c r="S90" i="22"/>
  <c r="U90" i="22"/>
  <c r="V90" i="22"/>
  <c r="Q90" i="22"/>
  <c r="T90" i="22"/>
  <c r="W90" i="22"/>
  <c r="S49" i="22"/>
  <c r="U49" i="22"/>
  <c r="V49" i="22"/>
  <c r="Q49" i="22"/>
  <c r="W49" i="22"/>
  <c r="T49" i="22"/>
  <c r="U71" i="22"/>
  <c r="S71" i="22"/>
  <c r="V71" i="22"/>
  <c r="Q71" i="22"/>
  <c r="W71" i="22"/>
  <c r="T71" i="22"/>
  <c r="U11" i="22"/>
  <c r="S11" i="22"/>
  <c r="V11" i="22"/>
  <c r="T11" i="22"/>
  <c r="Q11" i="22"/>
  <c r="R11" i="22" s="1"/>
  <c r="W11" i="22"/>
  <c r="V40" i="22"/>
  <c r="U40" i="22"/>
  <c r="W40" i="22"/>
  <c r="S40" i="22"/>
  <c r="Q40" i="22"/>
  <c r="T40" i="22"/>
  <c r="T57" i="22"/>
  <c r="S57" i="22"/>
  <c r="U57" i="22"/>
  <c r="W57" i="22"/>
  <c r="V57" i="22"/>
  <c r="Q57" i="22"/>
  <c r="V44" i="22"/>
  <c r="U44" i="22"/>
  <c r="Q44" i="22"/>
  <c r="S44" i="22"/>
  <c r="W44" i="22"/>
  <c r="T44" i="22"/>
  <c r="Q60" i="64"/>
  <c r="V60" i="64"/>
  <c r="U60" i="64"/>
  <c r="W60" i="64"/>
  <c r="S60" i="64"/>
  <c r="T60" i="64"/>
  <c r="W54" i="64"/>
  <c r="U54" i="64"/>
  <c r="Q54" i="64"/>
  <c r="V54" i="64"/>
  <c r="S54" i="64"/>
  <c r="T54" i="64"/>
  <c r="V96" i="64"/>
  <c r="T96" i="64"/>
  <c r="S96" i="64"/>
  <c r="Q96" i="64"/>
  <c r="W96" i="64"/>
  <c r="U96" i="64"/>
  <c r="W6" i="64"/>
  <c r="Q6" i="64"/>
  <c r="R6" i="64" s="1"/>
  <c r="T6" i="64"/>
  <c r="U6" i="64"/>
  <c r="S6" i="64"/>
  <c r="V6" i="64"/>
  <c r="W76" i="64"/>
  <c r="Q76" i="64"/>
  <c r="T76" i="64"/>
  <c r="U76" i="64"/>
  <c r="V76" i="64"/>
  <c r="S76" i="64"/>
  <c r="V78" i="64"/>
  <c r="U78" i="64"/>
  <c r="Q78" i="64"/>
  <c r="S78" i="64"/>
  <c r="W78" i="64"/>
  <c r="T78" i="64"/>
  <c r="T42" i="64"/>
  <c r="S42" i="64"/>
  <c r="V42" i="64"/>
  <c r="W42" i="64"/>
  <c r="U42" i="64"/>
  <c r="Q42" i="64"/>
  <c r="V89" i="64"/>
  <c r="W89" i="64"/>
  <c r="S89" i="64"/>
  <c r="T89" i="64"/>
  <c r="Q89" i="64"/>
  <c r="U89" i="64"/>
  <c r="W72" i="64"/>
  <c r="U72" i="64"/>
  <c r="V72" i="64"/>
  <c r="Q72" i="64"/>
  <c r="T72" i="64"/>
  <c r="S72" i="64"/>
  <c r="S34" i="64"/>
  <c r="V34" i="64"/>
  <c r="Q34" i="64"/>
  <c r="T34" i="64"/>
  <c r="W34" i="64"/>
  <c r="U34" i="64"/>
  <c r="Q92" i="64"/>
  <c r="T92" i="64"/>
  <c r="U92" i="64"/>
  <c r="V92" i="64"/>
  <c r="W92" i="64"/>
  <c r="S92" i="64"/>
  <c r="W30" i="64"/>
  <c r="U30" i="64"/>
  <c r="S30" i="64"/>
  <c r="Q30" i="64"/>
  <c r="V30" i="64"/>
  <c r="T30" i="64"/>
  <c r="S93" i="64"/>
  <c r="U93" i="64"/>
  <c r="W93" i="64"/>
  <c r="T93" i="64"/>
  <c r="Q93" i="64"/>
  <c r="V93" i="64"/>
  <c r="W37" i="57"/>
  <c r="U37" i="57"/>
  <c r="T37" i="57"/>
  <c r="Q37" i="57"/>
  <c r="V37" i="57"/>
  <c r="S37" i="57"/>
  <c r="W77" i="57"/>
  <c r="U77" i="57"/>
  <c r="S77" i="57"/>
  <c r="T77" i="57"/>
  <c r="Q77" i="57"/>
  <c r="V77" i="57"/>
  <c r="W8" i="57"/>
  <c r="U8" i="57"/>
  <c r="S8" i="57"/>
  <c r="V8" i="57"/>
  <c r="Q8" i="57"/>
  <c r="R8" i="57" s="1"/>
  <c r="T8" i="57"/>
  <c r="U54" i="57"/>
  <c r="S54" i="57"/>
  <c r="W54" i="57"/>
  <c r="V54" i="57"/>
  <c r="Q54" i="57"/>
  <c r="T54" i="57"/>
  <c r="T83" i="57"/>
  <c r="U83" i="57"/>
  <c r="Q83" i="57"/>
  <c r="S83" i="57"/>
  <c r="V83" i="57"/>
  <c r="W83" i="57"/>
  <c r="V86" i="57"/>
  <c r="U86" i="57"/>
  <c r="Q86" i="57"/>
  <c r="T86" i="57"/>
  <c r="S86" i="57"/>
  <c r="W86" i="57"/>
  <c r="T74" i="57"/>
  <c r="W74" i="57"/>
  <c r="V74" i="57"/>
  <c r="S74" i="57"/>
  <c r="Q74" i="57"/>
  <c r="U74" i="57"/>
  <c r="V53" i="57"/>
  <c r="S53" i="57"/>
  <c r="W53" i="57"/>
  <c r="U53" i="57"/>
  <c r="T53" i="57"/>
  <c r="Q53" i="57"/>
  <c r="W32" i="57"/>
  <c r="U32" i="57"/>
  <c r="S32" i="57"/>
  <c r="Q32" i="57"/>
  <c r="T32" i="57"/>
  <c r="V32" i="57"/>
  <c r="T40" i="57"/>
  <c r="W40" i="57"/>
  <c r="U40" i="57"/>
  <c r="S40" i="57"/>
  <c r="V40" i="57"/>
  <c r="Q40" i="57"/>
  <c r="W80" i="57"/>
  <c r="Q80" i="57"/>
  <c r="T80" i="57"/>
  <c r="U80" i="57"/>
  <c r="S80" i="57"/>
  <c r="V80" i="57"/>
  <c r="Q50" i="65"/>
  <c r="T50" i="65"/>
  <c r="W50" i="65"/>
  <c r="U50" i="65"/>
  <c r="V50" i="65"/>
  <c r="S50" i="65"/>
  <c r="S20" i="65"/>
  <c r="T20" i="65"/>
  <c r="U20" i="65"/>
  <c r="W20" i="65"/>
  <c r="V20" i="65"/>
  <c r="Q20" i="65"/>
  <c r="V86" i="65"/>
  <c r="Q86" i="65"/>
  <c r="S86" i="65"/>
  <c r="T86" i="65"/>
  <c r="U86" i="65"/>
  <c r="W86" i="65"/>
  <c r="Q79" i="65"/>
  <c r="U79" i="65"/>
  <c r="S79" i="65"/>
  <c r="W79" i="65"/>
  <c r="V79" i="65"/>
  <c r="T79" i="65"/>
  <c r="W58" i="65"/>
  <c r="Q58" i="65"/>
  <c r="T58" i="65"/>
  <c r="U58" i="65"/>
  <c r="S58" i="65"/>
  <c r="V58" i="65"/>
  <c r="T32" i="65"/>
  <c r="Q32" i="65"/>
  <c r="W32" i="65"/>
  <c r="V32" i="65"/>
  <c r="S32" i="65"/>
  <c r="U32" i="65"/>
  <c r="W101" i="65"/>
  <c r="V101" i="65"/>
  <c r="T101" i="65"/>
  <c r="U101" i="65"/>
  <c r="Q101" i="65"/>
  <c r="S101" i="65"/>
  <c r="T67" i="65"/>
  <c r="U67" i="65"/>
  <c r="V67" i="65"/>
  <c r="W67" i="65"/>
  <c r="S67" i="65"/>
  <c r="Q67" i="65"/>
  <c r="T81" i="65"/>
  <c r="V81" i="65"/>
  <c r="S81" i="65"/>
  <c r="W81" i="65"/>
  <c r="U81" i="65"/>
  <c r="Q81" i="65"/>
  <c r="T99" i="65"/>
  <c r="S99" i="65"/>
  <c r="Q99" i="65"/>
  <c r="W99" i="65"/>
  <c r="V99" i="65"/>
  <c r="U99" i="65"/>
  <c r="V65" i="65"/>
  <c r="T65" i="65"/>
  <c r="S65" i="65"/>
  <c r="W65" i="65"/>
  <c r="Q65" i="65"/>
  <c r="U65" i="65"/>
  <c r="X16" i="1"/>
  <c r="AE16" i="1" s="1"/>
  <c r="W25" i="53"/>
  <c r="U25" i="53"/>
  <c r="T25" i="53"/>
  <c r="Q25" i="53"/>
  <c r="V25" i="53"/>
  <c r="S25" i="53"/>
  <c r="Q6" i="53"/>
  <c r="R6" i="53" s="1"/>
  <c r="T6" i="53"/>
  <c r="W6" i="53"/>
  <c r="S6" i="53"/>
  <c r="U6" i="53"/>
  <c r="V6" i="53"/>
  <c r="U33" i="53"/>
  <c r="T33" i="53"/>
  <c r="W33" i="53"/>
  <c r="Q33" i="53"/>
  <c r="V33" i="53"/>
  <c r="S33" i="53"/>
  <c r="T87" i="53"/>
  <c r="S87" i="53"/>
  <c r="U87" i="53"/>
  <c r="W87" i="53"/>
  <c r="V87" i="53"/>
  <c r="Q87" i="53"/>
  <c r="S78" i="53"/>
  <c r="Q78" i="53"/>
  <c r="T78" i="53"/>
  <c r="V78" i="53"/>
  <c r="U78" i="53"/>
  <c r="W78" i="53"/>
  <c r="W49" i="53"/>
  <c r="T49" i="53"/>
  <c r="U49" i="53"/>
  <c r="V49" i="53"/>
  <c r="S49" i="53"/>
  <c r="Q49" i="53"/>
  <c r="T77" i="53"/>
  <c r="U77" i="53"/>
  <c r="S77" i="53"/>
  <c r="W77" i="53"/>
  <c r="V77" i="53"/>
  <c r="Q77" i="53"/>
  <c r="U42" i="53"/>
  <c r="Q42" i="53"/>
  <c r="V42" i="53"/>
  <c r="T42" i="53"/>
  <c r="W42" i="53"/>
  <c r="S42" i="53"/>
  <c r="V89" i="53"/>
  <c r="S89" i="53"/>
  <c r="Q89" i="53"/>
  <c r="W89" i="53"/>
  <c r="U89" i="53"/>
  <c r="T89" i="53"/>
  <c r="U73" i="53"/>
  <c r="W73" i="53"/>
  <c r="V73" i="53"/>
  <c r="Q73" i="53"/>
  <c r="T73" i="53"/>
  <c r="S73" i="53"/>
  <c r="V70" i="53"/>
  <c r="W70" i="53"/>
  <c r="U70" i="53"/>
  <c r="T70" i="53"/>
  <c r="Q70" i="53"/>
  <c r="S70" i="53"/>
  <c r="I36" i="1"/>
  <c r="J35" i="1"/>
  <c r="AU26" i="26"/>
  <c r="AT27" i="26"/>
  <c r="X4" i="68" l="1"/>
  <c r="X17" i="59"/>
  <c r="X6" i="70"/>
  <c r="X45" i="58"/>
  <c r="X76" i="57"/>
  <c r="X93" i="22"/>
  <c r="X32" i="22"/>
  <c r="X83" i="71"/>
  <c r="X23" i="59"/>
  <c r="X96" i="66"/>
  <c r="X39" i="68"/>
  <c r="X92" i="57"/>
  <c r="X30" i="56"/>
  <c r="X85" i="71"/>
  <c r="X38" i="58"/>
  <c r="X79" i="69"/>
  <c r="X10" i="53"/>
  <c r="X76" i="75"/>
  <c r="X18" i="70"/>
  <c r="X26" i="53"/>
  <c r="X71" i="50"/>
  <c r="X39" i="53"/>
  <c r="X89" i="56"/>
  <c r="X62" i="69"/>
  <c r="X49" i="56"/>
  <c r="X13" i="51"/>
  <c r="X36" i="58"/>
  <c r="X44" i="56"/>
  <c r="X56" i="71"/>
  <c r="X99" i="55"/>
  <c r="X33" i="50"/>
  <c r="X7" i="75"/>
  <c r="X37" i="69"/>
  <c r="X72" i="60"/>
  <c r="X25" i="60"/>
  <c r="X96" i="75"/>
  <c r="X79" i="64"/>
  <c r="X98" i="61"/>
  <c r="X43" i="68"/>
  <c r="X53" i="50"/>
  <c r="X58" i="53"/>
  <c r="X4" i="53"/>
  <c r="X46" i="71"/>
  <c r="X94" i="22"/>
  <c r="X73" i="54"/>
  <c r="X62" i="54"/>
  <c r="X49" i="61"/>
  <c r="X57" i="50"/>
  <c r="X4" i="22"/>
  <c r="X32" i="56"/>
  <c r="X31" i="58"/>
  <c r="X11" i="71"/>
  <c r="X69" i="71"/>
  <c r="X16" i="59"/>
  <c r="X54" i="68"/>
  <c r="X8" i="57"/>
  <c r="X30" i="64"/>
  <c r="X4" i="69"/>
  <c r="X92" i="58"/>
  <c r="X46" i="59"/>
  <c r="X84" i="54"/>
  <c r="X20" i="60"/>
  <c r="X78" i="50"/>
  <c r="X70" i="68"/>
  <c r="X80" i="53"/>
  <c r="X31" i="65"/>
  <c r="X21" i="56"/>
  <c r="X85" i="66"/>
  <c r="X95" i="50"/>
  <c r="X31" i="61"/>
  <c r="X58" i="70"/>
  <c r="X24" i="67"/>
  <c r="X93" i="50"/>
  <c r="X7" i="65"/>
  <c r="X84" i="64"/>
  <c r="X14" i="56"/>
  <c r="X83" i="76"/>
  <c r="X87" i="66"/>
  <c r="X6" i="71"/>
  <c r="X59" i="59"/>
  <c r="X71" i="51"/>
  <c r="X86" i="60"/>
  <c r="X97" i="53"/>
  <c r="X69" i="57"/>
  <c r="X33" i="57"/>
  <c r="X71" i="56"/>
  <c r="X73" i="64"/>
  <c r="X83" i="64"/>
  <c r="X42" i="71"/>
  <c r="X77" i="53"/>
  <c r="X94" i="58"/>
  <c r="X8" i="53"/>
  <c r="X50" i="61"/>
  <c r="X89" i="61"/>
  <c r="X63" i="69"/>
  <c r="X65" i="51"/>
  <c r="X67" i="64"/>
  <c r="X77" i="55"/>
  <c r="X100" i="59"/>
  <c r="X11" i="57"/>
  <c r="X49" i="66"/>
  <c r="X41" i="51"/>
  <c r="X84" i="68"/>
  <c r="X16" i="53"/>
  <c r="X29" i="64"/>
  <c r="X88" i="71"/>
  <c r="X68" i="75"/>
  <c r="X64" i="75"/>
  <c r="X28" i="70"/>
  <c r="X80" i="75"/>
  <c r="X34" i="53"/>
  <c r="X24" i="65"/>
  <c r="X51" i="57"/>
  <c r="X45" i="56"/>
  <c r="X52" i="69"/>
  <c r="X94" i="76"/>
  <c r="X66" i="66"/>
  <c r="X36" i="71"/>
  <c r="X75" i="55"/>
  <c r="X44" i="55"/>
  <c r="X52" i="70"/>
  <c r="X95" i="65"/>
  <c r="X51" i="65"/>
  <c r="X10" i="70"/>
  <c r="X86" i="66"/>
  <c r="X39" i="69"/>
  <c r="X24" i="51"/>
  <c r="X87" i="55"/>
  <c r="X91" i="54"/>
  <c r="X30" i="60"/>
  <c r="X40" i="71"/>
  <c r="X22" i="65"/>
  <c r="X20" i="64"/>
  <c r="X69" i="56"/>
  <c r="X50" i="69"/>
  <c r="X92" i="55"/>
  <c r="X98" i="68"/>
  <c r="X35" i="68"/>
  <c r="X86" i="22"/>
  <c r="X81" i="71"/>
  <c r="X69" i="75"/>
  <c r="X43" i="58"/>
  <c r="X69" i="64"/>
  <c r="X73" i="66"/>
  <c r="X77" i="54"/>
  <c r="X90" i="68"/>
  <c r="X47" i="59"/>
  <c r="X68" i="53"/>
  <c r="X19" i="70"/>
  <c r="X82" i="64"/>
  <c r="X10" i="67"/>
  <c r="X11" i="54"/>
  <c r="X45" i="57"/>
  <c r="X23" i="68"/>
  <c r="X76" i="50"/>
  <c r="X34" i="66"/>
  <c r="X15" i="71"/>
  <c r="X64" i="71"/>
  <c r="X66" i="54"/>
  <c r="X51" i="67"/>
  <c r="X100" i="66"/>
  <c r="X39" i="71"/>
  <c r="X46" i="68"/>
  <c r="X76" i="60"/>
  <c r="X26" i="22"/>
  <c r="X53" i="53"/>
  <c r="X47" i="57"/>
  <c r="X101" i="64"/>
  <c r="X83" i="22"/>
  <c r="X31" i="67"/>
  <c r="X56" i="76"/>
  <c r="X8" i="54"/>
  <c r="X79" i="68"/>
  <c r="X29" i="60"/>
  <c r="X79" i="70"/>
  <c r="X63" i="22"/>
  <c r="X44" i="75"/>
  <c r="X45" i="75"/>
  <c r="X16" i="65"/>
  <c r="X19" i="65"/>
  <c r="X22" i="57"/>
  <c r="X71" i="64"/>
  <c r="X84" i="58"/>
  <c r="X91" i="51"/>
  <c r="X74" i="50"/>
  <c r="X71" i="76"/>
  <c r="X28" i="55"/>
  <c r="X67" i="67"/>
  <c r="X59" i="75"/>
  <c r="X41" i="70"/>
  <c r="X25" i="69"/>
  <c r="X7" i="70"/>
  <c r="X92" i="68"/>
  <c r="X24" i="57"/>
  <c r="X71" i="61"/>
  <c r="X76" i="51"/>
  <c r="X43" i="51"/>
  <c r="X47" i="56"/>
  <c r="X87" i="69"/>
  <c r="X38" i="76"/>
  <c r="X100" i="54"/>
  <c r="X11" i="69"/>
  <c r="X82" i="60"/>
  <c r="X16" i="60"/>
  <c r="X38" i="68"/>
  <c r="X15" i="67"/>
  <c r="X59" i="65"/>
  <c r="X99" i="57"/>
  <c r="X94" i="64"/>
  <c r="X97" i="54"/>
  <c r="X17" i="54"/>
  <c r="X87" i="56"/>
  <c r="X61" i="54"/>
  <c r="X75" i="60"/>
  <c r="X73" i="57"/>
  <c r="X42" i="57"/>
  <c r="X75" i="64"/>
  <c r="X15" i="64"/>
  <c r="X52" i="56"/>
  <c r="X26" i="67"/>
  <c r="X14" i="54"/>
  <c r="X90" i="75"/>
  <c r="X85" i="55"/>
  <c r="X9" i="22"/>
  <c r="X71" i="70"/>
  <c r="X102" i="57"/>
  <c r="X50" i="71"/>
  <c r="X36" i="54"/>
  <c r="X33" i="61"/>
  <c r="X28" i="59"/>
  <c r="X63" i="75"/>
  <c r="X82" i="53"/>
  <c r="X18" i="57"/>
  <c r="X18" i="75"/>
  <c r="X46" i="69"/>
  <c r="X83" i="58"/>
  <c r="X5" i="71"/>
  <c r="X58" i="59"/>
  <c r="X33" i="54"/>
  <c r="X45" i="69"/>
  <c r="X42" i="66"/>
  <c r="X33" i="65"/>
  <c r="X81" i="76"/>
  <c r="X23" i="55"/>
  <c r="X49" i="51"/>
  <c r="X52" i="51"/>
  <c r="X72" i="70"/>
  <c r="X45" i="51"/>
  <c r="X17" i="64"/>
  <c r="X23" i="67"/>
  <c r="X54" i="76"/>
  <c r="X83" i="67"/>
  <c r="X38" i="66"/>
  <c r="X90" i="66"/>
  <c r="X35" i="55"/>
  <c r="X77" i="57"/>
  <c r="X74" i="69"/>
  <c r="X97" i="70"/>
  <c r="X9" i="75"/>
  <c r="X63" i="53"/>
  <c r="X46" i="67"/>
  <c r="X72" i="71"/>
  <c r="X84" i="55"/>
  <c r="X40" i="59"/>
  <c r="X63" i="64"/>
  <c r="X100" i="76"/>
  <c r="X78" i="71"/>
  <c r="X13" i="53"/>
  <c r="X13" i="58"/>
  <c r="X47" i="54"/>
  <c r="X16" i="54"/>
  <c r="X25" i="61"/>
  <c r="X39" i="51"/>
  <c r="X64" i="60"/>
  <c r="X45" i="22"/>
  <c r="X86" i="65"/>
  <c r="X20" i="65"/>
  <c r="X86" i="57"/>
  <c r="X18" i="58"/>
  <c r="X29" i="58"/>
  <c r="X14" i="66"/>
  <c r="X64" i="55"/>
  <c r="X27" i="61"/>
  <c r="X25" i="68"/>
  <c r="X99" i="51"/>
  <c r="X22" i="51"/>
  <c r="X97" i="60"/>
  <c r="X80" i="64"/>
  <c r="X78" i="56"/>
  <c r="X9" i="67"/>
  <c r="X88" i="67"/>
  <c r="X23" i="66"/>
  <c r="X66" i="71"/>
  <c r="X56" i="55"/>
  <c r="X51" i="55"/>
  <c r="X82" i="54"/>
  <c r="X91" i="64"/>
  <c r="X76" i="22"/>
  <c r="X64" i="56"/>
  <c r="X50" i="56"/>
  <c r="X62" i="58"/>
  <c r="X32" i="66"/>
  <c r="X91" i="71"/>
  <c r="X17" i="71"/>
  <c r="X12" i="55"/>
  <c r="X10" i="61"/>
  <c r="X94" i="51"/>
  <c r="X59" i="51"/>
  <c r="X69" i="53"/>
  <c r="X84" i="65"/>
  <c r="X99" i="64"/>
  <c r="X4" i="64"/>
  <c r="X95" i="22"/>
  <c r="X62" i="56"/>
  <c r="X97" i="69"/>
  <c r="X96" i="67"/>
  <c r="X42" i="76"/>
  <c r="X61" i="76"/>
  <c r="X29" i="55"/>
  <c r="X19" i="54"/>
  <c r="X101" i="70"/>
  <c r="X89" i="71"/>
  <c r="X37" i="55"/>
  <c r="X25" i="54"/>
  <c r="X86" i="70"/>
  <c r="X102" i="64"/>
  <c r="X33" i="67"/>
  <c r="X50" i="67"/>
  <c r="X28" i="76"/>
  <c r="X45" i="55"/>
  <c r="X50" i="55"/>
  <c r="X44" i="59"/>
  <c r="X60" i="59"/>
  <c r="X64" i="54"/>
  <c r="X8" i="51"/>
  <c r="X37" i="60"/>
  <c r="X75" i="56"/>
  <c r="X92" i="53"/>
  <c r="X6" i="65"/>
  <c r="X45" i="59"/>
  <c r="X6" i="68"/>
  <c r="X48" i="76"/>
  <c r="X89" i="55"/>
  <c r="X98" i="59"/>
  <c r="X12" i="60"/>
  <c r="X17" i="57"/>
  <c r="X70" i="67"/>
  <c r="X79" i="55"/>
  <c r="X68" i="54"/>
  <c r="X101" i="61"/>
  <c r="X68" i="68"/>
  <c r="X88" i="68"/>
  <c r="X12" i="75"/>
  <c r="X13" i="66"/>
  <c r="X5" i="57"/>
  <c r="X71" i="68"/>
  <c r="X57" i="56"/>
  <c r="X72" i="75"/>
  <c r="X20" i="75"/>
  <c r="X96" i="68"/>
  <c r="X57" i="70"/>
  <c r="X74" i="59"/>
  <c r="X13" i="54"/>
  <c r="X81" i="65"/>
  <c r="X80" i="67"/>
  <c r="X54" i="70"/>
  <c r="X63" i="56"/>
  <c r="X73" i="53"/>
  <c r="X80" i="57"/>
  <c r="X54" i="57"/>
  <c r="X93" i="64"/>
  <c r="X78" i="64"/>
  <c r="X54" i="56"/>
  <c r="X7" i="69"/>
  <c r="X42" i="69"/>
  <c r="X53" i="58"/>
  <c r="X78" i="58"/>
  <c r="X71" i="58"/>
  <c r="X42" i="67"/>
  <c r="X98" i="67"/>
  <c r="X10" i="66"/>
  <c r="X65" i="71"/>
  <c r="X33" i="55"/>
  <c r="X86" i="59"/>
  <c r="X35" i="54"/>
  <c r="X96" i="54"/>
  <c r="X87" i="68"/>
  <c r="X75" i="75"/>
  <c r="X80" i="55"/>
  <c r="X52" i="54"/>
  <c r="X18" i="22"/>
  <c r="X42" i="53"/>
  <c r="X33" i="53"/>
  <c r="X16" i="56"/>
  <c r="X34" i="58"/>
  <c r="X89" i="66"/>
  <c r="X86" i="55"/>
  <c r="X55" i="55"/>
  <c r="X21" i="55"/>
  <c r="X72" i="59"/>
  <c r="X97" i="51"/>
  <c r="X70" i="51"/>
  <c r="X85" i="50"/>
  <c r="X98" i="70"/>
  <c r="X102" i="54"/>
  <c r="X83" i="68"/>
  <c r="X41" i="60"/>
  <c r="X57" i="60"/>
  <c r="X18" i="53"/>
  <c r="X96" i="57"/>
  <c r="X100" i="64"/>
  <c r="X51" i="64"/>
  <c r="X77" i="56"/>
  <c r="X7" i="58"/>
  <c r="X70" i="58"/>
  <c r="X19" i="67"/>
  <c r="X74" i="66"/>
  <c r="X40" i="53"/>
  <c r="X57" i="65"/>
  <c r="X39" i="64"/>
  <c r="X93" i="69"/>
  <c r="X32" i="58"/>
  <c r="X11" i="58"/>
  <c r="X98" i="50"/>
  <c r="X32" i="70"/>
  <c r="X53" i="56"/>
  <c r="X6" i="75"/>
  <c r="X18" i="65"/>
  <c r="X61" i="65"/>
  <c r="X88" i="64"/>
  <c r="X86" i="69"/>
  <c r="X44" i="67"/>
  <c r="X32" i="61"/>
  <c r="X72" i="51"/>
  <c r="X46" i="51"/>
  <c r="X23" i="22"/>
  <c r="X64" i="58"/>
  <c r="X85" i="69"/>
  <c r="X77" i="70"/>
  <c r="X68" i="50"/>
  <c r="X35" i="53"/>
  <c r="X41" i="53"/>
  <c r="X71" i="65"/>
  <c r="X42" i="65"/>
  <c r="X63" i="57"/>
  <c r="X50" i="58"/>
  <c r="X27" i="76"/>
  <c r="X77" i="71"/>
  <c r="X72" i="53"/>
  <c r="X20" i="69"/>
  <c r="X35" i="67"/>
  <c r="X48" i="53"/>
  <c r="X95" i="76"/>
  <c r="X64" i="50"/>
  <c r="X38" i="71"/>
  <c r="X49" i="55"/>
  <c r="X53" i="70"/>
  <c r="X47" i="64"/>
  <c r="X36" i="75"/>
  <c r="X15" i="53"/>
  <c r="X27" i="66"/>
  <c r="X84" i="70"/>
  <c r="X4" i="60"/>
  <c r="X79" i="61"/>
  <c r="X69" i="51"/>
  <c r="X78" i="22"/>
  <c r="X12" i="22"/>
  <c r="X8" i="22"/>
  <c r="X78" i="69"/>
  <c r="X21" i="58"/>
  <c r="X76" i="67"/>
  <c r="X19" i="76"/>
  <c r="X61" i="66"/>
  <c r="X18" i="71"/>
  <c r="X58" i="60"/>
  <c r="X27" i="53"/>
  <c r="X37" i="65"/>
  <c r="X79" i="57"/>
  <c r="X98" i="22"/>
  <c r="X67" i="22"/>
  <c r="X85" i="22"/>
  <c r="X25" i="56"/>
  <c r="X5" i="69"/>
  <c r="X36" i="69"/>
  <c r="X58" i="69"/>
  <c r="X22" i="67"/>
  <c r="X7" i="76"/>
  <c r="X31" i="76"/>
  <c r="X70" i="66"/>
  <c r="X29" i="71"/>
  <c r="X24" i="55"/>
  <c r="X20" i="51"/>
  <c r="X77" i="51"/>
  <c r="X5" i="50"/>
  <c r="X36" i="70"/>
  <c r="X85" i="70"/>
  <c r="X5" i="22"/>
  <c r="X70" i="56"/>
  <c r="X99" i="69"/>
  <c r="X39" i="67"/>
  <c r="X102" i="76"/>
  <c r="X45" i="66"/>
  <c r="X72" i="66"/>
  <c r="X7" i="66"/>
  <c r="X99" i="71"/>
  <c r="X93" i="55"/>
  <c r="X5" i="59"/>
  <c r="X18" i="59"/>
  <c r="X67" i="54"/>
  <c r="X53" i="54"/>
  <c r="X86" i="54"/>
  <c r="X63" i="68"/>
  <c r="X30" i="68"/>
  <c r="X6" i="50"/>
  <c r="X56" i="50"/>
  <c r="X70" i="75"/>
  <c r="X30" i="70"/>
  <c r="X23" i="57"/>
  <c r="X23" i="64"/>
  <c r="X102" i="71"/>
  <c r="X66" i="70"/>
  <c r="X67" i="53"/>
  <c r="X98" i="57"/>
  <c r="X36" i="57"/>
  <c r="X61" i="64"/>
  <c r="X91" i="56"/>
  <c r="X20" i="58"/>
  <c r="X85" i="58"/>
  <c r="X48" i="67"/>
  <c r="X100" i="67"/>
  <c r="X64" i="66"/>
  <c r="X29" i="66"/>
  <c r="X92" i="71"/>
  <c r="X43" i="59"/>
  <c r="X57" i="54"/>
  <c r="X52" i="61"/>
  <c r="X11" i="68"/>
  <c r="X35" i="51"/>
  <c r="X11" i="60"/>
  <c r="X24" i="70"/>
  <c r="X37" i="64"/>
  <c r="X16" i="50"/>
  <c r="X50" i="64"/>
  <c r="X36" i="56"/>
  <c r="X66" i="55"/>
  <c r="X39" i="54"/>
  <c r="X30" i="61"/>
  <c r="X35" i="70"/>
  <c r="X66" i="56"/>
  <c r="X22" i="54"/>
  <c r="X42" i="22"/>
  <c r="X23" i="75"/>
  <c r="X52" i="53"/>
  <c r="X49" i="65"/>
  <c r="X55" i="67"/>
  <c r="X90" i="59"/>
  <c r="X58" i="54"/>
  <c r="X61" i="58"/>
  <c r="X44" i="53"/>
  <c r="X41" i="57"/>
  <c r="X37" i="22"/>
  <c r="X33" i="56"/>
  <c r="X6" i="56"/>
  <c r="X86" i="67"/>
  <c r="X14" i="55"/>
  <c r="X60" i="55"/>
  <c r="X78" i="68"/>
  <c r="X93" i="68"/>
  <c r="X32" i="51"/>
  <c r="X99" i="60"/>
  <c r="X46" i="50"/>
  <c r="X40" i="75"/>
  <c r="X15" i="70"/>
  <c r="X85" i="56"/>
  <c r="X18" i="76"/>
  <c r="X41" i="71"/>
  <c r="X65" i="61"/>
  <c r="X49" i="57"/>
  <c r="X66" i="22"/>
  <c r="X4" i="56"/>
  <c r="X74" i="56"/>
  <c r="X67" i="69"/>
  <c r="X69" i="69"/>
  <c r="X54" i="67"/>
  <c r="X37" i="67"/>
  <c r="X77" i="76"/>
  <c r="X20" i="66"/>
  <c r="X26" i="66"/>
  <c r="X90" i="71"/>
  <c r="X12" i="61"/>
  <c r="X62" i="68"/>
  <c r="X92" i="75"/>
  <c r="X31" i="70"/>
  <c r="X90" i="53"/>
  <c r="X72" i="69"/>
  <c r="X47" i="61"/>
  <c r="X6" i="61"/>
  <c r="X98" i="69"/>
  <c r="X53" i="59"/>
  <c r="X87" i="61"/>
  <c r="X93" i="61"/>
  <c r="X73" i="61"/>
  <c r="X91" i="50"/>
  <c r="X4" i="50"/>
  <c r="X100" i="75"/>
  <c r="X66" i="64"/>
  <c r="X48" i="54"/>
  <c r="X38" i="65"/>
  <c r="X54" i="65"/>
  <c r="X74" i="76"/>
  <c r="X36" i="66"/>
  <c r="X80" i="51"/>
  <c r="X49" i="71"/>
  <c r="X102" i="70"/>
  <c r="X22" i="59"/>
  <c r="X62" i="65"/>
  <c r="X81" i="57"/>
  <c r="X89" i="57"/>
  <c r="X66" i="76"/>
  <c r="X85" i="53"/>
  <c r="X30" i="22"/>
  <c r="X62" i="55"/>
  <c r="X69" i="59"/>
  <c r="X57" i="68"/>
  <c r="X6" i="51"/>
  <c r="X40" i="51"/>
  <c r="X35" i="60"/>
  <c r="X70" i="60"/>
  <c r="X47" i="60"/>
  <c r="X95" i="75"/>
  <c r="X77" i="75"/>
  <c r="X65" i="75"/>
  <c r="X71" i="75"/>
  <c r="X45" i="64"/>
  <c r="X81" i="60"/>
  <c r="X91" i="75"/>
  <c r="X74" i="53"/>
  <c r="X57" i="53"/>
  <c r="X87" i="65"/>
  <c r="X101" i="56"/>
  <c r="X57" i="58"/>
  <c r="X69" i="76"/>
  <c r="X86" i="76"/>
  <c r="X58" i="76"/>
  <c r="X99" i="76"/>
  <c r="X59" i="66"/>
  <c r="X91" i="66"/>
  <c r="X70" i="55"/>
  <c r="X61" i="61"/>
  <c r="X45" i="70"/>
  <c r="X100" i="53"/>
  <c r="X23" i="53"/>
  <c r="X14" i="53"/>
  <c r="X8" i="67"/>
  <c r="X76" i="76"/>
  <c r="X36" i="22"/>
  <c r="X72" i="55"/>
  <c r="X102" i="55"/>
  <c r="X57" i="61"/>
  <c r="X101" i="60"/>
  <c r="X40" i="60"/>
  <c r="X75" i="51"/>
  <c r="X97" i="57"/>
  <c r="X65" i="76"/>
  <c r="X37" i="68"/>
  <c r="X24" i="54"/>
  <c r="X77" i="60"/>
  <c r="X85" i="68"/>
  <c r="X89" i="53"/>
  <c r="X37" i="57"/>
  <c r="X54" i="64"/>
  <c r="X44" i="22"/>
  <c r="X71" i="22"/>
  <c r="X84" i="22"/>
  <c r="X100" i="22"/>
  <c r="X60" i="69"/>
  <c r="X63" i="58"/>
  <c r="X92" i="54"/>
  <c r="X98" i="54"/>
  <c r="X13" i="68"/>
  <c r="X13" i="60"/>
  <c r="X102" i="50"/>
  <c r="X58" i="50"/>
  <c r="X87" i="54"/>
  <c r="X70" i="54"/>
  <c r="X35" i="61"/>
  <c r="X14" i="68"/>
  <c r="X57" i="51"/>
  <c r="X29" i="53"/>
  <c r="X36" i="64"/>
  <c r="X57" i="69"/>
  <c r="X41" i="58"/>
  <c r="X25" i="67"/>
  <c r="X63" i="67"/>
  <c r="X70" i="76"/>
  <c r="X25" i="55"/>
  <c r="X28" i="61"/>
  <c r="X58" i="51"/>
  <c r="X11" i="51"/>
  <c r="X44" i="51"/>
  <c r="X19" i="57"/>
  <c r="X34" i="57"/>
  <c r="X71" i="57"/>
  <c r="X21" i="64"/>
  <c r="X38" i="69"/>
  <c r="X37" i="58"/>
  <c r="X101" i="58"/>
  <c r="X67" i="58"/>
  <c r="X74" i="67"/>
  <c r="X47" i="66"/>
  <c r="X98" i="66"/>
  <c r="X24" i="66"/>
  <c r="X76" i="66"/>
  <c r="X60" i="71"/>
  <c r="X76" i="55"/>
  <c r="X18" i="55"/>
  <c r="X30" i="59"/>
  <c r="X56" i="54"/>
  <c r="X86" i="61"/>
  <c r="X55" i="60"/>
  <c r="X90" i="60"/>
  <c r="X22" i="60"/>
  <c r="X62" i="50"/>
  <c r="X37" i="70"/>
  <c r="X88" i="56"/>
  <c r="X32" i="69"/>
  <c r="X18" i="68"/>
  <c r="X96" i="53"/>
  <c r="X51" i="22"/>
  <c r="X67" i="56"/>
  <c r="X8" i="69"/>
  <c r="X84" i="69"/>
  <c r="X87" i="58"/>
  <c r="X68" i="66"/>
  <c r="X61" i="71"/>
  <c r="X16" i="71"/>
  <c r="X35" i="71"/>
  <c r="X86" i="71"/>
  <c r="X12" i="71"/>
  <c r="X59" i="55"/>
  <c r="X79" i="65"/>
  <c r="X40" i="57"/>
  <c r="X11" i="22"/>
  <c r="X18" i="56"/>
  <c r="X11" i="56"/>
  <c r="X13" i="69"/>
  <c r="X16" i="69"/>
  <c r="X23" i="69"/>
  <c r="X58" i="58"/>
  <c r="X60" i="67"/>
  <c r="X14" i="71"/>
  <c r="X97" i="71"/>
  <c r="X82" i="71"/>
  <c r="X67" i="55"/>
  <c r="X83" i="55"/>
  <c r="X96" i="55"/>
  <c r="X76" i="59"/>
  <c r="X26" i="61"/>
  <c r="X45" i="61"/>
  <c r="X8" i="50"/>
  <c r="X38" i="75"/>
  <c r="X22" i="55"/>
  <c r="X88" i="55"/>
  <c r="X13" i="59"/>
  <c r="X94" i="54"/>
  <c r="X17" i="61"/>
  <c r="X68" i="61"/>
  <c r="X60" i="68"/>
  <c r="X8" i="68"/>
  <c r="X74" i="65"/>
  <c r="X102" i="65"/>
  <c r="X87" i="57"/>
  <c r="X97" i="56"/>
  <c r="X72" i="56"/>
  <c r="X83" i="56"/>
  <c r="X25" i="76"/>
  <c r="X101" i="76"/>
  <c r="X13" i="71"/>
  <c r="X71" i="59"/>
  <c r="X5" i="54"/>
  <c r="X40" i="65"/>
  <c r="X52" i="65"/>
  <c r="X68" i="57"/>
  <c r="X59" i="64"/>
  <c r="X17" i="22"/>
  <c r="X74" i="58"/>
  <c r="X69" i="67"/>
  <c r="X33" i="76"/>
  <c r="X53" i="76"/>
  <c r="X79" i="71"/>
  <c r="X95" i="55"/>
  <c r="X73" i="55"/>
  <c r="X32" i="54"/>
  <c r="X44" i="61"/>
  <c r="X34" i="61"/>
  <c r="X68" i="60"/>
  <c r="X55" i="50"/>
  <c r="X67" i="50"/>
  <c r="X65" i="50"/>
  <c r="X94" i="57"/>
  <c r="X97" i="64"/>
  <c r="X29" i="69"/>
  <c r="X96" i="61"/>
  <c r="X61" i="50"/>
  <c r="X47" i="50"/>
  <c r="X43" i="65"/>
  <c r="X50" i="57"/>
  <c r="X62" i="64"/>
  <c r="X92" i="22"/>
  <c r="X28" i="58"/>
  <c r="X71" i="67"/>
  <c r="X64" i="76"/>
  <c r="X35" i="66"/>
  <c r="X84" i="59"/>
  <c r="X101" i="54"/>
  <c r="X20" i="54"/>
  <c r="X35" i="56"/>
  <c r="X21" i="67"/>
  <c r="X55" i="71"/>
  <c r="X21" i="59"/>
  <c r="X36" i="61"/>
  <c r="X80" i="61"/>
  <c r="X86" i="75"/>
  <c r="X16" i="75"/>
  <c r="X57" i="75"/>
  <c r="X4" i="75"/>
  <c r="X5" i="75"/>
  <c r="X50" i="65"/>
  <c r="X53" i="57"/>
  <c r="X34" i="64"/>
  <c r="X6" i="64"/>
  <c r="X41" i="67"/>
  <c r="X19" i="59"/>
  <c r="X79" i="54"/>
  <c r="X32" i="68"/>
  <c r="X69" i="68"/>
  <c r="X89" i="70"/>
  <c r="X63" i="70"/>
  <c r="X17" i="76"/>
  <c r="X4" i="76"/>
  <c r="X16" i="76"/>
  <c r="X89" i="65"/>
  <c r="X8" i="56"/>
  <c r="X40" i="55"/>
  <c r="X40" i="68"/>
  <c r="X9" i="56"/>
  <c r="X102" i="69"/>
  <c r="X27" i="70"/>
  <c r="X76" i="53"/>
  <c r="X85" i="65"/>
  <c r="X56" i="64"/>
  <c r="X48" i="58"/>
  <c r="X40" i="67"/>
  <c r="X36" i="55"/>
  <c r="X74" i="54"/>
  <c r="X91" i="61"/>
  <c r="X51" i="61"/>
  <c r="X38" i="51"/>
  <c r="X80" i="60"/>
  <c r="X15" i="60"/>
  <c r="X72" i="50"/>
  <c r="X88" i="75"/>
  <c r="X4" i="70"/>
  <c r="X65" i="64"/>
  <c r="X32" i="76"/>
  <c r="X44" i="66"/>
  <c r="X101" i="55"/>
  <c r="X31" i="53"/>
  <c r="X75" i="65"/>
  <c r="X35" i="57"/>
  <c r="X18" i="64"/>
  <c r="X55" i="22"/>
  <c r="X69" i="22"/>
  <c r="X41" i="22"/>
  <c r="X7" i="22"/>
  <c r="X88" i="76"/>
  <c r="X41" i="66"/>
  <c r="X34" i="59"/>
  <c r="X85" i="54"/>
  <c r="X55" i="68"/>
  <c r="X19" i="60"/>
  <c r="X69" i="60"/>
  <c r="X84" i="50"/>
  <c r="X29" i="50"/>
  <c r="X15" i="58"/>
  <c r="X11" i="76"/>
  <c r="X88" i="66"/>
  <c r="X62" i="66"/>
  <c r="X84" i="75"/>
  <c r="X50" i="70"/>
  <c r="X46" i="65"/>
  <c r="X43" i="57"/>
  <c r="X48" i="64"/>
  <c r="X79" i="22"/>
  <c r="X65" i="22"/>
  <c r="X48" i="22"/>
  <c r="X93" i="56"/>
  <c r="X31" i="69"/>
  <c r="X40" i="58"/>
  <c r="X86" i="58"/>
  <c r="X37" i="71"/>
  <c r="X30" i="54"/>
  <c r="X75" i="54"/>
  <c r="X99" i="61"/>
  <c r="X56" i="61"/>
  <c r="X82" i="68"/>
  <c r="X15" i="51"/>
  <c r="X101" i="51"/>
  <c r="X7" i="51"/>
  <c r="X65" i="60"/>
  <c r="X96" i="50"/>
  <c r="X70" i="50"/>
  <c r="X7" i="50"/>
  <c r="X69" i="50"/>
  <c r="X69" i="70"/>
  <c r="X87" i="70"/>
  <c r="X73" i="65"/>
  <c r="X54" i="61"/>
  <c r="X51" i="60"/>
  <c r="X10" i="65"/>
  <c r="X13" i="65"/>
  <c r="X26" i="65"/>
  <c r="X15" i="65"/>
  <c r="X60" i="22"/>
  <c r="X59" i="67"/>
  <c r="X79" i="76"/>
  <c r="X33" i="59"/>
  <c r="X64" i="59"/>
  <c r="X97" i="59"/>
  <c r="X29" i="54"/>
  <c r="X94" i="68"/>
  <c r="X27" i="68"/>
  <c r="X93" i="51"/>
  <c r="X77" i="50"/>
  <c r="X48" i="75"/>
  <c r="X93" i="75"/>
  <c r="X39" i="75"/>
  <c r="X38" i="70"/>
  <c r="X77" i="69"/>
  <c r="X13" i="61"/>
  <c r="X5" i="56"/>
  <c r="X101" i="71"/>
  <c r="X46" i="76"/>
  <c r="X84" i="51"/>
  <c r="X28" i="75"/>
  <c r="X35" i="22"/>
  <c r="X39" i="58"/>
  <c r="X53" i="75"/>
  <c r="X25" i="66"/>
  <c r="X95" i="57"/>
  <c r="X101" i="69"/>
  <c r="X65" i="54"/>
  <c r="X100" i="60"/>
  <c r="X21" i="60"/>
  <c r="X31" i="75"/>
  <c r="X14" i="70"/>
  <c r="X20" i="70"/>
  <c r="X31" i="60"/>
  <c r="X26" i="55"/>
  <c r="X82" i="22"/>
  <c r="X60" i="56"/>
  <c r="X66" i="69"/>
  <c r="X84" i="76"/>
  <c r="X12" i="76"/>
  <c r="X93" i="66"/>
  <c r="X57" i="55"/>
  <c r="X28" i="54"/>
  <c r="X7" i="61"/>
  <c r="X52" i="75"/>
  <c r="X90" i="70"/>
  <c r="X62" i="67"/>
  <c r="X78" i="57"/>
  <c r="X66" i="57"/>
  <c r="X19" i="58"/>
  <c r="X72" i="67"/>
  <c r="X47" i="67"/>
  <c r="X34" i="71"/>
  <c r="X95" i="54"/>
  <c r="X26" i="54"/>
  <c r="X11" i="50"/>
  <c r="X92" i="50"/>
  <c r="X75" i="67"/>
  <c r="X56" i="66"/>
  <c r="X58" i="55"/>
  <c r="X63" i="60"/>
  <c r="X75" i="70"/>
  <c r="X50" i="53"/>
  <c r="X39" i="56"/>
  <c r="X99" i="56"/>
  <c r="X75" i="69"/>
  <c r="X5" i="58"/>
  <c r="X88" i="58"/>
  <c r="X23" i="58"/>
  <c r="X85" i="76"/>
  <c r="X39" i="55"/>
  <c r="X94" i="61"/>
  <c r="X95" i="51"/>
  <c r="X74" i="51"/>
  <c r="X91" i="60"/>
  <c r="X28" i="60"/>
  <c r="X5" i="60"/>
  <c r="X24" i="50"/>
  <c r="X99" i="75"/>
  <c r="X51" i="70"/>
  <c r="X58" i="66"/>
  <c r="X29" i="68"/>
  <c r="X89" i="50"/>
  <c r="X17" i="75"/>
  <c r="X27" i="65"/>
  <c r="X28" i="57"/>
  <c r="X14" i="69"/>
  <c r="X12" i="67"/>
  <c r="X18" i="66"/>
  <c r="X20" i="71"/>
  <c r="X39" i="61"/>
  <c r="X21" i="61"/>
  <c r="X53" i="68"/>
  <c r="X18" i="51"/>
  <c r="X85" i="60"/>
  <c r="X46" i="64"/>
  <c r="X57" i="66"/>
  <c r="X4" i="66"/>
  <c r="X62" i="61"/>
  <c r="X24" i="61"/>
  <c r="X52" i="60"/>
  <c r="X43" i="70"/>
  <c r="X19" i="53"/>
  <c r="X22" i="53"/>
  <c r="X76" i="65"/>
  <c r="X7" i="57"/>
  <c r="X44" i="57"/>
  <c r="X12" i="58"/>
  <c r="X15" i="66"/>
  <c r="X4" i="61"/>
  <c r="X85" i="61"/>
  <c r="X45" i="60"/>
  <c r="X84" i="60"/>
  <c r="X39" i="60"/>
  <c r="X94" i="50"/>
  <c r="X21" i="50"/>
  <c r="X34" i="75"/>
  <c r="X61" i="75"/>
  <c r="X25" i="70"/>
  <c r="X60" i="58"/>
  <c r="X96" i="71"/>
  <c r="X77" i="22"/>
  <c r="X43" i="22"/>
  <c r="X59" i="56"/>
  <c r="X40" i="69"/>
  <c r="X10" i="69"/>
  <c r="X100" i="69"/>
  <c r="X22" i="58"/>
  <c r="X10" i="58"/>
  <c r="X12" i="66"/>
  <c r="X39" i="66"/>
  <c r="X52" i="66"/>
  <c r="X47" i="71"/>
  <c r="X48" i="71"/>
  <c r="X31" i="71"/>
  <c r="X53" i="55"/>
  <c r="X34" i="55"/>
  <c r="X57" i="59"/>
  <c r="X19" i="68"/>
  <c r="X101" i="68"/>
  <c r="X59" i="50"/>
  <c r="X62" i="53"/>
  <c r="X89" i="51"/>
  <c r="X100" i="70"/>
  <c r="X66" i="51"/>
  <c r="X61" i="51"/>
  <c r="X98" i="60"/>
  <c r="X29" i="70"/>
  <c r="X34" i="70"/>
  <c r="X27" i="59"/>
  <c r="X21" i="68"/>
  <c r="X26" i="51"/>
  <c r="X72" i="57"/>
  <c r="X85" i="64"/>
  <c r="X74" i="22"/>
  <c r="X55" i="56"/>
  <c r="X6" i="67"/>
  <c r="X50" i="76"/>
  <c r="X76" i="71"/>
  <c r="X24" i="68"/>
  <c r="X15" i="68"/>
  <c r="X65" i="68"/>
  <c r="X66" i="75"/>
  <c r="X22" i="70"/>
  <c r="X33" i="58"/>
  <c r="X65" i="55"/>
  <c r="X96" i="59"/>
  <c r="X91" i="57"/>
  <c r="X94" i="56"/>
  <c r="X49" i="67"/>
  <c r="X30" i="66"/>
  <c r="X95" i="71"/>
  <c r="X71" i="55"/>
  <c r="X74" i="68"/>
  <c r="X67" i="60"/>
  <c r="X54" i="50"/>
  <c r="X99" i="53"/>
  <c r="X26" i="71"/>
  <c r="X37" i="61"/>
  <c r="X78" i="60"/>
  <c r="X66" i="60"/>
  <c r="X80" i="50"/>
  <c r="X30" i="69"/>
  <c r="X8" i="60"/>
  <c r="X32" i="53"/>
  <c r="X52" i="64"/>
  <c r="X28" i="56"/>
  <c r="X9" i="69"/>
  <c r="X59" i="76"/>
  <c r="X62" i="59"/>
  <c r="X23" i="71"/>
  <c r="X60" i="75"/>
  <c r="X75" i="53"/>
  <c r="X16" i="64"/>
  <c r="X25" i="64"/>
  <c r="P18" i="1"/>
  <c r="X7" i="56"/>
  <c r="X57" i="67"/>
  <c r="X52" i="59"/>
  <c r="X102" i="61"/>
  <c r="X60" i="61"/>
  <c r="X92" i="65"/>
  <c r="X55" i="65"/>
  <c r="X67" i="57"/>
  <c r="X21" i="57"/>
  <c r="X70" i="22"/>
  <c r="X50" i="22"/>
  <c r="X62" i="22"/>
  <c r="X22" i="66"/>
  <c r="X13" i="55"/>
  <c r="X64" i="68"/>
  <c r="X34" i="60"/>
  <c r="X62" i="60"/>
  <c r="X27" i="71"/>
  <c r="X43" i="55"/>
  <c r="X92" i="70"/>
  <c r="R81" i="65"/>
  <c r="O81" i="65"/>
  <c r="O86" i="65"/>
  <c r="R86" i="65"/>
  <c r="R30" i="64"/>
  <c r="R71" i="22"/>
  <c r="O71" i="22"/>
  <c r="R36" i="22"/>
  <c r="O70" i="53"/>
  <c r="R70" i="53"/>
  <c r="X6" i="53"/>
  <c r="X25" i="53"/>
  <c r="O20" i="65"/>
  <c r="R20" i="65"/>
  <c r="R80" i="57"/>
  <c r="O80" i="57"/>
  <c r="X74" i="57"/>
  <c r="X83" i="57"/>
  <c r="R72" i="64"/>
  <c r="O72" i="64"/>
  <c r="X89" i="64"/>
  <c r="X60" i="64"/>
  <c r="X90" i="22"/>
  <c r="X29" i="22"/>
  <c r="R9" i="22"/>
  <c r="X26" i="56"/>
  <c r="O41" i="56"/>
  <c r="R41" i="56"/>
  <c r="X100" i="56"/>
  <c r="X24" i="56"/>
  <c r="R74" i="69"/>
  <c r="O74" i="69"/>
  <c r="O4" i="69"/>
  <c r="X188" i="69"/>
  <c r="Y22" i="1" s="1"/>
  <c r="R4" i="69"/>
  <c r="X17" i="69"/>
  <c r="X44" i="69"/>
  <c r="R34" i="58"/>
  <c r="O16" i="67"/>
  <c r="R16" i="67"/>
  <c r="X5" i="76"/>
  <c r="X14" i="76"/>
  <c r="R65" i="76"/>
  <c r="O65" i="76"/>
  <c r="X44" i="76"/>
  <c r="O28" i="66"/>
  <c r="R28" i="66"/>
  <c r="R95" i="66"/>
  <c r="O95" i="66"/>
  <c r="X67" i="66"/>
  <c r="R75" i="71"/>
  <c r="O75" i="71"/>
  <c r="X98" i="55"/>
  <c r="X11" i="59"/>
  <c r="X61" i="59"/>
  <c r="R19" i="59"/>
  <c r="O44" i="54"/>
  <c r="R44" i="54"/>
  <c r="O79" i="54"/>
  <c r="R79" i="54"/>
  <c r="O37" i="54"/>
  <c r="R37" i="54"/>
  <c r="X12" i="54"/>
  <c r="X58" i="61"/>
  <c r="X67" i="61"/>
  <c r="R82" i="61"/>
  <c r="O82" i="61"/>
  <c r="X99" i="68"/>
  <c r="O37" i="68"/>
  <c r="R37" i="68"/>
  <c r="R13" i="68"/>
  <c r="O13" i="68"/>
  <c r="R44" i="68"/>
  <c r="O44" i="68"/>
  <c r="X59" i="68"/>
  <c r="X9" i="51"/>
  <c r="X34" i="51"/>
  <c r="X37" i="51"/>
  <c r="R54" i="60"/>
  <c r="R97" i="60"/>
  <c r="O97" i="60"/>
  <c r="R40" i="60"/>
  <c r="X61" i="60"/>
  <c r="O63" i="50"/>
  <c r="R63" i="50"/>
  <c r="R38" i="50"/>
  <c r="R63" i="70"/>
  <c r="O63" i="70"/>
  <c r="R38" i="55"/>
  <c r="O88" i="55"/>
  <c r="R88" i="55"/>
  <c r="O33" i="54"/>
  <c r="R33" i="54"/>
  <c r="R94" i="54"/>
  <c r="O94" i="54"/>
  <c r="R13" i="54"/>
  <c r="R17" i="61"/>
  <c r="O33" i="68"/>
  <c r="R33" i="68"/>
  <c r="O14" i="68"/>
  <c r="R14" i="68"/>
  <c r="R48" i="60"/>
  <c r="R77" i="60"/>
  <c r="O77" i="60"/>
  <c r="X67" i="70"/>
  <c r="X51" i="53"/>
  <c r="X12" i="53"/>
  <c r="X88" i="53"/>
  <c r="X60" i="65"/>
  <c r="X9" i="65"/>
  <c r="X28" i="65"/>
  <c r="X77" i="65"/>
  <c r="X63" i="65"/>
  <c r="R100" i="65"/>
  <c r="O100" i="65"/>
  <c r="X93" i="57"/>
  <c r="O89" i="57"/>
  <c r="R89" i="57"/>
  <c r="R88" i="57"/>
  <c r="O88" i="57"/>
  <c r="X10" i="64"/>
  <c r="X77" i="64"/>
  <c r="R32" i="64"/>
  <c r="X49" i="64"/>
  <c r="X59" i="22"/>
  <c r="X98" i="56"/>
  <c r="X81" i="56"/>
  <c r="X83" i="69"/>
  <c r="R45" i="69"/>
  <c r="O45" i="69"/>
  <c r="R56" i="69"/>
  <c r="O56" i="69"/>
  <c r="X46" i="58"/>
  <c r="R35" i="58"/>
  <c r="R63" i="67"/>
  <c r="O63" i="67"/>
  <c r="O70" i="76"/>
  <c r="R70" i="76"/>
  <c r="O74" i="66"/>
  <c r="R74" i="66"/>
  <c r="X79" i="66"/>
  <c r="X87" i="71"/>
  <c r="O30" i="71"/>
  <c r="R30" i="71"/>
  <c r="O64" i="71"/>
  <c r="R64" i="71"/>
  <c r="X91" i="55"/>
  <c r="X63" i="59"/>
  <c r="O60" i="54"/>
  <c r="R60" i="54"/>
  <c r="O100" i="61"/>
  <c r="R100" i="61"/>
  <c r="X83" i="51"/>
  <c r="X81" i="75"/>
  <c r="O72" i="70"/>
  <c r="R72" i="70"/>
  <c r="X46" i="53"/>
  <c r="X91" i="53"/>
  <c r="O102" i="53"/>
  <c r="R102" i="53"/>
  <c r="R27" i="53"/>
  <c r="R20" i="53"/>
  <c r="X43" i="53"/>
  <c r="O40" i="65"/>
  <c r="R40" i="65"/>
  <c r="X91" i="65"/>
  <c r="R52" i="65"/>
  <c r="O52" i="65"/>
  <c r="X23" i="65"/>
  <c r="R68" i="57"/>
  <c r="O68" i="57"/>
  <c r="R90" i="57"/>
  <c r="O90" i="57"/>
  <c r="X56" i="57"/>
  <c r="R42" i="57"/>
  <c r="O42" i="57"/>
  <c r="R19" i="64"/>
  <c r="X35" i="64"/>
  <c r="R33" i="22"/>
  <c r="X68" i="22"/>
  <c r="O80" i="22"/>
  <c r="R80" i="22"/>
  <c r="R23" i="56"/>
  <c r="X34" i="56"/>
  <c r="X41" i="69"/>
  <c r="X18" i="69"/>
  <c r="O38" i="69"/>
  <c r="R38" i="69"/>
  <c r="X6" i="58"/>
  <c r="X89" i="58"/>
  <c r="R82" i="58"/>
  <c r="O82" i="58"/>
  <c r="O69" i="67"/>
  <c r="R69" i="67"/>
  <c r="X53" i="67"/>
  <c r="O74" i="67"/>
  <c r="R74" i="67"/>
  <c r="R78" i="67"/>
  <c r="O78" i="67"/>
  <c r="X52" i="67"/>
  <c r="R51" i="76"/>
  <c r="O51" i="76"/>
  <c r="O53" i="76"/>
  <c r="R53" i="76"/>
  <c r="X20" i="76"/>
  <c r="R47" i="66"/>
  <c r="O47" i="66"/>
  <c r="R33" i="66"/>
  <c r="O33" i="66"/>
  <c r="R73" i="71"/>
  <c r="O73" i="71"/>
  <c r="R39" i="71"/>
  <c r="O39" i="71"/>
  <c r="R29" i="71"/>
  <c r="O29" i="71"/>
  <c r="O4" i="55"/>
  <c r="O5" i="55" s="1"/>
  <c r="O6" i="55" s="1"/>
  <c r="O7" i="55" s="1"/>
  <c r="O8" i="55" s="1"/>
  <c r="O9" i="55" s="1"/>
  <c r="O10" i="55" s="1"/>
  <c r="O11" i="55" s="1"/>
  <c r="O12" i="55" s="1"/>
  <c r="O13" i="55" s="1"/>
  <c r="O14" i="55" s="1"/>
  <c r="O15" i="55" s="1"/>
  <c r="O16" i="55" s="1"/>
  <c r="O17" i="55" s="1"/>
  <c r="O18" i="55" s="1"/>
  <c r="O19" i="55" s="1"/>
  <c r="O20" i="55" s="1"/>
  <c r="O21" i="55" s="1"/>
  <c r="O22" i="55" s="1"/>
  <c r="O23" i="55" s="1"/>
  <c r="O24" i="55" s="1"/>
  <c r="O25" i="55" s="1"/>
  <c r="O26" i="55" s="1"/>
  <c r="O27" i="55" s="1"/>
  <c r="O28" i="55" s="1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R4" i="55"/>
  <c r="X188" i="55"/>
  <c r="Y10" i="1" s="1"/>
  <c r="X39" i="59"/>
  <c r="R30" i="59"/>
  <c r="X85" i="59"/>
  <c r="X32" i="59"/>
  <c r="X88" i="54"/>
  <c r="X45" i="54"/>
  <c r="R71" i="54"/>
  <c r="O71" i="54"/>
  <c r="X99" i="54"/>
  <c r="X70" i="61"/>
  <c r="O64" i="61"/>
  <c r="R64" i="61"/>
  <c r="O40" i="68"/>
  <c r="R40" i="68"/>
  <c r="R32" i="51"/>
  <c r="X96" i="60"/>
  <c r="O76" i="60"/>
  <c r="R76" i="60"/>
  <c r="X39" i="50"/>
  <c r="X22" i="50"/>
  <c r="X48" i="50"/>
  <c r="O37" i="75"/>
  <c r="R37" i="75"/>
  <c r="R40" i="70"/>
  <c r="O40" i="70"/>
  <c r="X39" i="70"/>
  <c r="R44" i="64"/>
  <c r="X95" i="56"/>
  <c r="X70" i="69"/>
  <c r="X91" i="58"/>
  <c r="X46" i="55"/>
  <c r="R91" i="54"/>
  <c r="O91" i="54"/>
  <c r="O56" i="68"/>
  <c r="R56" i="68"/>
  <c r="X27" i="51"/>
  <c r="X40" i="50"/>
  <c r="X70" i="70"/>
  <c r="O82" i="50"/>
  <c r="R82" i="50"/>
  <c r="R90" i="75"/>
  <c r="O90" i="75"/>
  <c r="R55" i="70"/>
  <c r="O55" i="70"/>
  <c r="X60" i="53"/>
  <c r="R37" i="53"/>
  <c r="R76" i="53"/>
  <c r="O76" i="53"/>
  <c r="X86" i="53"/>
  <c r="X54" i="53"/>
  <c r="X24" i="53"/>
  <c r="X90" i="65"/>
  <c r="X12" i="65"/>
  <c r="X96" i="65"/>
  <c r="X16" i="57"/>
  <c r="X61" i="57"/>
  <c r="R100" i="57"/>
  <c r="O100" i="57"/>
  <c r="O65" i="57"/>
  <c r="R65" i="57"/>
  <c r="R56" i="64"/>
  <c r="O56" i="64"/>
  <c r="R5" i="22"/>
  <c r="X15" i="22"/>
  <c r="R31" i="22"/>
  <c r="X102" i="56"/>
  <c r="R4" i="56"/>
  <c r="O4" i="56"/>
  <c r="O5" i="56" s="1"/>
  <c r="O6" i="56" s="1"/>
  <c r="O7" i="56" s="1"/>
  <c r="O8" i="56" s="1"/>
  <c r="O9" i="56" s="1"/>
  <c r="O10" i="56" s="1"/>
  <c r="O11" i="56" s="1"/>
  <c r="O12" i="56" s="1"/>
  <c r="O13" i="56" s="1"/>
  <c r="O14" i="56" s="1"/>
  <c r="O15" i="56" s="1"/>
  <c r="O16" i="56" s="1"/>
  <c r="O17" i="56" s="1"/>
  <c r="O18" i="56" s="1"/>
  <c r="O19" i="56" s="1"/>
  <c r="O20" i="56" s="1"/>
  <c r="O21" i="56" s="1"/>
  <c r="O22" i="56" s="1"/>
  <c r="O23" i="56" s="1"/>
  <c r="O24" i="56" s="1"/>
  <c r="O25" i="56" s="1"/>
  <c r="O26" i="56" s="1"/>
  <c r="O27" i="56" s="1"/>
  <c r="O28" i="56" s="1"/>
  <c r="O29" i="56" s="1"/>
  <c r="O30" i="56" s="1"/>
  <c r="O31" i="56" s="1"/>
  <c r="O32" i="56" s="1"/>
  <c r="O33" i="56" s="1"/>
  <c r="O34" i="56" s="1"/>
  <c r="O35" i="56" s="1"/>
  <c r="X188" i="56"/>
  <c r="Y11" i="1" s="1"/>
  <c r="R74" i="56"/>
  <c r="O74" i="56"/>
  <c r="X22" i="69"/>
  <c r="X65" i="58"/>
  <c r="O95" i="67"/>
  <c r="R95" i="67"/>
  <c r="R68" i="67"/>
  <c r="O68" i="67"/>
  <c r="R93" i="67"/>
  <c r="O93" i="67"/>
  <c r="X5" i="67"/>
  <c r="R73" i="67"/>
  <c r="O73" i="67"/>
  <c r="O85" i="67"/>
  <c r="R85" i="67"/>
  <c r="R56" i="76"/>
  <c r="O56" i="76"/>
  <c r="R58" i="76"/>
  <c r="O58" i="76"/>
  <c r="O77" i="76"/>
  <c r="R77" i="76"/>
  <c r="X30" i="76"/>
  <c r="X22" i="76"/>
  <c r="X71" i="66"/>
  <c r="R26" i="66"/>
  <c r="O26" i="66"/>
  <c r="X60" i="66"/>
  <c r="R16" i="71"/>
  <c r="O67" i="71"/>
  <c r="R67" i="71"/>
  <c r="X48" i="55"/>
  <c r="R47" i="55"/>
  <c r="X32" i="55"/>
  <c r="X81" i="55"/>
  <c r="X20" i="59"/>
  <c r="O70" i="59"/>
  <c r="R70" i="59"/>
  <c r="X66" i="59"/>
  <c r="O83" i="54"/>
  <c r="R83" i="54"/>
  <c r="R53" i="54"/>
  <c r="O53" i="54"/>
  <c r="R53" i="61"/>
  <c r="O53" i="61"/>
  <c r="X23" i="61"/>
  <c r="O91" i="61"/>
  <c r="R91" i="61"/>
  <c r="X84" i="61"/>
  <c r="X49" i="68"/>
  <c r="X52" i="68"/>
  <c r="X51" i="68"/>
  <c r="O58" i="68"/>
  <c r="R58" i="68"/>
  <c r="X31" i="51"/>
  <c r="X102" i="51"/>
  <c r="X68" i="51"/>
  <c r="R38" i="51"/>
  <c r="X89" i="60"/>
  <c r="X88" i="60"/>
  <c r="R19" i="50"/>
  <c r="X49" i="50"/>
  <c r="R20" i="50"/>
  <c r="X82" i="75"/>
  <c r="X32" i="75"/>
  <c r="O51" i="75"/>
  <c r="R51" i="75"/>
  <c r="R84" i="70"/>
  <c r="O84" i="70"/>
  <c r="O34" i="70"/>
  <c r="R34" i="70"/>
  <c r="X5" i="70"/>
  <c r="X97" i="58"/>
  <c r="X47" i="58"/>
  <c r="X45" i="67"/>
  <c r="O39" i="76"/>
  <c r="R39" i="76"/>
  <c r="X37" i="59"/>
  <c r="R36" i="51"/>
  <c r="X28" i="50"/>
  <c r="X33" i="70"/>
  <c r="O59" i="53"/>
  <c r="R59" i="53"/>
  <c r="R31" i="53"/>
  <c r="O22" i="65"/>
  <c r="R22" i="65"/>
  <c r="O70" i="65"/>
  <c r="R70" i="65"/>
  <c r="R7" i="65"/>
  <c r="O7" i="65"/>
  <c r="O101" i="57"/>
  <c r="R101" i="57"/>
  <c r="R70" i="57"/>
  <c r="O70" i="57"/>
  <c r="R27" i="57"/>
  <c r="X14" i="57"/>
  <c r="R29" i="64"/>
  <c r="X40" i="64"/>
  <c r="R20" i="64"/>
  <c r="R38" i="22"/>
  <c r="O74" i="22"/>
  <c r="R74" i="22"/>
  <c r="R32" i="22"/>
  <c r="X99" i="22"/>
  <c r="X40" i="56"/>
  <c r="R55" i="56"/>
  <c r="O55" i="56"/>
  <c r="X51" i="69"/>
  <c r="X95" i="69"/>
  <c r="O24" i="69"/>
  <c r="R24" i="69"/>
  <c r="O95" i="58"/>
  <c r="R95" i="58"/>
  <c r="X9" i="58"/>
  <c r="X27" i="58"/>
  <c r="X82" i="67"/>
  <c r="X82" i="76"/>
  <c r="O87" i="76"/>
  <c r="R87" i="76"/>
  <c r="X8" i="76"/>
  <c r="X73" i="76"/>
  <c r="R37" i="76"/>
  <c r="O37" i="76"/>
  <c r="R88" i="76"/>
  <c r="O88" i="76"/>
  <c r="R102" i="66"/>
  <c r="O102" i="66"/>
  <c r="X43" i="66"/>
  <c r="X94" i="66"/>
  <c r="O78" i="71"/>
  <c r="R78" i="71"/>
  <c r="X61" i="55"/>
  <c r="X41" i="55"/>
  <c r="X78" i="55"/>
  <c r="R23" i="59"/>
  <c r="X49" i="59"/>
  <c r="X6" i="59"/>
  <c r="X40" i="61"/>
  <c r="X78" i="61"/>
  <c r="R73" i="61"/>
  <c r="O73" i="61"/>
  <c r="O47" i="68"/>
  <c r="R47" i="68"/>
  <c r="X48" i="68"/>
  <c r="R15" i="68"/>
  <c r="O15" i="68"/>
  <c r="O71" i="51"/>
  <c r="R71" i="51"/>
  <c r="R44" i="60"/>
  <c r="X60" i="50"/>
  <c r="O53" i="50"/>
  <c r="R53" i="50"/>
  <c r="O100" i="75"/>
  <c r="R100" i="75"/>
  <c r="O49" i="75"/>
  <c r="R49" i="75"/>
  <c r="X8" i="75"/>
  <c r="X79" i="75"/>
  <c r="R22" i="75"/>
  <c r="O24" i="70"/>
  <c r="R24" i="70"/>
  <c r="X91" i="70"/>
  <c r="X59" i="70"/>
  <c r="X81" i="70"/>
  <c r="X30" i="65"/>
  <c r="O57" i="64"/>
  <c r="R57" i="64"/>
  <c r="X79" i="56"/>
  <c r="X49" i="58"/>
  <c r="X72" i="76"/>
  <c r="R10" i="76"/>
  <c r="O10" i="76"/>
  <c r="O42" i="66"/>
  <c r="R42" i="66"/>
  <c r="X97" i="66"/>
  <c r="X15" i="54"/>
  <c r="R48" i="54"/>
  <c r="O48" i="54"/>
  <c r="O16" i="68"/>
  <c r="R16" i="68"/>
  <c r="R50" i="51"/>
  <c r="X10" i="75"/>
  <c r="O54" i="75"/>
  <c r="R54" i="75"/>
  <c r="R84" i="75"/>
  <c r="O84" i="75"/>
  <c r="R43" i="70"/>
  <c r="O43" i="70"/>
  <c r="O26" i="70"/>
  <c r="R26" i="70"/>
  <c r="X84" i="53"/>
  <c r="R97" i="53"/>
  <c r="O97" i="53"/>
  <c r="R36" i="65"/>
  <c r="O36" i="65"/>
  <c r="X80" i="65"/>
  <c r="O38" i="65"/>
  <c r="R38" i="65"/>
  <c r="X39" i="57"/>
  <c r="X10" i="57"/>
  <c r="X27" i="64"/>
  <c r="X8" i="64"/>
  <c r="X89" i="22"/>
  <c r="R101" i="22"/>
  <c r="O101" i="22"/>
  <c r="R51" i="56"/>
  <c r="O51" i="56"/>
  <c r="X68" i="56"/>
  <c r="X84" i="56"/>
  <c r="R37" i="69"/>
  <c r="O37" i="69"/>
  <c r="X90" i="69"/>
  <c r="R42" i="58"/>
  <c r="R40" i="76"/>
  <c r="O40" i="76"/>
  <c r="X9" i="76"/>
  <c r="X55" i="66"/>
  <c r="R66" i="66"/>
  <c r="O66" i="66"/>
  <c r="X58" i="71"/>
  <c r="X24" i="71"/>
  <c r="R74" i="71"/>
  <c r="O74" i="71"/>
  <c r="R71" i="55"/>
  <c r="O71" i="55"/>
  <c r="X31" i="55"/>
  <c r="X7" i="55"/>
  <c r="X38" i="59"/>
  <c r="O88" i="59"/>
  <c r="R88" i="59"/>
  <c r="R100" i="59"/>
  <c r="O100" i="59"/>
  <c r="X24" i="59"/>
  <c r="R89" i="54"/>
  <c r="O89" i="54"/>
  <c r="X31" i="54"/>
  <c r="R77" i="54"/>
  <c r="O77" i="54"/>
  <c r="R25" i="54"/>
  <c r="R75" i="61"/>
  <c r="O75" i="61"/>
  <c r="O56" i="61"/>
  <c r="R56" i="61"/>
  <c r="X34" i="68"/>
  <c r="X91" i="68"/>
  <c r="X20" i="68"/>
  <c r="X86" i="68"/>
  <c r="X60" i="51"/>
  <c r="X56" i="51"/>
  <c r="R93" i="60"/>
  <c r="O93" i="60"/>
  <c r="R39" i="60"/>
  <c r="R32" i="60"/>
  <c r="X36" i="50"/>
  <c r="O69" i="50"/>
  <c r="R69" i="50"/>
  <c r="R34" i="75"/>
  <c r="O34" i="75"/>
  <c r="R67" i="75"/>
  <c r="O67" i="75"/>
  <c r="O79" i="70"/>
  <c r="R79" i="70"/>
  <c r="R71" i="70"/>
  <c r="O71" i="70"/>
  <c r="X21" i="65"/>
  <c r="R24" i="64"/>
  <c r="O102" i="64"/>
  <c r="R102" i="64"/>
  <c r="X61" i="22"/>
  <c r="R81" i="67"/>
  <c r="O81" i="67"/>
  <c r="X34" i="76"/>
  <c r="O51" i="66"/>
  <c r="R51" i="66"/>
  <c r="R26" i="60"/>
  <c r="X89" i="75"/>
  <c r="R75" i="70"/>
  <c r="O75" i="70"/>
  <c r="O58" i="53"/>
  <c r="R58" i="53"/>
  <c r="R68" i="65"/>
  <c r="O68" i="65"/>
  <c r="R13" i="65"/>
  <c r="O13" i="65"/>
  <c r="O44" i="65"/>
  <c r="R44" i="65"/>
  <c r="O15" i="65"/>
  <c r="R15" i="65"/>
  <c r="R24" i="57"/>
  <c r="O95" i="57"/>
  <c r="R95" i="57"/>
  <c r="R85" i="57"/>
  <c r="O85" i="57"/>
  <c r="R21" i="57"/>
  <c r="R99" i="57"/>
  <c r="O99" i="57"/>
  <c r="R41" i="64"/>
  <c r="R83" i="64"/>
  <c r="O83" i="64"/>
  <c r="X58" i="22"/>
  <c r="R87" i="22"/>
  <c r="O87" i="22"/>
  <c r="R63" i="22"/>
  <c r="O63" i="22"/>
  <c r="X29" i="56"/>
  <c r="X100" i="58"/>
  <c r="X14" i="58"/>
  <c r="X4" i="67"/>
  <c r="R83" i="67"/>
  <c r="O83" i="67"/>
  <c r="R79" i="67"/>
  <c r="O79" i="67"/>
  <c r="O99" i="67"/>
  <c r="R99" i="67"/>
  <c r="R34" i="67"/>
  <c r="O34" i="67"/>
  <c r="O61" i="67"/>
  <c r="R61" i="67"/>
  <c r="R21" i="76"/>
  <c r="O21" i="76"/>
  <c r="X68" i="76"/>
  <c r="R11" i="66"/>
  <c r="O11" i="66"/>
  <c r="X48" i="66"/>
  <c r="O42" i="71"/>
  <c r="R42" i="71"/>
  <c r="X71" i="71"/>
  <c r="X62" i="71"/>
  <c r="R48" i="71"/>
  <c r="O48" i="71"/>
  <c r="X74" i="55"/>
  <c r="R29" i="59"/>
  <c r="R44" i="59"/>
  <c r="R94" i="59"/>
  <c r="O94" i="59"/>
  <c r="R56" i="59"/>
  <c r="O56" i="59"/>
  <c r="R29" i="54"/>
  <c r="O29" i="54"/>
  <c r="R23" i="54"/>
  <c r="R65" i="54"/>
  <c r="O65" i="54"/>
  <c r="R89" i="68"/>
  <c r="O89" i="68"/>
  <c r="R31" i="68"/>
  <c r="O31" i="68"/>
  <c r="R64" i="68"/>
  <c r="O64" i="68"/>
  <c r="R13" i="75"/>
  <c r="R73" i="75"/>
  <c r="O73" i="75"/>
  <c r="O69" i="75"/>
  <c r="R69" i="75"/>
  <c r="R45" i="75"/>
  <c r="O45" i="75"/>
  <c r="O59" i="75"/>
  <c r="R59" i="75"/>
  <c r="O14" i="70"/>
  <c r="R14" i="70"/>
  <c r="X61" i="70"/>
  <c r="O45" i="57"/>
  <c r="R45" i="57"/>
  <c r="R47" i="64"/>
  <c r="O80" i="69"/>
  <c r="R80" i="69"/>
  <c r="R46" i="76"/>
  <c r="O46" i="76"/>
  <c r="R43" i="55"/>
  <c r="R22" i="59"/>
  <c r="R50" i="75"/>
  <c r="O50" i="75"/>
  <c r="R95" i="70"/>
  <c r="O95" i="70"/>
  <c r="R101" i="50"/>
  <c r="O101" i="50"/>
  <c r="R87" i="53"/>
  <c r="O87" i="53"/>
  <c r="R40" i="22"/>
  <c r="O97" i="22"/>
  <c r="R97" i="22"/>
  <c r="R26" i="56"/>
  <c r="O100" i="56"/>
  <c r="R100" i="56"/>
  <c r="R24" i="56"/>
  <c r="R84" i="67"/>
  <c r="O84" i="67"/>
  <c r="O80" i="67"/>
  <c r="R80" i="67"/>
  <c r="O35" i="76"/>
  <c r="R35" i="76"/>
  <c r="R55" i="71"/>
  <c r="O55" i="71"/>
  <c r="O86" i="55"/>
  <c r="R86" i="55"/>
  <c r="R55" i="55"/>
  <c r="R78" i="59"/>
  <c r="O78" i="59"/>
  <c r="O50" i="59"/>
  <c r="R50" i="59"/>
  <c r="O69" i="54"/>
  <c r="R69" i="54"/>
  <c r="X20" i="61"/>
  <c r="O45" i="61"/>
  <c r="R45" i="61"/>
  <c r="O99" i="68"/>
  <c r="R99" i="68"/>
  <c r="R25" i="68"/>
  <c r="O25" i="68"/>
  <c r="R70" i="51"/>
  <c r="O70" i="51"/>
  <c r="R20" i="75"/>
  <c r="O80" i="70"/>
  <c r="R80" i="70"/>
  <c r="O74" i="59"/>
  <c r="R74" i="59"/>
  <c r="O48" i="61"/>
  <c r="R48" i="61"/>
  <c r="X63" i="61"/>
  <c r="O8" i="68"/>
  <c r="R8" i="68"/>
  <c r="O81" i="68"/>
  <c r="R81" i="68"/>
  <c r="R4" i="75"/>
  <c r="X188" i="75"/>
  <c r="Y8" i="1" s="1"/>
  <c r="O4" i="75"/>
  <c r="O5" i="75" s="1"/>
  <c r="O6" i="75" s="1"/>
  <c r="O7" i="75" s="1"/>
  <c r="O8" i="75" s="1"/>
  <c r="O9" i="75" s="1"/>
  <c r="O10" i="75" s="1"/>
  <c r="O11" i="75" s="1"/>
  <c r="O12" i="75" s="1"/>
  <c r="O13" i="75" s="1"/>
  <c r="O14" i="75" s="1"/>
  <c r="O15" i="75" s="1"/>
  <c r="O16" i="75" s="1"/>
  <c r="O17" i="75" s="1"/>
  <c r="O18" i="75" s="1"/>
  <c r="O19" i="75" s="1"/>
  <c r="O20" i="75" s="1"/>
  <c r="O21" i="75" s="1"/>
  <c r="O22" i="75" s="1"/>
  <c r="O23" i="75" s="1"/>
  <c r="O24" i="75" s="1"/>
  <c r="O25" i="75" s="1"/>
  <c r="R36" i="53"/>
  <c r="X14" i="65"/>
  <c r="R48" i="65"/>
  <c r="O48" i="65"/>
  <c r="R81" i="57"/>
  <c r="O81" i="57"/>
  <c r="R87" i="57"/>
  <c r="O87" i="57"/>
  <c r="R97" i="56"/>
  <c r="O97" i="56"/>
  <c r="O81" i="69"/>
  <c r="R81" i="69"/>
  <c r="O57" i="69"/>
  <c r="R57" i="69"/>
  <c r="R56" i="58"/>
  <c r="X16" i="58"/>
  <c r="R7" i="67"/>
  <c r="O7" i="67"/>
  <c r="O88" i="67"/>
  <c r="R88" i="67"/>
  <c r="O101" i="76"/>
  <c r="R101" i="76"/>
  <c r="O91" i="55"/>
  <c r="R91" i="55"/>
  <c r="R82" i="54"/>
  <c r="O82" i="54"/>
  <c r="O28" i="61"/>
  <c r="R28" i="61"/>
  <c r="R90" i="68"/>
  <c r="O90" i="68"/>
  <c r="R58" i="51"/>
  <c r="O58" i="51"/>
  <c r="O41" i="75"/>
  <c r="R41" i="75"/>
  <c r="X56" i="53"/>
  <c r="R40" i="53"/>
  <c r="O40" i="53"/>
  <c r="O37" i="65"/>
  <c r="R37" i="65"/>
  <c r="O19" i="65"/>
  <c r="R19" i="65"/>
  <c r="O91" i="65"/>
  <c r="R91" i="65"/>
  <c r="X90" i="57"/>
  <c r="R73" i="57"/>
  <c r="O73" i="57"/>
  <c r="O56" i="57"/>
  <c r="R56" i="57"/>
  <c r="R79" i="57"/>
  <c r="O79" i="57"/>
  <c r="R39" i="64"/>
  <c r="O66" i="56"/>
  <c r="R66" i="56"/>
  <c r="R71" i="69"/>
  <c r="O71" i="69"/>
  <c r="R67" i="58"/>
  <c r="O67" i="58"/>
  <c r="O22" i="67"/>
  <c r="R22" i="67"/>
  <c r="R92" i="66"/>
  <c r="O92" i="66"/>
  <c r="O24" i="66"/>
  <c r="R24" i="66"/>
  <c r="O76" i="66"/>
  <c r="R76" i="66"/>
  <c r="R73" i="66"/>
  <c r="O73" i="66"/>
  <c r="O70" i="66"/>
  <c r="R70" i="66"/>
  <c r="O91" i="71"/>
  <c r="R91" i="71"/>
  <c r="O79" i="71"/>
  <c r="R79" i="71"/>
  <c r="R62" i="55"/>
  <c r="O62" i="55"/>
  <c r="R95" i="55"/>
  <c r="O95" i="55"/>
  <c r="R39" i="59"/>
  <c r="O82" i="59"/>
  <c r="R82" i="59"/>
  <c r="O32" i="54"/>
  <c r="R32" i="54"/>
  <c r="R70" i="61"/>
  <c r="O70" i="61"/>
  <c r="R44" i="61"/>
  <c r="O44" i="61"/>
  <c r="O81" i="51"/>
  <c r="R81" i="51"/>
  <c r="R40" i="51"/>
  <c r="R90" i="51"/>
  <c r="O90" i="51"/>
  <c r="R96" i="60"/>
  <c r="O96" i="60"/>
  <c r="O70" i="60"/>
  <c r="R70" i="60"/>
  <c r="R55" i="60"/>
  <c r="R56" i="60"/>
  <c r="R22" i="50"/>
  <c r="O62" i="50"/>
  <c r="R62" i="50"/>
  <c r="O67" i="50"/>
  <c r="R67" i="50"/>
  <c r="R48" i="50"/>
  <c r="O48" i="50"/>
  <c r="R65" i="50"/>
  <c r="O65" i="50"/>
  <c r="O55" i="75"/>
  <c r="R55" i="75"/>
  <c r="O13" i="70"/>
  <c r="R13" i="70"/>
  <c r="R32" i="70"/>
  <c r="O32" i="70"/>
  <c r="R45" i="64"/>
  <c r="O97" i="64"/>
  <c r="R97" i="64"/>
  <c r="O53" i="56"/>
  <c r="R53" i="56"/>
  <c r="O70" i="69"/>
  <c r="R70" i="69"/>
  <c r="R29" i="69"/>
  <c r="O29" i="69"/>
  <c r="X56" i="68"/>
  <c r="X88" i="50"/>
  <c r="R61" i="50"/>
  <c r="O61" i="50"/>
  <c r="R96" i="53"/>
  <c r="O96" i="53"/>
  <c r="O74" i="53"/>
  <c r="R74" i="53"/>
  <c r="R79" i="53"/>
  <c r="O79" i="53"/>
  <c r="O60" i="57"/>
  <c r="R60" i="57"/>
  <c r="O61" i="57"/>
  <c r="R61" i="57"/>
  <c r="R62" i="64"/>
  <c r="O62" i="64"/>
  <c r="R17" i="64"/>
  <c r="O4" i="64"/>
  <c r="O5" i="64" s="1"/>
  <c r="O6" i="64" s="1"/>
  <c r="O7" i="64" s="1"/>
  <c r="O8" i="64" s="1"/>
  <c r="O9" i="64" s="1"/>
  <c r="O10" i="64" s="1"/>
  <c r="O11" i="64" s="1"/>
  <c r="O12" i="64" s="1"/>
  <c r="O13" i="64" s="1"/>
  <c r="O14" i="64" s="1"/>
  <c r="O15" i="64" s="1"/>
  <c r="O16" i="64" s="1"/>
  <c r="O17" i="64" s="1"/>
  <c r="O18" i="64" s="1"/>
  <c r="O19" i="64" s="1"/>
  <c r="O20" i="64" s="1"/>
  <c r="O21" i="64" s="1"/>
  <c r="O22" i="64" s="1"/>
  <c r="O23" i="64" s="1"/>
  <c r="O24" i="64" s="1"/>
  <c r="O25" i="64" s="1"/>
  <c r="O26" i="64" s="1"/>
  <c r="O27" i="64" s="1"/>
  <c r="O28" i="64" s="1"/>
  <c r="O29" i="64" s="1"/>
  <c r="O30" i="64" s="1"/>
  <c r="O31" i="64" s="1"/>
  <c r="O32" i="64" s="1"/>
  <c r="O33" i="64" s="1"/>
  <c r="O34" i="64" s="1"/>
  <c r="O35" i="64" s="1"/>
  <c r="O36" i="64" s="1"/>
  <c r="O37" i="64" s="1"/>
  <c r="O38" i="64" s="1"/>
  <c r="O39" i="64" s="1"/>
  <c r="O40" i="64" s="1"/>
  <c r="O41" i="64" s="1"/>
  <c r="O42" i="64" s="1"/>
  <c r="O43" i="64" s="1"/>
  <c r="O44" i="64" s="1"/>
  <c r="O45" i="64" s="1"/>
  <c r="O46" i="64" s="1"/>
  <c r="O47" i="64" s="1"/>
  <c r="O48" i="64" s="1"/>
  <c r="R4" i="64"/>
  <c r="X188" i="64"/>
  <c r="Y17" i="1" s="1"/>
  <c r="O48" i="56"/>
  <c r="R48" i="56"/>
  <c r="O67" i="56"/>
  <c r="R67" i="56"/>
  <c r="O70" i="56"/>
  <c r="R70" i="56"/>
  <c r="R86" i="69"/>
  <c r="O86" i="69"/>
  <c r="O65" i="58"/>
  <c r="R65" i="58"/>
  <c r="X47" i="76"/>
  <c r="O52" i="76"/>
  <c r="R52" i="76"/>
  <c r="R30" i="76"/>
  <c r="O30" i="76"/>
  <c r="R22" i="76"/>
  <c r="O22" i="76"/>
  <c r="O78" i="66"/>
  <c r="R78" i="66"/>
  <c r="R72" i="66"/>
  <c r="O72" i="66"/>
  <c r="O59" i="55"/>
  <c r="R59" i="55"/>
  <c r="R20" i="59"/>
  <c r="R21" i="54"/>
  <c r="R55" i="54"/>
  <c r="O55" i="54"/>
  <c r="R20" i="54"/>
  <c r="X53" i="61"/>
  <c r="R50" i="61"/>
  <c r="O50" i="61"/>
  <c r="O23" i="61"/>
  <c r="R23" i="61"/>
  <c r="R89" i="61"/>
  <c r="O89" i="61"/>
  <c r="R49" i="68"/>
  <c r="O49" i="68"/>
  <c r="R31" i="51"/>
  <c r="R102" i="51"/>
  <c r="O102" i="51"/>
  <c r="R48" i="51"/>
  <c r="O72" i="51"/>
  <c r="R72" i="51"/>
  <c r="O72" i="60"/>
  <c r="R72" i="60"/>
  <c r="O92" i="60"/>
  <c r="R92" i="60"/>
  <c r="R31" i="60"/>
  <c r="R52" i="50"/>
  <c r="O52" i="50"/>
  <c r="X97" i="50"/>
  <c r="O58" i="75"/>
  <c r="R58" i="75"/>
  <c r="R15" i="75"/>
  <c r="R99" i="75"/>
  <c r="O99" i="75"/>
  <c r="R5" i="70"/>
  <c r="O5" i="70"/>
  <c r="O92" i="53"/>
  <c r="R92" i="53"/>
  <c r="O6" i="65"/>
  <c r="R6" i="65"/>
  <c r="O63" i="64"/>
  <c r="R63" i="64"/>
  <c r="R75" i="22"/>
  <c r="O75" i="22"/>
  <c r="X13" i="56"/>
  <c r="R44" i="66"/>
  <c r="O44" i="66"/>
  <c r="O84" i="51"/>
  <c r="R84" i="51"/>
  <c r="X5" i="51"/>
  <c r="R28" i="50"/>
  <c r="R66" i="70"/>
  <c r="O66" i="70"/>
  <c r="O33" i="70"/>
  <c r="R33" i="70"/>
  <c r="R38" i="53"/>
  <c r="R23" i="53"/>
  <c r="O49" i="65"/>
  <c r="R49" i="65"/>
  <c r="X64" i="65"/>
  <c r="R35" i="65"/>
  <c r="O35" i="65"/>
  <c r="R4" i="57"/>
  <c r="O4" i="57"/>
  <c r="O5" i="57" s="1"/>
  <c r="O6" i="57" s="1"/>
  <c r="O7" i="57" s="1"/>
  <c r="O8" i="57" s="1"/>
  <c r="O9" i="57" s="1"/>
  <c r="O10" i="57" s="1"/>
  <c r="O11" i="57" s="1"/>
  <c r="O12" i="57" s="1"/>
  <c r="O13" i="57" s="1"/>
  <c r="O14" i="57" s="1"/>
  <c r="O15" i="57" s="1"/>
  <c r="O16" i="57" s="1"/>
  <c r="O17" i="57" s="1"/>
  <c r="O18" i="57" s="1"/>
  <c r="O19" i="57" s="1"/>
  <c r="O20" i="57" s="1"/>
  <c r="O21" i="57" s="1"/>
  <c r="O22" i="57" s="1"/>
  <c r="O23" i="57" s="1"/>
  <c r="O24" i="57" s="1"/>
  <c r="O25" i="57" s="1"/>
  <c r="O26" i="57" s="1"/>
  <c r="O27" i="57" s="1"/>
  <c r="O28" i="57" s="1"/>
  <c r="O29" i="57" s="1"/>
  <c r="O30" i="57" s="1"/>
  <c r="O31" i="57" s="1"/>
  <c r="O32" i="57" s="1"/>
  <c r="O33" i="57" s="1"/>
  <c r="O34" i="57" s="1"/>
  <c r="O35" i="57" s="1"/>
  <c r="X188" i="57"/>
  <c r="Y12" i="1" s="1"/>
  <c r="X57" i="57"/>
  <c r="R61" i="64"/>
  <c r="O61" i="64"/>
  <c r="O69" i="22"/>
  <c r="R69" i="22"/>
  <c r="R53" i="22"/>
  <c r="O53" i="22"/>
  <c r="R41" i="22"/>
  <c r="X25" i="22"/>
  <c r="O86" i="56"/>
  <c r="R86" i="56"/>
  <c r="X31" i="56"/>
  <c r="O58" i="56"/>
  <c r="R58" i="56"/>
  <c r="R20" i="56"/>
  <c r="R22" i="56"/>
  <c r="O63" i="69"/>
  <c r="R63" i="69"/>
  <c r="R61" i="69"/>
  <c r="O61" i="69"/>
  <c r="R14" i="69"/>
  <c r="O14" i="69"/>
  <c r="X69" i="58"/>
  <c r="O12" i="67"/>
  <c r="R12" i="67"/>
  <c r="X27" i="67"/>
  <c r="R100" i="67"/>
  <c r="O100" i="67"/>
  <c r="O100" i="76"/>
  <c r="R100" i="76"/>
  <c r="R12" i="76"/>
  <c r="O12" i="76"/>
  <c r="X102" i="66"/>
  <c r="R19" i="66"/>
  <c r="O19" i="66"/>
  <c r="O94" i="66"/>
  <c r="R94" i="66"/>
  <c r="X43" i="71"/>
  <c r="X17" i="55"/>
  <c r="R42" i="55"/>
  <c r="R43" i="59"/>
  <c r="O73" i="54"/>
  <c r="R73" i="54"/>
  <c r="R85" i="54"/>
  <c r="O85" i="54"/>
  <c r="R98" i="61"/>
  <c r="O98" i="61"/>
  <c r="O39" i="61"/>
  <c r="R39" i="61"/>
  <c r="O53" i="68"/>
  <c r="R53" i="68"/>
  <c r="R45" i="68"/>
  <c r="O45" i="68"/>
  <c r="O73" i="51"/>
  <c r="R73" i="51"/>
  <c r="R85" i="60"/>
  <c r="O85" i="60"/>
  <c r="O60" i="50"/>
  <c r="R60" i="50"/>
  <c r="X29" i="75"/>
  <c r="X14" i="75"/>
  <c r="R68" i="75"/>
  <c r="O68" i="75"/>
  <c r="O91" i="70"/>
  <c r="R91" i="70"/>
  <c r="R52" i="57"/>
  <c r="O52" i="57"/>
  <c r="R26" i="64"/>
  <c r="R92" i="56"/>
  <c r="O92" i="56"/>
  <c r="O85" i="69"/>
  <c r="R85" i="69"/>
  <c r="X43" i="67"/>
  <c r="O65" i="55"/>
  <c r="R65" i="55"/>
  <c r="X40" i="54"/>
  <c r="R10" i="75"/>
  <c r="R64" i="75"/>
  <c r="O64" i="75"/>
  <c r="O68" i="50"/>
  <c r="R68" i="50"/>
  <c r="R80" i="75"/>
  <c r="O80" i="75"/>
  <c r="R50" i="70"/>
  <c r="O50" i="70"/>
  <c r="R42" i="65"/>
  <c r="O42" i="65"/>
  <c r="X97" i="65"/>
  <c r="R51" i="57"/>
  <c r="O51" i="57"/>
  <c r="R27" i="64"/>
  <c r="R52" i="64"/>
  <c r="O52" i="64"/>
  <c r="R50" i="64"/>
  <c r="O55" i="64"/>
  <c r="R55" i="64"/>
  <c r="R64" i="22"/>
  <c r="O64" i="22"/>
  <c r="O31" i="69"/>
  <c r="R31" i="69"/>
  <c r="O9" i="69"/>
  <c r="R9" i="69"/>
  <c r="O47" i="67"/>
  <c r="R47" i="67"/>
  <c r="R9" i="76"/>
  <c r="O9" i="76"/>
  <c r="X77" i="66"/>
  <c r="R55" i="66"/>
  <c r="O55" i="66"/>
  <c r="O25" i="66"/>
  <c r="R25" i="66"/>
  <c r="X21" i="66"/>
  <c r="O34" i="71"/>
  <c r="R34" i="71"/>
  <c r="X51" i="71"/>
  <c r="R49" i="55"/>
  <c r="R44" i="55"/>
  <c r="O89" i="55"/>
  <c r="R89" i="55"/>
  <c r="O77" i="55"/>
  <c r="R77" i="55"/>
  <c r="R38" i="59"/>
  <c r="O75" i="54"/>
  <c r="R75" i="54"/>
  <c r="R26" i="54"/>
  <c r="O99" i="61"/>
  <c r="R99" i="61"/>
  <c r="X28" i="68"/>
  <c r="R34" i="68"/>
  <c r="O34" i="68"/>
  <c r="X102" i="60"/>
  <c r="R65" i="60"/>
  <c r="O65" i="60"/>
  <c r="R96" i="50"/>
  <c r="O96" i="50"/>
  <c r="R94" i="50"/>
  <c r="O94" i="50"/>
  <c r="R21" i="50"/>
  <c r="R19" i="70"/>
  <c r="O19" i="70"/>
  <c r="R87" i="70"/>
  <c r="O87" i="70"/>
  <c r="R26" i="57"/>
  <c r="X81" i="67"/>
  <c r="R75" i="67"/>
  <c r="O75" i="67"/>
  <c r="R45" i="50"/>
  <c r="O45" i="50"/>
  <c r="O89" i="75"/>
  <c r="R89" i="75"/>
  <c r="R80" i="50"/>
  <c r="O80" i="50"/>
  <c r="O57" i="50"/>
  <c r="R57" i="50"/>
  <c r="O18" i="70"/>
  <c r="R18" i="70"/>
  <c r="O95" i="65"/>
  <c r="R95" i="65"/>
  <c r="R22" i="64"/>
  <c r="R4" i="22"/>
  <c r="O4" i="22"/>
  <c r="O5" i="22" s="1"/>
  <c r="O6" i="22" s="1"/>
  <c r="O7" i="22" s="1"/>
  <c r="O8" i="22" s="1"/>
  <c r="O9" i="22" s="1"/>
  <c r="O10" i="22" s="1"/>
  <c r="O11" i="22" s="1"/>
  <c r="O12" i="22" s="1"/>
  <c r="O13" i="22" s="1"/>
  <c r="O14" i="22" s="1"/>
  <c r="O15" i="22" s="1"/>
  <c r="O16" i="22" s="1"/>
  <c r="O17" i="22" s="1"/>
  <c r="O18" i="22" s="1"/>
  <c r="O19" i="22" s="1"/>
  <c r="O20" i="22" s="1"/>
  <c r="O21" i="22" s="1"/>
  <c r="O22" i="22" s="1"/>
  <c r="O23" i="22" s="1"/>
  <c r="O24" i="22" s="1"/>
  <c r="O25" i="22" s="1"/>
  <c r="O26" i="22" s="1"/>
  <c r="O27" i="22" s="1"/>
  <c r="O28" i="22" s="1"/>
  <c r="O29" i="22" s="1"/>
  <c r="O30" i="22" s="1"/>
  <c r="O31" i="22" s="1"/>
  <c r="O32" i="22" s="1"/>
  <c r="O33" i="22" s="1"/>
  <c r="O34" i="22" s="1"/>
  <c r="O35" i="22" s="1"/>
  <c r="O36" i="22" s="1"/>
  <c r="O37" i="22" s="1"/>
  <c r="O38" i="22" s="1"/>
  <c r="O39" i="22" s="1"/>
  <c r="O40" i="22" s="1"/>
  <c r="O41" i="22" s="1"/>
  <c r="O42" i="22" s="1"/>
  <c r="O43" i="22" s="1"/>
  <c r="O44" i="22" s="1"/>
  <c r="O45" i="22" s="1"/>
  <c r="O46" i="22" s="1"/>
  <c r="X188" i="22"/>
  <c r="Y3" i="1" s="1"/>
  <c r="R29" i="56"/>
  <c r="R99" i="56"/>
  <c r="O99" i="56"/>
  <c r="R30" i="69"/>
  <c r="O30" i="69"/>
  <c r="R30" i="58"/>
  <c r="R51" i="58"/>
  <c r="R88" i="58"/>
  <c r="O88" i="58"/>
  <c r="R4" i="67"/>
  <c r="X188" i="67"/>
  <c r="Y20" i="1" s="1"/>
  <c r="O4" i="67"/>
  <c r="R29" i="67"/>
  <c r="O29" i="67"/>
  <c r="R70" i="67"/>
  <c r="O70" i="67"/>
  <c r="R93" i="76"/>
  <c r="O93" i="76"/>
  <c r="O38" i="76"/>
  <c r="R38" i="76"/>
  <c r="R71" i="76"/>
  <c r="O71" i="76"/>
  <c r="O92" i="76"/>
  <c r="R92" i="76"/>
  <c r="R49" i="66"/>
  <c r="O49" i="66"/>
  <c r="R16" i="66"/>
  <c r="O16" i="66"/>
  <c r="X11" i="66"/>
  <c r="O48" i="66"/>
  <c r="R48" i="66"/>
  <c r="R59" i="71"/>
  <c r="O59" i="71"/>
  <c r="O47" i="71"/>
  <c r="R47" i="71"/>
  <c r="R82" i="55"/>
  <c r="O82" i="55"/>
  <c r="O97" i="59"/>
  <c r="R97" i="59"/>
  <c r="R68" i="54"/>
  <c r="O68" i="54"/>
  <c r="O100" i="54"/>
  <c r="R100" i="54"/>
  <c r="O59" i="61"/>
  <c r="R59" i="61"/>
  <c r="R33" i="61"/>
  <c r="O33" i="61"/>
  <c r="R43" i="51"/>
  <c r="R29" i="51"/>
  <c r="R76" i="50"/>
  <c r="O76" i="50"/>
  <c r="O90" i="50"/>
  <c r="R90" i="50"/>
  <c r="R12" i="75"/>
  <c r="O49" i="70"/>
  <c r="R49" i="70"/>
  <c r="O62" i="53"/>
  <c r="R62" i="53"/>
  <c r="R101" i="67"/>
  <c r="O101" i="67"/>
  <c r="X98" i="76"/>
  <c r="R99" i="66"/>
  <c r="O99" i="66"/>
  <c r="R83" i="66"/>
  <c r="O83" i="66"/>
  <c r="O49" i="54"/>
  <c r="R49" i="54"/>
  <c r="R58" i="54"/>
  <c r="O58" i="54"/>
  <c r="X43" i="50"/>
  <c r="R23" i="50"/>
  <c r="O94" i="70"/>
  <c r="R94" i="70"/>
  <c r="R6" i="70"/>
  <c r="O6" i="70"/>
  <c r="R32" i="57"/>
  <c r="R60" i="69"/>
  <c r="O60" i="69"/>
  <c r="O42" i="69"/>
  <c r="R42" i="69"/>
  <c r="O63" i="58"/>
  <c r="R63" i="58"/>
  <c r="R83" i="58"/>
  <c r="O83" i="58"/>
  <c r="R71" i="58"/>
  <c r="O71" i="58"/>
  <c r="X20" i="67"/>
  <c r="O5" i="76"/>
  <c r="R5" i="76"/>
  <c r="R96" i="76"/>
  <c r="O96" i="76"/>
  <c r="O78" i="76"/>
  <c r="R78" i="76"/>
  <c r="O98" i="55"/>
  <c r="R98" i="55"/>
  <c r="R80" i="59"/>
  <c r="O80" i="59"/>
  <c r="O86" i="59"/>
  <c r="R86" i="59"/>
  <c r="O92" i="54"/>
  <c r="R92" i="54"/>
  <c r="R98" i="54"/>
  <c r="O98" i="54"/>
  <c r="R41" i="54"/>
  <c r="O41" i="54"/>
  <c r="R96" i="68"/>
  <c r="O96" i="68"/>
  <c r="R87" i="68"/>
  <c r="O87" i="68"/>
  <c r="O61" i="60"/>
  <c r="R61" i="60"/>
  <c r="O78" i="50"/>
  <c r="R78" i="50"/>
  <c r="O72" i="75"/>
  <c r="R72" i="75"/>
  <c r="R75" i="75"/>
  <c r="O75" i="75"/>
  <c r="O17" i="70"/>
  <c r="R17" i="70"/>
  <c r="R80" i="55"/>
  <c r="O80" i="55"/>
  <c r="O91" i="59"/>
  <c r="R91" i="59"/>
  <c r="R87" i="54"/>
  <c r="O87" i="54"/>
  <c r="R70" i="54"/>
  <c r="O70" i="54"/>
  <c r="R60" i="68"/>
  <c r="O60" i="68"/>
  <c r="R57" i="51"/>
  <c r="X30" i="75"/>
  <c r="O9" i="65"/>
  <c r="R9" i="65"/>
  <c r="O28" i="65"/>
  <c r="R28" i="65"/>
  <c r="O82" i="65"/>
  <c r="R82" i="65"/>
  <c r="O31" i="65"/>
  <c r="R31" i="65"/>
  <c r="O78" i="22"/>
  <c r="R78" i="22"/>
  <c r="O59" i="22"/>
  <c r="R59" i="22"/>
  <c r="R47" i="22"/>
  <c r="O47" i="22"/>
  <c r="O82" i="56"/>
  <c r="R82" i="56"/>
  <c r="O83" i="69"/>
  <c r="R83" i="69"/>
  <c r="O20" i="69"/>
  <c r="R20" i="69"/>
  <c r="O18" i="67"/>
  <c r="R18" i="67"/>
  <c r="R35" i="67"/>
  <c r="O35" i="67"/>
  <c r="R31" i="66"/>
  <c r="O31" i="66"/>
  <c r="R61" i="66"/>
  <c r="O61" i="66"/>
  <c r="O85" i="66"/>
  <c r="R85" i="66"/>
  <c r="O34" i="66"/>
  <c r="R34" i="66"/>
  <c r="O66" i="54"/>
  <c r="R66" i="54"/>
  <c r="O29" i="61"/>
  <c r="R29" i="61"/>
  <c r="O59" i="60"/>
  <c r="R59" i="60"/>
  <c r="O81" i="53"/>
  <c r="R81" i="53"/>
  <c r="R48" i="53"/>
  <c r="O48" i="53"/>
  <c r="R44" i="53"/>
  <c r="O44" i="53"/>
  <c r="O41" i="57"/>
  <c r="R41" i="57"/>
  <c r="R35" i="64"/>
  <c r="R41" i="69"/>
  <c r="O41" i="69"/>
  <c r="O79" i="69"/>
  <c r="R79" i="69"/>
  <c r="R32" i="58"/>
  <c r="R100" i="66"/>
  <c r="O100" i="66"/>
  <c r="R19" i="71"/>
  <c r="R40" i="55"/>
  <c r="R85" i="59"/>
  <c r="O85" i="59"/>
  <c r="R31" i="59"/>
  <c r="O56" i="54"/>
  <c r="R56" i="54"/>
  <c r="O99" i="54"/>
  <c r="R99" i="54"/>
  <c r="R7" i="68"/>
  <c r="O7" i="68"/>
  <c r="R85" i="51"/>
  <c r="O85" i="51"/>
  <c r="R77" i="51"/>
  <c r="O77" i="51"/>
  <c r="R90" i="60"/>
  <c r="O90" i="60"/>
  <c r="R99" i="50"/>
  <c r="O99" i="50"/>
  <c r="R98" i="50"/>
  <c r="O98" i="50"/>
  <c r="O33" i="75"/>
  <c r="R33" i="75"/>
  <c r="O94" i="75"/>
  <c r="R94" i="75"/>
  <c r="O98" i="53"/>
  <c r="R98" i="53"/>
  <c r="R88" i="56"/>
  <c r="O88" i="56"/>
  <c r="O85" i="56"/>
  <c r="R85" i="56"/>
  <c r="O19" i="69"/>
  <c r="R19" i="69"/>
  <c r="X66" i="58"/>
  <c r="R41" i="71"/>
  <c r="O41" i="71"/>
  <c r="R46" i="55"/>
  <c r="R18" i="68"/>
  <c r="O18" i="68"/>
  <c r="R23" i="70"/>
  <c r="O23" i="70"/>
  <c r="R86" i="53"/>
  <c r="O86" i="53"/>
  <c r="O45" i="53"/>
  <c r="R45" i="53"/>
  <c r="R50" i="57"/>
  <c r="O50" i="57"/>
  <c r="O64" i="64"/>
  <c r="R64" i="64"/>
  <c r="R38" i="64"/>
  <c r="R22" i="22"/>
  <c r="R24" i="22"/>
  <c r="O51" i="22"/>
  <c r="R51" i="22"/>
  <c r="R19" i="56"/>
  <c r="O43" i="56"/>
  <c r="R43" i="56"/>
  <c r="X76" i="69"/>
  <c r="O46" i="67"/>
  <c r="R46" i="67"/>
  <c r="R44" i="67"/>
  <c r="O44" i="67"/>
  <c r="R54" i="76"/>
  <c r="O54" i="76"/>
  <c r="O45" i="66"/>
  <c r="R45" i="66"/>
  <c r="R68" i="66"/>
  <c r="O68" i="66"/>
  <c r="R53" i="66"/>
  <c r="O53" i="66"/>
  <c r="R28" i="71"/>
  <c r="O28" i="71"/>
  <c r="R61" i="71"/>
  <c r="O61" i="71"/>
  <c r="O86" i="71"/>
  <c r="R86" i="71"/>
  <c r="R48" i="55"/>
  <c r="R84" i="59"/>
  <c r="O84" i="59"/>
  <c r="O4" i="59"/>
  <c r="O5" i="59" s="1"/>
  <c r="O6" i="59" s="1"/>
  <c r="O7" i="59" s="1"/>
  <c r="O8" i="59" s="1"/>
  <c r="O9" i="59" s="1"/>
  <c r="O10" i="59" s="1"/>
  <c r="O11" i="59" s="1"/>
  <c r="O12" i="59" s="1"/>
  <c r="O13" i="59" s="1"/>
  <c r="O14" i="59" s="1"/>
  <c r="O15" i="59" s="1"/>
  <c r="O16" i="59" s="1"/>
  <c r="O17" i="59" s="1"/>
  <c r="O18" i="59" s="1"/>
  <c r="O19" i="59" s="1"/>
  <c r="O20" i="59" s="1"/>
  <c r="O21" i="59" s="1"/>
  <c r="O22" i="59" s="1"/>
  <c r="O23" i="59" s="1"/>
  <c r="O24" i="59" s="1"/>
  <c r="O25" i="59" s="1"/>
  <c r="O26" i="59" s="1"/>
  <c r="O27" i="59" s="1"/>
  <c r="O28" i="59" s="1"/>
  <c r="O29" i="59" s="1"/>
  <c r="O30" i="59" s="1"/>
  <c r="O31" i="59" s="1"/>
  <c r="O32" i="59" s="1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R4" i="59"/>
  <c r="X188" i="59"/>
  <c r="Y14" i="1" s="1"/>
  <c r="R18" i="59"/>
  <c r="R35" i="59"/>
  <c r="R41" i="59"/>
  <c r="R42" i="54"/>
  <c r="O42" i="54"/>
  <c r="X83" i="54"/>
  <c r="O52" i="68"/>
  <c r="R52" i="68"/>
  <c r="R47" i="51"/>
  <c r="O78" i="51"/>
  <c r="R78" i="51"/>
  <c r="R98" i="60"/>
  <c r="O98" i="60"/>
  <c r="O91" i="60"/>
  <c r="R91" i="60"/>
  <c r="R24" i="50"/>
  <c r="R30" i="50"/>
  <c r="O96" i="75"/>
  <c r="R96" i="75"/>
  <c r="O93" i="22"/>
  <c r="R93" i="22"/>
  <c r="R47" i="58"/>
  <c r="R28" i="75"/>
  <c r="O28" i="75"/>
  <c r="O66" i="53"/>
  <c r="R66" i="53"/>
  <c r="O27" i="65"/>
  <c r="R27" i="65"/>
  <c r="O72" i="57"/>
  <c r="R72" i="57"/>
  <c r="O48" i="57"/>
  <c r="R48" i="57"/>
  <c r="X43" i="64"/>
  <c r="R40" i="64"/>
  <c r="O85" i="64"/>
  <c r="R85" i="64"/>
  <c r="X53" i="22"/>
  <c r="O27" i="69"/>
  <c r="R27" i="69"/>
  <c r="R69" i="58"/>
  <c r="O69" i="58"/>
  <c r="R68" i="58"/>
  <c r="O68" i="58"/>
  <c r="R73" i="58"/>
  <c r="O73" i="58"/>
  <c r="R56" i="67"/>
  <c r="O56" i="67"/>
  <c r="R82" i="76"/>
  <c r="O82" i="76"/>
  <c r="O84" i="76"/>
  <c r="R84" i="76"/>
  <c r="X37" i="76"/>
  <c r="O83" i="76"/>
  <c r="R83" i="76"/>
  <c r="O13" i="76"/>
  <c r="R13" i="76"/>
  <c r="O83" i="71"/>
  <c r="R83" i="71"/>
  <c r="R63" i="71"/>
  <c r="O63" i="71"/>
  <c r="O43" i="71"/>
  <c r="R43" i="71"/>
  <c r="X42" i="55"/>
  <c r="R41" i="55"/>
  <c r="O78" i="55"/>
  <c r="R78" i="55"/>
  <c r="O90" i="59"/>
  <c r="R90" i="59"/>
  <c r="R28" i="54"/>
  <c r="O28" i="54"/>
  <c r="X41" i="61"/>
  <c r="O78" i="61"/>
  <c r="R78" i="61"/>
  <c r="O65" i="68"/>
  <c r="R65" i="68"/>
  <c r="X23" i="51"/>
  <c r="R64" i="51"/>
  <c r="O64" i="51"/>
  <c r="R50" i="60"/>
  <c r="R73" i="60"/>
  <c r="O73" i="60"/>
  <c r="R33" i="60"/>
  <c r="O91" i="50"/>
  <c r="R91" i="50"/>
  <c r="X9" i="50"/>
  <c r="O4" i="50"/>
  <c r="O5" i="50" s="1"/>
  <c r="O6" i="50" s="1"/>
  <c r="O7" i="50" s="1"/>
  <c r="O8" i="50" s="1"/>
  <c r="O9" i="50" s="1"/>
  <c r="O10" i="50" s="1"/>
  <c r="O11" i="50" s="1"/>
  <c r="O12" i="50" s="1"/>
  <c r="O13" i="50" s="1"/>
  <c r="O14" i="50" s="1"/>
  <c r="O15" i="50" s="1"/>
  <c r="O16" i="50" s="1"/>
  <c r="O17" i="50" s="1"/>
  <c r="O18" i="50" s="1"/>
  <c r="O19" i="50" s="1"/>
  <c r="O20" i="50" s="1"/>
  <c r="O21" i="50" s="1"/>
  <c r="O22" i="50" s="1"/>
  <c r="O23" i="50" s="1"/>
  <c r="O24" i="50" s="1"/>
  <c r="O25" i="50" s="1"/>
  <c r="O26" i="50" s="1"/>
  <c r="O27" i="50" s="1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R4" i="50"/>
  <c r="X188" i="50"/>
  <c r="Y5" i="1" s="1"/>
  <c r="O83" i="75"/>
  <c r="R83" i="75"/>
  <c r="R14" i="75"/>
  <c r="R52" i="75"/>
  <c r="O52" i="75"/>
  <c r="X22" i="75"/>
  <c r="X21" i="70"/>
  <c r="R76" i="70"/>
  <c r="O76" i="70"/>
  <c r="O81" i="70"/>
  <c r="R81" i="70"/>
  <c r="R79" i="56"/>
  <c r="O79" i="56"/>
  <c r="X14" i="67"/>
  <c r="R57" i="66"/>
  <c r="O57" i="66"/>
  <c r="O97" i="66"/>
  <c r="R97" i="66"/>
  <c r="X59" i="54"/>
  <c r="R40" i="54"/>
  <c r="O40" i="54"/>
  <c r="R52" i="60"/>
  <c r="X34" i="50"/>
  <c r="R96" i="70"/>
  <c r="O96" i="70"/>
  <c r="R82" i="53"/>
  <c r="O82" i="53"/>
  <c r="R34" i="53"/>
  <c r="O24" i="65"/>
  <c r="R24" i="65"/>
  <c r="R91" i="57"/>
  <c r="O91" i="57"/>
  <c r="R68" i="64"/>
  <c r="O68" i="64"/>
  <c r="R52" i="69"/>
  <c r="O52" i="69"/>
  <c r="O26" i="69"/>
  <c r="R26" i="69"/>
  <c r="R93" i="58"/>
  <c r="O93" i="58"/>
  <c r="O72" i="67"/>
  <c r="R72" i="67"/>
  <c r="O48" i="76"/>
  <c r="R48" i="76"/>
  <c r="R30" i="66"/>
  <c r="O30" i="66"/>
  <c r="R75" i="66"/>
  <c r="O75" i="66"/>
  <c r="R94" i="71"/>
  <c r="O94" i="71"/>
  <c r="R75" i="55"/>
  <c r="O75" i="55"/>
  <c r="R98" i="59"/>
  <c r="O98" i="59"/>
  <c r="R52" i="59"/>
  <c r="O52" i="59"/>
  <c r="O43" i="54"/>
  <c r="R43" i="54"/>
  <c r="R54" i="54"/>
  <c r="O54" i="54"/>
  <c r="R30" i="61"/>
  <c r="O30" i="61"/>
  <c r="O25" i="61"/>
  <c r="R25" i="61"/>
  <c r="O72" i="61"/>
  <c r="R72" i="61"/>
  <c r="R85" i="61"/>
  <c r="O85" i="61"/>
  <c r="R92" i="51"/>
  <c r="O92" i="51"/>
  <c r="O54" i="50"/>
  <c r="R54" i="50"/>
  <c r="R21" i="75"/>
  <c r="R11" i="70"/>
  <c r="O11" i="70"/>
  <c r="R35" i="70"/>
  <c r="O35" i="70"/>
  <c r="R60" i="70"/>
  <c r="O60" i="70"/>
  <c r="O99" i="70"/>
  <c r="R99" i="70"/>
  <c r="R82" i="57"/>
  <c r="O82" i="57"/>
  <c r="R56" i="66"/>
  <c r="O56" i="66"/>
  <c r="X73" i="59"/>
  <c r="R78" i="60"/>
  <c r="O78" i="60"/>
  <c r="X26" i="60"/>
  <c r="R18" i="50"/>
  <c r="X28" i="53"/>
  <c r="R83" i="53"/>
  <c r="O83" i="53"/>
  <c r="X65" i="53"/>
  <c r="O50" i="53"/>
  <c r="R50" i="53"/>
  <c r="R92" i="65"/>
  <c r="O92" i="65"/>
  <c r="O51" i="65"/>
  <c r="R51" i="65"/>
  <c r="O67" i="57"/>
  <c r="R67" i="57"/>
  <c r="X85" i="57"/>
  <c r="X41" i="64"/>
  <c r="O58" i="22"/>
  <c r="R58" i="22"/>
  <c r="X76" i="56"/>
  <c r="X73" i="56"/>
  <c r="R101" i="69"/>
  <c r="O101" i="69"/>
  <c r="X34" i="69"/>
  <c r="O82" i="69"/>
  <c r="R82" i="69"/>
  <c r="R31" i="58"/>
  <c r="R44" i="58"/>
  <c r="O79" i="58"/>
  <c r="R79" i="58"/>
  <c r="R100" i="58"/>
  <c r="O100" i="58"/>
  <c r="O4" i="58"/>
  <c r="O5" i="58" s="1"/>
  <c r="O6" i="58" s="1"/>
  <c r="O7" i="58" s="1"/>
  <c r="O8" i="58" s="1"/>
  <c r="O9" i="58" s="1"/>
  <c r="O10" i="58" s="1"/>
  <c r="O11" i="58" s="1"/>
  <c r="O12" i="58" s="1"/>
  <c r="O13" i="58" s="1"/>
  <c r="O14" i="58" s="1"/>
  <c r="O15" i="58" s="1"/>
  <c r="O16" i="58" s="1"/>
  <c r="O17" i="58" s="1"/>
  <c r="O18" i="58" s="1"/>
  <c r="O19" i="58" s="1"/>
  <c r="O20" i="58" s="1"/>
  <c r="O21" i="58" s="1"/>
  <c r="O22" i="58" s="1"/>
  <c r="O23" i="58" s="1"/>
  <c r="O24" i="58" s="1"/>
  <c r="O25" i="58" s="1"/>
  <c r="O26" i="58" s="1"/>
  <c r="O27" i="58" s="1"/>
  <c r="O28" i="58" s="1"/>
  <c r="O29" i="58" s="1"/>
  <c r="O30" i="58" s="1"/>
  <c r="O31" i="58" s="1"/>
  <c r="O32" i="58" s="1"/>
  <c r="O33" i="58" s="1"/>
  <c r="O34" i="58" s="1"/>
  <c r="O35" i="58" s="1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R4" i="58"/>
  <c r="X188" i="58"/>
  <c r="Y13" i="1" s="1"/>
  <c r="O87" i="67"/>
  <c r="R87" i="67"/>
  <c r="O89" i="76"/>
  <c r="R89" i="76"/>
  <c r="O85" i="76"/>
  <c r="R85" i="76"/>
  <c r="R65" i="66"/>
  <c r="O65" i="66"/>
  <c r="R90" i="66"/>
  <c r="O90" i="66"/>
  <c r="O6" i="66"/>
  <c r="R6" i="66"/>
  <c r="O54" i="71"/>
  <c r="R54" i="71"/>
  <c r="R35" i="55"/>
  <c r="R28" i="55"/>
  <c r="R34" i="55"/>
  <c r="X23" i="54"/>
  <c r="R97" i="61"/>
  <c r="O97" i="61"/>
  <c r="R101" i="61"/>
  <c r="O101" i="61"/>
  <c r="O68" i="68"/>
  <c r="R68" i="68"/>
  <c r="O88" i="68"/>
  <c r="R88" i="68"/>
  <c r="R45" i="51"/>
  <c r="O60" i="60"/>
  <c r="R60" i="60"/>
  <c r="R25" i="50"/>
  <c r="O66" i="50"/>
  <c r="R66" i="50"/>
  <c r="O59" i="50"/>
  <c r="R59" i="50"/>
  <c r="R64" i="70"/>
  <c r="O64" i="70"/>
  <c r="R94" i="69"/>
  <c r="O94" i="69"/>
  <c r="X21" i="69"/>
  <c r="R94" i="55"/>
  <c r="O94" i="55"/>
  <c r="R16" i="54"/>
  <c r="R22" i="68"/>
  <c r="O22" i="68"/>
  <c r="X23" i="50"/>
  <c r="O42" i="75"/>
  <c r="R42" i="75"/>
  <c r="R40" i="57"/>
  <c r="O40" i="57"/>
  <c r="R42" i="64"/>
  <c r="O76" i="64"/>
  <c r="R76" i="64"/>
  <c r="R57" i="22"/>
  <c r="O57" i="22"/>
  <c r="O90" i="22"/>
  <c r="R90" i="22"/>
  <c r="R89" i="56"/>
  <c r="O89" i="56"/>
  <c r="X70" i="53"/>
  <c r="X78" i="53"/>
  <c r="X87" i="53"/>
  <c r="O65" i="65"/>
  <c r="R65" i="65"/>
  <c r="R99" i="65"/>
  <c r="O99" i="65"/>
  <c r="O101" i="65"/>
  <c r="R101" i="65"/>
  <c r="X32" i="65"/>
  <c r="X58" i="65"/>
  <c r="R50" i="65"/>
  <c r="O50" i="65"/>
  <c r="R83" i="57"/>
  <c r="O83" i="57"/>
  <c r="R77" i="57"/>
  <c r="O77" i="57"/>
  <c r="X92" i="64"/>
  <c r="R34" i="64"/>
  <c r="X72" i="64"/>
  <c r="O78" i="64"/>
  <c r="R78" i="64"/>
  <c r="X76" i="64"/>
  <c r="X96" i="64"/>
  <c r="R54" i="64"/>
  <c r="O54" i="64"/>
  <c r="O60" i="64"/>
  <c r="R60" i="64"/>
  <c r="X40" i="22"/>
  <c r="X49" i="22"/>
  <c r="O100" i="22"/>
  <c r="R100" i="22"/>
  <c r="O38" i="56"/>
  <c r="R38" i="56"/>
  <c r="X12" i="56"/>
  <c r="O44" i="56"/>
  <c r="R44" i="56"/>
  <c r="X80" i="58"/>
  <c r="O77" i="58"/>
  <c r="R77" i="58"/>
  <c r="X84" i="67"/>
  <c r="X90" i="67"/>
  <c r="R42" i="67"/>
  <c r="O42" i="67"/>
  <c r="X16" i="67"/>
  <c r="R80" i="76"/>
  <c r="O80" i="76"/>
  <c r="O15" i="76"/>
  <c r="R15" i="76"/>
  <c r="X78" i="76"/>
  <c r="X35" i="76"/>
  <c r="R26" i="76"/>
  <c r="O26" i="76"/>
  <c r="X54" i="66"/>
  <c r="R101" i="66"/>
  <c r="O101" i="66"/>
  <c r="X70" i="71"/>
  <c r="R82" i="71"/>
  <c r="O82" i="71"/>
  <c r="X10" i="71"/>
  <c r="R99" i="55"/>
  <c r="O99" i="55"/>
  <c r="R33" i="55"/>
  <c r="R96" i="55"/>
  <c r="O96" i="55"/>
  <c r="X78" i="59"/>
  <c r="R72" i="59"/>
  <c r="O72" i="59"/>
  <c r="X50" i="59"/>
  <c r="X44" i="54"/>
  <c r="X7" i="54"/>
  <c r="X88" i="61"/>
  <c r="O58" i="61"/>
  <c r="R58" i="61"/>
  <c r="R20" i="61"/>
  <c r="R26" i="61"/>
  <c r="O26" i="61"/>
  <c r="O27" i="61"/>
  <c r="R27" i="61"/>
  <c r="R32" i="68"/>
  <c r="O32" i="68"/>
  <c r="R69" i="68"/>
  <c r="O69" i="68"/>
  <c r="O72" i="68"/>
  <c r="R72" i="68"/>
  <c r="X7" i="60"/>
  <c r="X18" i="60"/>
  <c r="R37" i="50"/>
  <c r="O79" i="50"/>
  <c r="R79" i="50"/>
  <c r="X14" i="50"/>
  <c r="O86" i="75"/>
  <c r="R86" i="75"/>
  <c r="X74" i="75"/>
  <c r="R57" i="70"/>
  <c r="O57" i="70"/>
  <c r="X82" i="70"/>
  <c r="X17" i="70"/>
  <c r="R24" i="54"/>
  <c r="X72" i="54"/>
  <c r="O90" i="54"/>
  <c r="R90" i="54"/>
  <c r="O61" i="54"/>
  <c r="R61" i="54"/>
  <c r="R63" i="61"/>
  <c r="O63" i="61"/>
  <c r="R11" i="61"/>
  <c r="R75" i="60"/>
  <c r="O75" i="60"/>
  <c r="X44" i="70"/>
  <c r="X71" i="53"/>
  <c r="R94" i="53"/>
  <c r="O94" i="53"/>
  <c r="R74" i="65"/>
  <c r="O74" i="65"/>
  <c r="X72" i="65"/>
  <c r="X29" i="65"/>
  <c r="O56" i="65"/>
  <c r="R56" i="65"/>
  <c r="X34" i="65"/>
  <c r="X29" i="57"/>
  <c r="X88" i="57"/>
  <c r="X7" i="64"/>
  <c r="X16" i="22"/>
  <c r="R21" i="56"/>
  <c r="O72" i="56"/>
  <c r="R72" i="56"/>
  <c r="X82" i="56"/>
  <c r="X12" i="69"/>
  <c r="X96" i="69"/>
  <c r="X56" i="69"/>
  <c r="O98" i="58"/>
  <c r="R98" i="58"/>
  <c r="X56" i="58"/>
  <c r="O25" i="76"/>
  <c r="R25" i="76"/>
  <c r="R46" i="66"/>
  <c r="O46" i="66"/>
  <c r="X31" i="66"/>
  <c r="R23" i="66"/>
  <c r="O23" i="66"/>
  <c r="X81" i="66"/>
  <c r="X9" i="66"/>
  <c r="O57" i="71"/>
  <c r="R57" i="71"/>
  <c r="X30" i="71"/>
  <c r="X68" i="55"/>
  <c r="X52" i="55"/>
  <c r="X90" i="55"/>
  <c r="X60" i="54"/>
  <c r="X5" i="68"/>
  <c r="R44" i="51"/>
  <c r="R55" i="51"/>
  <c r="X78" i="70"/>
  <c r="O46" i="53"/>
  <c r="R46" i="53"/>
  <c r="R91" i="53"/>
  <c r="O91" i="53"/>
  <c r="X20" i="53"/>
  <c r="O47" i="65"/>
  <c r="R47" i="65"/>
  <c r="O16" i="65"/>
  <c r="R16" i="65"/>
  <c r="O57" i="65"/>
  <c r="R57" i="65"/>
  <c r="R34" i="57"/>
  <c r="X70" i="64"/>
  <c r="X19" i="64"/>
  <c r="X58" i="64"/>
  <c r="O91" i="64"/>
  <c r="R91" i="64"/>
  <c r="R71" i="64"/>
  <c r="O71" i="64"/>
  <c r="X87" i="64"/>
  <c r="R75" i="64"/>
  <c r="O75" i="64"/>
  <c r="O76" i="22"/>
  <c r="R76" i="22"/>
  <c r="R96" i="22"/>
  <c r="O96" i="22"/>
  <c r="X6" i="22"/>
  <c r="O68" i="22"/>
  <c r="R68" i="22"/>
  <c r="X46" i="56"/>
  <c r="O52" i="56"/>
  <c r="R52" i="56"/>
  <c r="X61" i="56"/>
  <c r="R5" i="69"/>
  <c r="O5" i="69"/>
  <c r="X28" i="69"/>
  <c r="X15" i="69"/>
  <c r="O39" i="69"/>
  <c r="R39" i="69"/>
  <c r="R62" i="58"/>
  <c r="O62" i="58"/>
  <c r="O84" i="58"/>
  <c r="R84" i="58"/>
  <c r="R37" i="58"/>
  <c r="R54" i="58"/>
  <c r="O101" i="58"/>
  <c r="R101" i="58"/>
  <c r="X58" i="67"/>
  <c r="O52" i="67"/>
  <c r="R52" i="67"/>
  <c r="O29" i="76"/>
  <c r="R29" i="76"/>
  <c r="O24" i="76"/>
  <c r="R24" i="76"/>
  <c r="X33" i="66"/>
  <c r="X92" i="66"/>
  <c r="X80" i="66"/>
  <c r="O60" i="71"/>
  <c r="R60" i="71"/>
  <c r="X9" i="55"/>
  <c r="X6" i="55"/>
  <c r="X4" i="55"/>
  <c r="R73" i="55"/>
  <c r="O73" i="55"/>
  <c r="X75" i="59"/>
  <c r="X82" i="59"/>
  <c r="X78" i="54"/>
  <c r="X74" i="61"/>
  <c r="X5" i="61"/>
  <c r="X22" i="61"/>
  <c r="X55" i="61"/>
  <c r="X18" i="61"/>
  <c r="X9" i="68"/>
  <c r="R78" i="68"/>
  <c r="O78" i="68"/>
  <c r="R93" i="68"/>
  <c r="O93" i="68"/>
  <c r="X7" i="68"/>
  <c r="X85" i="51"/>
  <c r="X62" i="51"/>
  <c r="X12" i="51"/>
  <c r="O86" i="51"/>
  <c r="R86" i="51"/>
  <c r="X56" i="60"/>
  <c r="X99" i="50"/>
  <c r="X26" i="50"/>
  <c r="X33" i="75"/>
  <c r="R19" i="75"/>
  <c r="X94" i="75"/>
  <c r="O71" i="75"/>
  <c r="R71" i="75"/>
  <c r="X13" i="70"/>
  <c r="X9" i="70"/>
  <c r="X40" i="70"/>
  <c r="X17" i="53"/>
  <c r="X98" i="53"/>
  <c r="X44" i="64"/>
  <c r="X19" i="69"/>
  <c r="O91" i="58"/>
  <c r="R91" i="58"/>
  <c r="X97" i="55"/>
  <c r="X89" i="59"/>
  <c r="R75" i="68"/>
  <c r="O75" i="68"/>
  <c r="O83" i="50"/>
  <c r="R83" i="50"/>
  <c r="R70" i="70"/>
  <c r="O70" i="70"/>
  <c r="X23" i="70"/>
  <c r="X82" i="50"/>
  <c r="X5" i="53"/>
  <c r="X79" i="53"/>
  <c r="O87" i="65"/>
  <c r="R87" i="65"/>
  <c r="X5" i="65"/>
  <c r="O84" i="65"/>
  <c r="R84" i="65"/>
  <c r="X8" i="65"/>
  <c r="O85" i="65"/>
  <c r="R85" i="65"/>
  <c r="R25" i="65"/>
  <c r="O25" i="65"/>
  <c r="X17" i="65"/>
  <c r="O75" i="57"/>
  <c r="R75" i="57"/>
  <c r="R25" i="57"/>
  <c r="X100" i="57"/>
  <c r="R30" i="57"/>
  <c r="X46" i="57"/>
  <c r="X74" i="64"/>
  <c r="X11" i="64"/>
  <c r="X64" i="64"/>
  <c r="X38" i="64"/>
  <c r="R28" i="22"/>
  <c r="X22" i="22"/>
  <c r="O92" i="22"/>
  <c r="R92" i="22"/>
  <c r="R27" i="22"/>
  <c r="X10" i="22"/>
  <c r="X72" i="22"/>
  <c r="X19" i="56"/>
  <c r="O97" i="69"/>
  <c r="R97" i="69"/>
  <c r="O76" i="69"/>
  <c r="R76" i="69"/>
  <c r="R45" i="58"/>
  <c r="R48" i="58"/>
  <c r="X95" i="67"/>
  <c r="O54" i="67"/>
  <c r="R54" i="67"/>
  <c r="X36" i="67"/>
  <c r="R94" i="67"/>
  <c r="O94" i="67"/>
  <c r="O40" i="67"/>
  <c r="R40" i="67"/>
  <c r="R28" i="67"/>
  <c r="O28" i="67"/>
  <c r="X73" i="67"/>
  <c r="X85" i="67"/>
  <c r="R95" i="76"/>
  <c r="O95" i="76"/>
  <c r="O42" i="76"/>
  <c r="R42" i="76"/>
  <c r="O47" i="76"/>
  <c r="R47" i="76"/>
  <c r="X41" i="76"/>
  <c r="X52" i="76"/>
  <c r="R63" i="76"/>
  <c r="O63" i="76"/>
  <c r="R59" i="66"/>
  <c r="O59" i="66"/>
  <c r="R7" i="66"/>
  <c r="O7" i="66"/>
  <c r="X28" i="71"/>
  <c r="R99" i="71"/>
  <c r="O99" i="71"/>
  <c r="X69" i="55"/>
  <c r="R84" i="55"/>
  <c r="O84" i="55"/>
  <c r="R101" i="59"/>
  <c r="O101" i="59"/>
  <c r="X10" i="59"/>
  <c r="X42" i="54"/>
  <c r="O50" i="54"/>
  <c r="R50" i="54"/>
  <c r="X38" i="54"/>
  <c r="X55" i="54"/>
  <c r="X77" i="61"/>
  <c r="R31" i="61"/>
  <c r="O31" i="61"/>
  <c r="X73" i="68"/>
  <c r="X41" i="68"/>
  <c r="X58" i="68"/>
  <c r="O68" i="51"/>
  <c r="R68" i="51"/>
  <c r="X48" i="51"/>
  <c r="X17" i="51"/>
  <c r="X47" i="51"/>
  <c r="X78" i="51"/>
  <c r="X82" i="51"/>
  <c r="O74" i="51"/>
  <c r="R74" i="51"/>
  <c r="X27" i="60"/>
  <c r="X46" i="60"/>
  <c r="R25" i="60"/>
  <c r="X13" i="50"/>
  <c r="R50" i="50"/>
  <c r="O50" i="50"/>
  <c r="R25" i="75"/>
  <c r="O82" i="75"/>
  <c r="R82" i="75"/>
  <c r="X58" i="75"/>
  <c r="R11" i="75"/>
  <c r="R24" i="75"/>
  <c r="O58" i="70"/>
  <c r="R58" i="70"/>
  <c r="O56" i="70"/>
  <c r="R56" i="70"/>
  <c r="R62" i="57"/>
  <c r="O62" i="57"/>
  <c r="O65" i="64"/>
  <c r="R65" i="64"/>
  <c r="X56" i="22"/>
  <c r="R34" i="22"/>
  <c r="X49" i="69"/>
  <c r="R96" i="58"/>
  <c r="O96" i="58"/>
  <c r="R91" i="67"/>
  <c r="O91" i="67"/>
  <c r="X97" i="76"/>
  <c r="R26" i="55"/>
  <c r="X87" i="59"/>
  <c r="R51" i="59"/>
  <c r="O51" i="59"/>
  <c r="X86" i="50"/>
  <c r="R93" i="50"/>
  <c r="O93" i="50"/>
  <c r="X59" i="53"/>
  <c r="R64" i="65"/>
  <c r="O64" i="65"/>
  <c r="X41" i="65"/>
  <c r="X70" i="65"/>
  <c r="X101" i="57"/>
  <c r="X27" i="57"/>
  <c r="R43" i="64"/>
  <c r="O84" i="64"/>
  <c r="R84" i="64"/>
  <c r="X95" i="64"/>
  <c r="R18" i="64"/>
  <c r="R25" i="22"/>
  <c r="X14" i="22"/>
  <c r="X86" i="56"/>
  <c r="R91" i="56"/>
  <c r="O91" i="56"/>
  <c r="R30" i="56"/>
  <c r="X56" i="56"/>
  <c r="X20" i="56"/>
  <c r="X10" i="56"/>
  <c r="R59" i="69"/>
  <c r="O59" i="69"/>
  <c r="X27" i="69"/>
  <c r="R68" i="69"/>
  <c r="O68" i="69"/>
  <c r="X61" i="69"/>
  <c r="R50" i="69"/>
  <c r="O50" i="69"/>
  <c r="X95" i="58"/>
  <c r="R76" i="58"/>
  <c r="O76" i="58"/>
  <c r="X56" i="67"/>
  <c r="X92" i="67"/>
  <c r="X87" i="76"/>
  <c r="R36" i="76"/>
  <c r="O36" i="76"/>
  <c r="X91" i="76"/>
  <c r="O43" i="66"/>
  <c r="R43" i="66"/>
  <c r="X19" i="66"/>
  <c r="X68" i="71"/>
  <c r="X21" i="71"/>
  <c r="O76" i="71"/>
  <c r="R76" i="71"/>
  <c r="X63" i="71"/>
  <c r="O44" i="71"/>
  <c r="R44" i="71"/>
  <c r="X10" i="55"/>
  <c r="X5" i="55"/>
  <c r="R79" i="59"/>
  <c r="O79" i="59"/>
  <c r="X65" i="59"/>
  <c r="O57" i="54"/>
  <c r="R57" i="54"/>
  <c r="X51" i="54"/>
  <c r="R41" i="61"/>
  <c r="O41" i="61"/>
  <c r="X14" i="61"/>
  <c r="R21" i="61"/>
  <c r="O21" i="61"/>
  <c r="O98" i="68"/>
  <c r="R98" i="68"/>
  <c r="X12" i="68"/>
  <c r="R80" i="68"/>
  <c r="O80" i="68"/>
  <c r="R79" i="51"/>
  <c r="O79" i="51"/>
  <c r="R65" i="51"/>
  <c r="O65" i="51"/>
  <c r="X64" i="51"/>
  <c r="X73" i="51"/>
  <c r="R38" i="60"/>
  <c r="X74" i="60"/>
  <c r="O69" i="60"/>
  <c r="R69" i="60"/>
  <c r="X33" i="60"/>
  <c r="R64" i="50"/>
  <c r="O64" i="50"/>
  <c r="X81" i="50"/>
  <c r="R87" i="50"/>
  <c r="O87" i="50"/>
  <c r="X83" i="75"/>
  <c r="O66" i="75"/>
  <c r="R66" i="75"/>
  <c r="X48" i="70"/>
  <c r="R21" i="70"/>
  <c r="O21" i="70"/>
  <c r="X76" i="70"/>
  <c r="O30" i="65"/>
  <c r="R30" i="65"/>
  <c r="X6" i="57"/>
  <c r="X57" i="64"/>
  <c r="O81" i="22"/>
  <c r="R81" i="22"/>
  <c r="X92" i="56"/>
  <c r="O14" i="67"/>
  <c r="R14" i="67"/>
  <c r="X11" i="67"/>
  <c r="O88" i="66"/>
  <c r="R88" i="66"/>
  <c r="X25" i="71"/>
  <c r="R15" i="54"/>
  <c r="O81" i="54"/>
  <c r="R81" i="54"/>
  <c r="R86" i="60"/>
  <c r="O86" i="60"/>
  <c r="X42" i="60"/>
  <c r="R53" i="60"/>
  <c r="X102" i="75"/>
  <c r="X21" i="53"/>
  <c r="O41" i="53"/>
  <c r="R41" i="53"/>
  <c r="X39" i="65"/>
  <c r="X88" i="65"/>
  <c r="R97" i="65"/>
  <c r="O97" i="65"/>
  <c r="R78" i="57"/>
  <c r="O78" i="57"/>
  <c r="X58" i="57"/>
  <c r="R43" i="57"/>
  <c r="O43" i="57"/>
  <c r="O44" i="57"/>
  <c r="R44" i="57"/>
  <c r="X38" i="57"/>
  <c r="O79" i="22"/>
  <c r="R79" i="22"/>
  <c r="X73" i="22"/>
  <c r="X64" i="22"/>
  <c r="X88" i="22"/>
  <c r="X51" i="56"/>
  <c r="O94" i="56"/>
  <c r="R94" i="56"/>
  <c r="O93" i="56"/>
  <c r="R93" i="56"/>
  <c r="R45" i="56"/>
  <c r="O45" i="56"/>
  <c r="X33" i="69"/>
  <c r="X26" i="69"/>
  <c r="X72" i="58"/>
  <c r="X26" i="58"/>
  <c r="O86" i="58"/>
  <c r="R86" i="58"/>
  <c r="X97" i="67"/>
  <c r="O32" i="67"/>
  <c r="R32" i="67"/>
  <c r="X49" i="76"/>
  <c r="R63" i="66"/>
  <c r="O63" i="66"/>
  <c r="X75" i="66"/>
  <c r="R77" i="71"/>
  <c r="O77" i="71"/>
  <c r="R58" i="71"/>
  <c r="O58" i="71"/>
  <c r="O100" i="71"/>
  <c r="R100" i="71"/>
  <c r="R37" i="71"/>
  <c r="O37" i="71"/>
  <c r="X45" i="71"/>
  <c r="O80" i="71"/>
  <c r="R80" i="71"/>
  <c r="R31" i="55"/>
  <c r="X36" i="59"/>
  <c r="X12" i="59"/>
  <c r="X89" i="54"/>
  <c r="R4" i="54"/>
  <c r="X188" i="54"/>
  <c r="Y9" i="1" s="1"/>
  <c r="O4" i="54"/>
  <c r="O5" i="54" s="1"/>
  <c r="O6" i="54" s="1"/>
  <c r="O7" i="54" s="1"/>
  <c r="O8" i="54" s="1"/>
  <c r="O9" i="54" s="1"/>
  <c r="O10" i="54" s="1"/>
  <c r="O11" i="54" s="1"/>
  <c r="O12" i="54" s="1"/>
  <c r="O13" i="54" s="1"/>
  <c r="O14" i="54" s="1"/>
  <c r="O15" i="54" s="1"/>
  <c r="O16" i="54" s="1"/>
  <c r="O17" i="54" s="1"/>
  <c r="O18" i="54" s="1"/>
  <c r="O19" i="54" s="1"/>
  <c r="O20" i="54" s="1"/>
  <c r="O21" i="54" s="1"/>
  <c r="O22" i="54" s="1"/>
  <c r="O23" i="54" s="1"/>
  <c r="O24" i="54" s="1"/>
  <c r="O25" i="54" s="1"/>
  <c r="O26" i="54" s="1"/>
  <c r="X188" i="61"/>
  <c r="Y16" i="1" s="1"/>
  <c r="R4" i="61"/>
  <c r="O4" i="61"/>
  <c r="O5" i="61" s="1"/>
  <c r="O6" i="61" s="1"/>
  <c r="O7" i="61" s="1"/>
  <c r="O8" i="61" s="1"/>
  <c r="O9" i="61" s="1"/>
  <c r="O10" i="61" s="1"/>
  <c r="O11" i="61" s="1"/>
  <c r="O12" i="61" s="1"/>
  <c r="O13" i="61" s="1"/>
  <c r="O14" i="61" s="1"/>
  <c r="O15" i="61" s="1"/>
  <c r="O16" i="61" s="1"/>
  <c r="O17" i="61" s="1"/>
  <c r="O18" i="61" s="1"/>
  <c r="O19" i="61" s="1"/>
  <c r="O20" i="61" s="1"/>
  <c r="O101" i="51"/>
  <c r="R101" i="51"/>
  <c r="R60" i="51"/>
  <c r="O60" i="51"/>
  <c r="R56" i="51"/>
  <c r="O64" i="60"/>
  <c r="R64" i="60"/>
  <c r="X73" i="50"/>
  <c r="X46" i="75"/>
  <c r="X67" i="75"/>
  <c r="X21" i="75"/>
  <c r="R101" i="75"/>
  <c r="O101" i="75"/>
  <c r="R25" i="70"/>
  <c r="O25" i="70"/>
  <c r="O16" i="70"/>
  <c r="R16" i="70"/>
  <c r="R99" i="53"/>
  <c r="O99" i="53"/>
  <c r="O4" i="65"/>
  <c r="R4" i="65"/>
  <c r="X188" i="65"/>
  <c r="Y18" i="1" s="1"/>
  <c r="X15" i="57"/>
  <c r="X82" i="57"/>
  <c r="X24" i="64"/>
  <c r="X28" i="64"/>
  <c r="X17" i="56"/>
  <c r="X73" i="69"/>
  <c r="R60" i="58"/>
  <c r="O60" i="58"/>
  <c r="O10" i="67"/>
  <c r="R10" i="67"/>
  <c r="O49" i="71"/>
  <c r="R49" i="71"/>
  <c r="R58" i="55"/>
  <c r="R95" i="68"/>
  <c r="O95" i="68"/>
  <c r="X51" i="50"/>
  <c r="X78" i="75"/>
  <c r="X83" i="53"/>
  <c r="R55" i="53"/>
  <c r="O55" i="53"/>
  <c r="R101" i="53"/>
  <c r="O101" i="53"/>
  <c r="X44" i="65"/>
  <c r="X14" i="64"/>
  <c r="X22" i="64"/>
  <c r="R94" i="64"/>
  <c r="O94" i="64"/>
  <c r="X46" i="22"/>
  <c r="R77" i="22"/>
  <c r="O77" i="22"/>
  <c r="O96" i="56"/>
  <c r="R96" i="56"/>
  <c r="O59" i="56"/>
  <c r="R59" i="56"/>
  <c r="R32" i="56"/>
  <c r="O73" i="56"/>
  <c r="R73" i="56"/>
  <c r="X80" i="56"/>
  <c r="O100" i="69"/>
  <c r="R100" i="69"/>
  <c r="X55" i="58"/>
  <c r="X99" i="58"/>
  <c r="X44" i="58"/>
  <c r="X4" i="58"/>
  <c r="R33" i="67"/>
  <c r="O33" i="67"/>
  <c r="X34" i="67"/>
  <c r="X65" i="66"/>
  <c r="X6" i="66"/>
  <c r="O52" i="66"/>
  <c r="R52" i="66"/>
  <c r="X54" i="71"/>
  <c r="O62" i="71"/>
  <c r="R62" i="71"/>
  <c r="R31" i="71"/>
  <c r="O31" i="71"/>
  <c r="R100" i="55"/>
  <c r="O100" i="55"/>
  <c r="R33" i="59"/>
  <c r="R48" i="59"/>
  <c r="O48" i="59"/>
  <c r="O60" i="59"/>
  <c r="R60" i="59"/>
  <c r="O93" i="54"/>
  <c r="R93" i="54"/>
  <c r="O94" i="61"/>
  <c r="R94" i="61"/>
  <c r="X77" i="68"/>
  <c r="R4" i="51"/>
  <c r="X188" i="51"/>
  <c r="Y6" i="1" s="1"/>
  <c r="O4" i="51"/>
  <c r="O5" i="51" s="1"/>
  <c r="O6" i="51" s="1"/>
  <c r="O7" i="51" s="1"/>
  <c r="O8" i="51" s="1"/>
  <c r="O9" i="51" s="1"/>
  <c r="O10" i="51" s="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O21" i="51" s="1"/>
  <c r="O22" i="51" s="1"/>
  <c r="O23" i="51" s="1"/>
  <c r="O24" i="51" s="1"/>
  <c r="O25" i="51" s="1"/>
  <c r="O26" i="51" s="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X16" i="51"/>
  <c r="O100" i="60"/>
  <c r="R100" i="60"/>
  <c r="O87" i="60"/>
  <c r="R87" i="60"/>
  <c r="X44" i="50"/>
  <c r="X41" i="50"/>
  <c r="R48" i="75"/>
  <c r="O48" i="75"/>
  <c r="X73" i="75"/>
  <c r="R44" i="75"/>
  <c r="O44" i="75"/>
  <c r="R38" i="70"/>
  <c r="O38" i="70"/>
  <c r="O74" i="70"/>
  <c r="R74" i="70"/>
  <c r="X46" i="70"/>
  <c r="O47" i="53"/>
  <c r="R47" i="53"/>
  <c r="X83" i="66"/>
  <c r="R27" i="71"/>
  <c r="O27" i="71"/>
  <c r="X94" i="55"/>
  <c r="X92" i="59"/>
  <c r="R47" i="54"/>
  <c r="O47" i="54"/>
  <c r="R13" i="61"/>
  <c r="X188" i="68"/>
  <c r="Y21" i="1" s="1"/>
  <c r="O4" i="68"/>
  <c r="R4" i="68"/>
  <c r="X22" i="68"/>
  <c r="R82" i="60"/>
  <c r="O82" i="60"/>
  <c r="R43" i="50"/>
  <c r="O43" i="50"/>
  <c r="R60" i="75"/>
  <c r="O60" i="75"/>
  <c r="R33" i="53"/>
  <c r="R79" i="65"/>
  <c r="O79" i="65"/>
  <c r="X49" i="53"/>
  <c r="X99" i="65"/>
  <c r="O58" i="65"/>
  <c r="R58" i="65"/>
  <c r="O37" i="57"/>
  <c r="R37" i="57"/>
  <c r="O35" i="69"/>
  <c r="R35" i="69"/>
  <c r="O13" i="69"/>
  <c r="R13" i="69"/>
  <c r="R78" i="58"/>
  <c r="O78" i="58"/>
  <c r="X65" i="65"/>
  <c r="O67" i="65"/>
  <c r="R67" i="65"/>
  <c r="R32" i="65"/>
  <c r="O32" i="65"/>
  <c r="X42" i="64"/>
  <c r="O96" i="64"/>
  <c r="R96" i="64"/>
  <c r="X57" i="22"/>
  <c r="R49" i="22"/>
  <c r="O49" i="22"/>
  <c r="R18" i="22"/>
  <c r="X97" i="22"/>
  <c r="X41" i="56"/>
  <c r="R87" i="56"/>
  <c r="O87" i="56"/>
  <c r="R7" i="69"/>
  <c r="O7" i="69"/>
  <c r="X43" i="69"/>
  <c r="R38" i="58"/>
  <c r="O59" i="58"/>
  <c r="R59" i="58"/>
  <c r="O21" i="67"/>
  <c r="R21" i="67"/>
  <c r="O90" i="67"/>
  <c r="R90" i="67"/>
  <c r="O98" i="67"/>
  <c r="R98" i="67"/>
  <c r="X102" i="67"/>
  <c r="X26" i="76"/>
  <c r="X95" i="66"/>
  <c r="X33" i="71"/>
  <c r="R72" i="55"/>
  <c r="O72" i="55"/>
  <c r="R63" i="55"/>
  <c r="O63" i="55"/>
  <c r="O61" i="59"/>
  <c r="R61" i="59"/>
  <c r="O83" i="59"/>
  <c r="R83" i="59"/>
  <c r="X41" i="54"/>
  <c r="X37" i="54"/>
  <c r="O88" i="61"/>
  <c r="R88" i="61"/>
  <c r="X82" i="61"/>
  <c r="R16" i="61"/>
  <c r="O17" i="68"/>
  <c r="R17" i="68"/>
  <c r="R42" i="68"/>
  <c r="O42" i="68"/>
  <c r="R59" i="68"/>
  <c r="O59" i="68"/>
  <c r="X54" i="51"/>
  <c r="X54" i="60"/>
  <c r="X79" i="50"/>
  <c r="O83" i="70"/>
  <c r="R83" i="70"/>
  <c r="X20" i="55"/>
  <c r="X81" i="59"/>
  <c r="X9" i="59"/>
  <c r="R52" i="54"/>
  <c r="O52" i="54"/>
  <c r="X26" i="68"/>
  <c r="O83" i="68"/>
  <c r="R83" i="68"/>
  <c r="X81" i="68"/>
  <c r="R69" i="51"/>
  <c r="O69" i="51"/>
  <c r="X67" i="51"/>
  <c r="R87" i="51"/>
  <c r="O87" i="51"/>
  <c r="X10" i="60"/>
  <c r="R57" i="60"/>
  <c r="R30" i="75"/>
  <c r="O30" i="75"/>
  <c r="X93" i="70"/>
  <c r="R29" i="53"/>
  <c r="X95" i="53"/>
  <c r="R71" i="53"/>
  <c r="O71" i="53"/>
  <c r="R88" i="53"/>
  <c r="O88" i="53"/>
  <c r="O102" i="65"/>
  <c r="R102" i="65"/>
  <c r="R63" i="65"/>
  <c r="O63" i="65"/>
  <c r="X82" i="65"/>
  <c r="R72" i="65"/>
  <c r="O72" i="65"/>
  <c r="X56" i="65"/>
  <c r="O34" i="65"/>
  <c r="R34" i="65"/>
  <c r="X12" i="57"/>
  <c r="R8" i="22"/>
  <c r="O78" i="56"/>
  <c r="R78" i="56"/>
  <c r="O63" i="56"/>
  <c r="R63" i="56"/>
  <c r="R81" i="56"/>
  <c r="O81" i="56"/>
  <c r="R53" i="69"/>
  <c r="O53" i="69"/>
  <c r="R12" i="69"/>
  <c r="O12" i="69"/>
  <c r="R41" i="58"/>
  <c r="X98" i="58"/>
  <c r="O61" i="58"/>
  <c r="R61" i="58"/>
  <c r="X17" i="58"/>
  <c r="X7" i="67"/>
  <c r="R76" i="67"/>
  <c r="O76" i="67"/>
  <c r="O60" i="76"/>
  <c r="R60" i="76"/>
  <c r="R19" i="76"/>
  <c r="O19" i="76"/>
  <c r="X8" i="66"/>
  <c r="R27" i="66"/>
  <c r="O27" i="66"/>
  <c r="X57" i="71"/>
  <c r="R22" i="71"/>
  <c r="O66" i="71"/>
  <c r="R66" i="71"/>
  <c r="R90" i="55"/>
  <c r="O90" i="55"/>
  <c r="X29" i="61"/>
  <c r="X55" i="51"/>
  <c r="X41" i="75"/>
  <c r="R56" i="53"/>
  <c r="O56" i="53"/>
  <c r="X69" i="65"/>
  <c r="X64" i="57"/>
  <c r="X81" i="64"/>
  <c r="O53" i="64"/>
  <c r="R53" i="64"/>
  <c r="R30" i="22"/>
  <c r="X96" i="22"/>
  <c r="O46" i="56"/>
  <c r="R46" i="56"/>
  <c r="X23" i="56"/>
  <c r="R50" i="56"/>
  <c r="O50" i="56"/>
  <c r="X65" i="56"/>
  <c r="O61" i="56"/>
  <c r="R61" i="56"/>
  <c r="R91" i="69"/>
  <c r="O91" i="69"/>
  <c r="O88" i="69"/>
  <c r="R88" i="69"/>
  <c r="R28" i="69"/>
  <c r="O28" i="69"/>
  <c r="R15" i="69"/>
  <c r="O15" i="69"/>
  <c r="R58" i="69"/>
  <c r="O58" i="69"/>
  <c r="X54" i="58"/>
  <c r="X51" i="76"/>
  <c r="O20" i="76"/>
  <c r="R20" i="76"/>
  <c r="X37" i="66"/>
  <c r="R80" i="66"/>
  <c r="O80" i="66"/>
  <c r="O98" i="71"/>
  <c r="R98" i="71"/>
  <c r="R17" i="71"/>
  <c r="X27" i="55"/>
  <c r="X67" i="59"/>
  <c r="R45" i="54"/>
  <c r="O45" i="54"/>
  <c r="R86" i="61"/>
  <c r="O86" i="61"/>
  <c r="O55" i="61"/>
  <c r="R55" i="61"/>
  <c r="R57" i="68"/>
  <c r="O57" i="68"/>
  <c r="O39" i="68"/>
  <c r="R39" i="68"/>
  <c r="X88" i="51"/>
  <c r="X19" i="51"/>
  <c r="R99" i="60"/>
  <c r="O99" i="60"/>
  <c r="X95" i="60"/>
  <c r="R39" i="50"/>
  <c r="X10" i="50"/>
  <c r="X55" i="75"/>
  <c r="O95" i="75"/>
  <c r="R95" i="75"/>
  <c r="R35" i="75"/>
  <c r="O35" i="75"/>
  <c r="X97" i="75"/>
  <c r="X37" i="75"/>
  <c r="R37" i="70"/>
  <c r="O37" i="70"/>
  <c r="X42" i="70"/>
  <c r="X8" i="70"/>
  <c r="R39" i="70"/>
  <c r="O39" i="70"/>
  <c r="R17" i="53"/>
  <c r="X38" i="61"/>
  <c r="O65" i="61"/>
  <c r="R65" i="61"/>
  <c r="X76" i="68"/>
  <c r="X6" i="60"/>
  <c r="O81" i="60"/>
  <c r="R81" i="60"/>
  <c r="O56" i="75"/>
  <c r="R56" i="75"/>
  <c r="O63" i="53"/>
  <c r="R63" i="53"/>
  <c r="R57" i="53"/>
  <c r="O57" i="53"/>
  <c r="R54" i="53"/>
  <c r="O54" i="53"/>
  <c r="R43" i="65"/>
  <c r="O43" i="65"/>
  <c r="O17" i="65"/>
  <c r="R17" i="65"/>
  <c r="X9" i="57"/>
  <c r="O49" i="57"/>
  <c r="R49" i="57"/>
  <c r="R84" i="57"/>
  <c r="O84" i="57"/>
  <c r="R92" i="57"/>
  <c r="O92" i="57"/>
  <c r="X65" i="57"/>
  <c r="X98" i="64"/>
  <c r="R19" i="22"/>
  <c r="X31" i="22"/>
  <c r="X75" i="58"/>
  <c r="X94" i="67"/>
  <c r="X93" i="67"/>
  <c r="O102" i="76"/>
  <c r="R102" i="76"/>
  <c r="R86" i="76"/>
  <c r="O86" i="76"/>
  <c r="R61" i="76"/>
  <c r="O61" i="76"/>
  <c r="X63" i="76"/>
  <c r="X53" i="66"/>
  <c r="R91" i="66"/>
  <c r="O91" i="66"/>
  <c r="X5" i="66"/>
  <c r="O72" i="71"/>
  <c r="R72" i="71"/>
  <c r="X67" i="71"/>
  <c r="X9" i="71"/>
  <c r="R32" i="55"/>
  <c r="R36" i="55"/>
  <c r="R29" i="55"/>
  <c r="O81" i="55"/>
  <c r="R81" i="55"/>
  <c r="X101" i="59"/>
  <c r="X70" i="59"/>
  <c r="O67" i="54"/>
  <c r="R67" i="54"/>
  <c r="R19" i="54"/>
  <c r="X9" i="54"/>
  <c r="R12" i="61"/>
  <c r="X100" i="68"/>
  <c r="X36" i="68"/>
  <c r="R73" i="68"/>
  <c r="O73" i="68"/>
  <c r="R84" i="68"/>
  <c r="O84" i="68"/>
  <c r="R97" i="68"/>
  <c r="O97" i="68"/>
  <c r="O63" i="51"/>
  <c r="R63" i="51"/>
  <c r="R95" i="51"/>
  <c r="O95" i="51"/>
  <c r="R88" i="60"/>
  <c r="O88" i="60"/>
  <c r="O49" i="50"/>
  <c r="R49" i="50"/>
  <c r="X50" i="50"/>
  <c r="O72" i="50"/>
  <c r="R72" i="50"/>
  <c r="X25" i="75"/>
  <c r="X27" i="75"/>
  <c r="X11" i="75"/>
  <c r="O88" i="75"/>
  <c r="R88" i="75"/>
  <c r="X24" i="75"/>
  <c r="O51" i="70"/>
  <c r="R51" i="70"/>
  <c r="R68" i="70"/>
  <c r="O68" i="70"/>
  <c r="O76" i="57"/>
  <c r="R76" i="57"/>
  <c r="X90" i="64"/>
  <c r="R23" i="64"/>
  <c r="X34" i="22"/>
  <c r="X54" i="69"/>
  <c r="R64" i="69"/>
  <c r="O64" i="69"/>
  <c r="R72" i="69"/>
  <c r="O72" i="69"/>
  <c r="R97" i="58"/>
  <c r="O97" i="58"/>
  <c r="X96" i="58"/>
  <c r="R45" i="67"/>
  <c r="O45" i="67"/>
  <c r="X91" i="67"/>
  <c r="O97" i="76"/>
  <c r="R97" i="76"/>
  <c r="R87" i="59"/>
  <c r="O87" i="59"/>
  <c r="X36" i="51"/>
  <c r="X32" i="50"/>
  <c r="X38" i="53"/>
  <c r="O64" i="53"/>
  <c r="R64" i="53"/>
  <c r="R30" i="53"/>
  <c r="X45" i="65"/>
  <c r="X94" i="65"/>
  <c r="R35" i="57"/>
  <c r="X4" i="57"/>
  <c r="R36" i="57"/>
  <c r="O36" i="57"/>
  <c r="X48" i="57"/>
  <c r="R79" i="64"/>
  <c r="O79" i="64"/>
  <c r="O95" i="64"/>
  <c r="R95" i="64"/>
  <c r="O99" i="22"/>
  <c r="R99" i="22"/>
  <c r="R31" i="56"/>
  <c r="R56" i="56"/>
  <c r="O56" i="56"/>
  <c r="X22" i="56"/>
  <c r="O51" i="69"/>
  <c r="R51" i="69"/>
  <c r="X59" i="69"/>
  <c r="O95" i="69"/>
  <c r="R95" i="69"/>
  <c r="X68" i="69"/>
  <c r="R90" i="58"/>
  <c r="O90" i="58"/>
  <c r="X76" i="58"/>
  <c r="X68" i="58"/>
  <c r="R85" i="58"/>
  <c r="O85" i="58"/>
  <c r="R48" i="67"/>
  <c r="O48" i="67"/>
  <c r="X38" i="67"/>
  <c r="R6" i="67"/>
  <c r="O6" i="67"/>
  <c r="X17" i="67"/>
  <c r="R73" i="76"/>
  <c r="O73" i="76"/>
  <c r="R50" i="76"/>
  <c r="O50" i="76"/>
  <c r="X36" i="76"/>
  <c r="R91" i="76"/>
  <c r="O91" i="76"/>
  <c r="O69" i="66"/>
  <c r="R69" i="66"/>
  <c r="O29" i="66"/>
  <c r="R29" i="66"/>
  <c r="O41" i="66"/>
  <c r="R41" i="66"/>
  <c r="R21" i="71"/>
  <c r="X44" i="71"/>
  <c r="O84" i="71"/>
  <c r="R84" i="71"/>
  <c r="R57" i="55"/>
  <c r="X14" i="59"/>
  <c r="R34" i="59"/>
  <c r="O52" i="61"/>
  <c r="R52" i="61"/>
  <c r="X42" i="61"/>
  <c r="R87" i="61"/>
  <c r="O87" i="61"/>
  <c r="R46" i="61"/>
  <c r="O46" i="61"/>
  <c r="X50" i="68"/>
  <c r="O12" i="68"/>
  <c r="R12" i="68"/>
  <c r="X80" i="68"/>
  <c r="O61" i="68"/>
  <c r="R61" i="68"/>
  <c r="R6" i="68"/>
  <c r="O6" i="68"/>
  <c r="R43" i="68"/>
  <c r="O43" i="68"/>
  <c r="R35" i="51"/>
  <c r="X51" i="51"/>
  <c r="X50" i="60"/>
  <c r="X44" i="60"/>
  <c r="X73" i="60"/>
  <c r="X36" i="60"/>
  <c r="O81" i="50"/>
  <c r="R81" i="50"/>
  <c r="O59" i="70"/>
  <c r="R59" i="70"/>
  <c r="O22" i="70"/>
  <c r="R22" i="70"/>
  <c r="X52" i="57"/>
  <c r="R37" i="64"/>
  <c r="X26" i="64"/>
  <c r="X81" i="22"/>
  <c r="O43" i="67"/>
  <c r="R43" i="67"/>
  <c r="X43" i="76"/>
  <c r="X10" i="76"/>
  <c r="R62" i="66"/>
  <c r="O62" i="66"/>
  <c r="R47" i="59"/>
  <c r="O47" i="59"/>
  <c r="R96" i="59"/>
  <c r="O96" i="59"/>
  <c r="X81" i="54"/>
  <c r="X50" i="51"/>
  <c r="R102" i="75"/>
  <c r="O102" i="75"/>
  <c r="X12" i="50"/>
  <c r="X54" i="75"/>
  <c r="R21" i="53"/>
  <c r="O75" i="53"/>
  <c r="R75" i="53"/>
  <c r="R22" i="53"/>
  <c r="X36" i="65"/>
  <c r="X83" i="65"/>
  <c r="R80" i="65"/>
  <c r="O80" i="65"/>
  <c r="O54" i="65"/>
  <c r="R54" i="65"/>
  <c r="X59" i="57"/>
  <c r="X68" i="64"/>
  <c r="R16" i="64"/>
  <c r="R67" i="64"/>
  <c r="O67" i="64"/>
  <c r="X39" i="22"/>
  <c r="R36" i="56"/>
  <c r="O36" i="56"/>
  <c r="O68" i="56"/>
  <c r="R68" i="56"/>
  <c r="R28" i="56"/>
  <c r="R33" i="69"/>
  <c r="O33" i="69"/>
  <c r="O90" i="69"/>
  <c r="R90" i="69"/>
  <c r="X8" i="58"/>
  <c r="O57" i="67"/>
  <c r="R57" i="67"/>
  <c r="R57" i="76"/>
  <c r="O57" i="76"/>
  <c r="X40" i="76"/>
  <c r="O74" i="76"/>
  <c r="R74" i="76"/>
  <c r="R94" i="76"/>
  <c r="O94" i="76"/>
  <c r="R77" i="66"/>
  <c r="O77" i="66"/>
  <c r="R81" i="71"/>
  <c r="O81" i="71"/>
  <c r="R95" i="71"/>
  <c r="O95" i="71"/>
  <c r="X100" i="71"/>
  <c r="X94" i="71"/>
  <c r="O36" i="71"/>
  <c r="R36" i="71"/>
  <c r="R38" i="71"/>
  <c r="O38" i="71"/>
  <c r="O85" i="55"/>
  <c r="R85" i="55"/>
  <c r="R26" i="59"/>
  <c r="X88" i="59"/>
  <c r="R93" i="59"/>
  <c r="O93" i="59"/>
  <c r="R42" i="59"/>
  <c r="O31" i="54"/>
  <c r="R31" i="54"/>
  <c r="X54" i="54"/>
  <c r="R30" i="54"/>
  <c r="O30" i="54"/>
  <c r="R39" i="54"/>
  <c r="O39" i="54"/>
  <c r="X75" i="61"/>
  <c r="X83" i="61"/>
  <c r="R74" i="68"/>
  <c r="O74" i="68"/>
  <c r="R79" i="68"/>
  <c r="O79" i="68"/>
  <c r="R82" i="68"/>
  <c r="O82" i="68"/>
  <c r="O80" i="51"/>
  <c r="R80" i="51"/>
  <c r="R49" i="51"/>
  <c r="R29" i="60"/>
  <c r="R84" i="60"/>
  <c r="O84" i="60"/>
  <c r="R102" i="60"/>
  <c r="O102" i="60"/>
  <c r="X71" i="60"/>
  <c r="X32" i="60"/>
  <c r="R36" i="50"/>
  <c r="O98" i="75"/>
  <c r="R98" i="75"/>
  <c r="R26" i="75"/>
  <c r="O26" i="75"/>
  <c r="X47" i="70"/>
  <c r="X11" i="70"/>
  <c r="X60" i="70"/>
  <c r="X4" i="65"/>
  <c r="R73" i="65"/>
  <c r="O73" i="65"/>
  <c r="X26" i="57"/>
  <c r="R28" i="64"/>
  <c r="O73" i="69"/>
  <c r="R73" i="69"/>
  <c r="X82" i="66"/>
  <c r="R54" i="61"/>
  <c r="O54" i="61"/>
  <c r="O37" i="61"/>
  <c r="R37" i="61"/>
  <c r="O63" i="60"/>
  <c r="R63" i="60"/>
  <c r="X45" i="50"/>
  <c r="X18" i="50"/>
  <c r="X12" i="70"/>
  <c r="R28" i="53"/>
  <c r="X55" i="53"/>
  <c r="X101" i="53"/>
  <c r="X68" i="65"/>
  <c r="X78" i="65"/>
  <c r="R10" i="65"/>
  <c r="O10" i="65"/>
  <c r="X53" i="65"/>
  <c r="R55" i="65"/>
  <c r="O55" i="65"/>
  <c r="R73" i="64"/>
  <c r="O73" i="64"/>
  <c r="R60" i="22"/>
  <c r="O60" i="22"/>
  <c r="X96" i="56"/>
  <c r="O47" i="69"/>
  <c r="R47" i="69"/>
  <c r="R40" i="69"/>
  <c r="O40" i="69"/>
  <c r="X48" i="69"/>
  <c r="O62" i="69"/>
  <c r="R62" i="69"/>
  <c r="O87" i="69"/>
  <c r="R87" i="69"/>
  <c r="X79" i="58"/>
  <c r="X51" i="58"/>
  <c r="R66" i="67"/>
  <c r="O66" i="67"/>
  <c r="X30" i="67"/>
  <c r="X65" i="67"/>
  <c r="X79" i="67"/>
  <c r="X13" i="67"/>
  <c r="X89" i="76"/>
  <c r="X93" i="76"/>
  <c r="R68" i="76"/>
  <c r="O68" i="76"/>
  <c r="X40" i="66"/>
  <c r="O39" i="66"/>
  <c r="R39" i="66"/>
  <c r="X52" i="71"/>
  <c r="X93" i="71"/>
  <c r="R79" i="55"/>
  <c r="O79" i="55"/>
  <c r="R74" i="55"/>
  <c r="O74" i="55"/>
  <c r="X82" i="55"/>
  <c r="R45" i="55"/>
  <c r="X100" i="55"/>
  <c r="R50" i="55"/>
  <c r="O57" i="59"/>
  <c r="R57" i="59"/>
  <c r="O64" i="59"/>
  <c r="R64" i="59"/>
  <c r="X68" i="59"/>
  <c r="O46" i="54"/>
  <c r="R46" i="54"/>
  <c r="O36" i="54"/>
  <c r="R36" i="54"/>
  <c r="R97" i="54"/>
  <c r="O97" i="54"/>
  <c r="X34" i="54"/>
  <c r="R17" i="54"/>
  <c r="O63" i="54"/>
  <c r="R63" i="54"/>
  <c r="X81" i="61"/>
  <c r="X97" i="61"/>
  <c r="R71" i="61"/>
  <c r="O71" i="61"/>
  <c r="X19" i="61"/>
  <c r="X67" i="68"/>
  <c r="O100" i="51"/>
  <c r="R100" i="51"/>
  <c r="X25" i="51"/>
  <c r="R52" i="51"/>
  <c r="R41" i="51"/>
  <c r="X29" i="51"/>
  <c r="R34" i="60"/>
  <c r="X25" i="50"/>
  <c r="R93" i="75"/>
  <c r="O93" i="75"/>
  <c r="R39" i="75"/>
  <c r="O39" i="75"/>
  <c r="X64" i="70"/>
  <c r="X74" i="70"/>
  <c r="X98" i="65"/>
  <c r="O94" i="22"/>
  <c r="R94" i="22"/>
  <c r="X94" i="69"/>
  <c r="R98" i="76"/>
  <c r="O98" i="76"/>
  <c r="X17" i="66"/>
  <c r="R23" i="71"/>
  <c r="X30" i="55"/>
  <c r="X49" i="54"/>
  <c r="O90" i="61"/>
  <c r="R90" i="61"/>
  <c r="X96" i="51"/>
  <c r="X188" i="60"/>
  <c r="Y15" i="1" s="1"/>
  <c r="O4" i="60"/>
  <c r="O5" i="60" s="1"/>
  <c r="O6" i="60" s="1"/>
  <c r="O7" i="60" s="1"/>
  <c r="O8" i="60" s="1"/>
  <c r="O9" i="60" s="1"/>
  <c r="O10" i="60" s="1"/>
  <c r="O11" i="60" s="1"/>
  <c r="O12" i="60" s="1"/>
  <c r="O13" i="60" s="1"/>
  <c r="O14" i="60" s="1"/>
  <c r="O15" i="60" s="1"/>
  <c r="O16" i="60" s="1"/>
  <c r="O17" i="60" s="1"/>
  <c r="O18" i="60" s="1"/>
  <c r="O19" i="60" s="1"/>
  <c r="O20" i="60" s="1"/>
  <c r="O21" i="60" s="1"/>
  <c r="O22" i="60" s="1"/>
  <c r="O23" i="60" s="1"/>
  <c r="O24" i="60" s="1"/>
  <c r="O25" i="60" s="1"/>
  <c r="O26" i="60" s="1"/>
  <c r="O27" i="60" s="1"/>
  <c r="O28" i="60" s="1"/>
  <c r="O29" i="60" s="1"/>
  <c r="O30" i="60" s="1"/>
  <c r="O31" i="60" s="1"/>
  <c r="O32" i="60" s="1"/>
  <c r="O33" i="60" s="1"/>
  <c r="O34" i="60" s="1"/>
  <c r="O35" i="60" s="1"/>
  <c r="O36" i="60" s="1"/>
  <c r="O37" i="60" s="1"/>
  <c r="O38" i="60" s="1"/>
  <c r="O39" i="60" s="1"/>
  <c r="O40" i="60" s="1"/>
  <c r="O41" i="60" s="1"/>
  <c r="O42" i="60" s="1"/>
  <c r="O43" i="60" s="1"/>
  <c r="O44" i="60" s="1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R4" i="60"/>
  <c r="X42" i="75"/>
  <c r="X62" i="75"/>
  <c r="X87" i="75"/>
  <c r="R42" i="53"/>
  <c r="O42" i="53"/>
  <c r="R74" i="57"/>
  <c r="O74" i="57"/>
  <c r="R86" i="57"/>
  <c r="O86" i="57"/>
  <c r="O89" i="64"/>
  <c r="R89" i="64"/>
  <c r="X35" i="69"/>
  <c r="X77" i="58"/>
  <c r="R58" i="58"/>
  <c r="R102" i="67"/>
  <c r="O102" i="67"/>
  <c r="O41" i="67"/>
  <c r="R41" i="67"/>
  <c r="O60" i="67"/>
  <c r="R60" i="67"/>
  <c r="O55" i="76"/>
  <c r="R55" i="76"/>
  <c r="O90" i="76"/>
  <c r="R90" i="76"/>
  <c r="X80" i="76"/>
  <c r="X28" i="66"/>
  <c r="O67" i="66"/>
  <c r="R67" i="66"/>
  <c r="O97" i="71"/>
  <c r="R97" i="71"/>
  <c r="R56" i="71"/>
  <c r="O56" i="71"/>
  <c r="O67" i="55"/>
  <c r="R67" i="55"/>
  <c r="R46" i="59"/>
  <c r="O46" i="59"/>
  <c r="R21" i="59"/>
  <c r="X83" i="59"/>
  <c r="R76" i="59"/>
  <c r="O76" i="59"/>
  <c r="R18" i="54"/>
  <c r="X69" i="54"/>
  <c r="O64" i="54"/>
  <c r="R64" i="54"/>
  <c r="O80" i="54"/>
  <c r="R80" i="54"/>
  <c r="O92" i="61"/>
  <c r="R92" i="61"/>
  <c r="R57" i="61"/>
  <c r="O57" i="61"/>
  <c r="X66" i="61"/>
  <c r="R67" i="61"/>
  <c r="O67" i="61"/>
  <c r="O80" i="61"/>
  <c r="R80" i="61"/>
  <c r="X9" i="61"/>
  <c r="R97" i="51"/>
  <c r="O97" i="51"/>
  <c r="R54" i="51"/>
  <c r="R30" i="51"/>
  <c r="O100" i="50"/>
  <c r="R100" i="50"/>
  <c r="X38" i="50"/>
  <c r="R33" i="50"/>
  <c r="R38" i="75"/>
  <c r="O38" i="75"/>
  <c r="R82" i="70"/>
  <c r="O82" i="70"/>
  <c r="O10" i="70"/>
  <c r="R10" i="70"/>
  <c r="R99" i="59"/>
  <c r="O99" i="59"/>
  <c r="X91" i="59"/>
  <c r="X90" i="54"/>
  <c r="R79" i="61"/>
  <c r="O79" i="61"/>
  <c r="R68" i="61"/>
  <c r="O68" i="61"/>
  <c r="O70" i="68"/>
  <c r="R70" i="68"/>
  <c r="X48" i="60"/>
  <c r="R49" i="60"/>
  <c r="O36" i="75"/>
  <c r="R36" i="75"/>
  <c r="R93" i="70"/>
  <c r="O93" i="70"/>
  <c r="O93" i="53"/>
  <c r="R93" i="53"/>
  <c r="R14" i="65"/>
  <c r="O14" i="65"/>
  <c r="R77" i="65"/>
  <c r="O77" i="65"/>
  <c r="O97" i="57"/>
  <c r="R97" i="57"/>
  <c r="R96" i="57"/>
  <c r="O96" i="57"/>
  <c r="R29" i="57"/>
  <c r="O49" i="64"/>
  <c r="O50" i="64" s="1"/>
  <c r="R49" i="64"/>
  <c r="R51" i="64"/>
  <c r="O51" i="64"/>
  <c r="O98" i="56"/>
  <c r="R98" i="56"/>
  <c r="R77" i="56"/>
  <c r="O77" i="56"/>
  <c r="X15" i="56"/>
  <c r="R83" i="56"/>
  <c r="O83" i="56"/>
  <c r="X81" i="69"/>
  <c r="O78" i="69"/>
  <c r="R78" i="69"/>
  <c r="X24" i="58"/>
  <c r="R43" i="58"/>
  <c r="O19" i="67"/>
  <c r="R19" i="67"/>
  <c r="R17" i="76"/>
  <c r="O17" i="76"/>
  <c r="R66" i="76"/>
  <c r="O66" i="76"/>
  <c r="X84" i="66"/>
  <c r="R9" i="66"/>
  <c r="O9" i="66"/>
  <c r="X22" i="71"/>
  <c r="X16" i="55"/>
  <c r="R51" i="55"/>
  <c r="R68" i="53"/>
  <c r="O68" i="53"/>
  <c r="X81" i="53"/>
  <c r="X9" i="53"/>
  <c r="R23" i="65"/>
  <c r="O23" i="65"/>
  <c r="X66" i="65"/>
  <c r="R22" i="57"/>
  <c r="O69" i="64"/>
  <c r="R69" i="64"/>
  <c r="R15" i="64"/>
  <c r="R59" i="64"/>
  <c r="O59" i="64"/>
  <c r="R98" i="22"/>
  <c r="O98" i="22"/>
  <c r="R37" i="22"/>
  <c r="R17" i="22"/>
  <c r="X88" i="69"/>
  <c r="R18" i="69"/>
  <c r="O18" i="69"/>
  <c r="O36" i="69"/>
  <c r="R36" i="69"/>
  <c r="X89" i="69"/>
  <c r="R26" i="67"/>
  <c r="O26" i="67"/>
  <c r="X78" i="67"/>
  <c r="R33" i="76"/>
  <c r="O33" i="76"/>
  <c r="R7" i="76"/>
  <c r="O7" i="76"/>
  <c r="R37" i="66"/>
  <c r="O37" i="66"/>
  <c r="X19" i="71"/>
  <c r="X8" i="71"/>
  <c r="R27" i="55"/>
  <c r="O75" i="59"/>
  <c r="R75" i="59"/>
  <c r="X31" i="59"/>
  <c r="R14" i="54"/>
  <c r="X71" i="54"/>
  <c r="X64" i="61"/>
  <c r="O46" i="68"/>
  <c r="R46" i="68"/>
  <c r="X102" i="68"/>
  <c r="R85" i="68"/>
  <c r="O85" i="68"/>
  <c r="O88" i="51"/>
  <c r="R88" i="51"/>
  <c r="O91" i="51"/>
  <c r="R91" i="51"/>
  <c r="O95" i="60"/>
  <c r="R95" i="60"/>
  <c r="R55" i="50"/>
  <c r="O55" i="50"/>
  <c r="O46" i="50"/>
  <c r="R46" i="50"/>
  <c r="X35" i="75"/>
  <c r="O97" i="75"/>
  <c r="R97" i="75"/>
  <c r="R77" i="75"/>
  <c r="O77" i="75"/>
  <c r="R40" i="75"/>
  <c r="O40" i="75"/>
  <c r="O9" i="70"/>
  <c r="R9" i="70"/>
  <c r="R8" i="70"/>
  <c r="O8" i="70"/>
  <c r="O86" i="64"/>
  <c r="R86" i="64"/>
  <c r="R26" i="22"/>
  <c r="O75" i="76"/>
  <c r="R75" i="76"/>
  <c r="O89" i="59"/>
  <c r="R89" i="59"/>
  <c r="R38" i="61"/>
  <c r="O38" i="61"/>
  <c r="O96" i="61"/>
  <c r="R96" i="61"/>
  <c r="R76" i="68"/>
  <c r="O76" i="68"/>
  <c r="X75" i="68"/>
  <c r="X83" i="50"/>
  <c r="O91" i="75"/>
  <c r="R91" i="75"/>
  <c r="R97" i="70"/>
  <c r="O97" i="70"/>
  <c r="O47" i="50"/>
  <c r="R47" i="50"/>
  <c r="O27" i="70"/>
  <c r="R27" i="70"/>
  <c r="R69" i="53"/>
  <c r="O69" i="53"/>
  <c r="R53" i="53"/>
  <c r="O53" i="53"/>
  <c r="X61" i="53"/>
  <c r="O8" i="65"/>
  <c r="R8" i="65"/>
  <c r="O18" i="65"/>
  <c r="R18" i="65"/>
  <c r="O61" i="65"/>
  <c r="R61" i="65"/>
  <c r="R96" i="65"/>
  <c r="O96" i="65"/>
  <c r="X75" i="57"/>
  <c r="X84" i="57"/>
  <c r="R47" i="57"/>
  <c r="O47" i="57"/>
  <c r="O88" i="64"/>
  <c r="R88" i="64"/>
  <c r="O74" i="64"/>
  <c r="R74" i="64"/>
  <c r="O101" i="64"/>
  <c r="R101" i="64"/>
  <c r="O99" i="64"/>
  <c r="R99" i="64"/>
  <c r="X28" i="22"/>
  <c r="R42" i="22"/>
  <c r="X27" i="22"/>
  <c r="X43" i="56"/>
  <c r="R62" i="56"/>
  <c r="O62" i="56"/>
  <c r="R22" i="69"/>
  <c r="O22" i="69"/>
  <c r="X52" i="58"/>
  <c r="X102" i="58"/>
  <c r="O75" i="58"/>
  <c r="R75" i="58"/>
  <c r="X68" i="67"/>
  <c r="R37" i="67"/>
  <c r="O37" i="67"/>
  <c r="R71" i="67"/>
  <c r="O71" i="67"/>
  <c r="O41" i="76"/>
  <c r="R41" i="76"/>
  <c r="X78" i="66"/>
  <c r="O20" i="66"/>
  <c r="R20" i="66"/>
  <c r="O35" i="66"/>
  <c r="R35" i="66"/>
  <c r="R4" i="71"/>
  <c r="X188" i="71"/>
  <c r="Y4" i="1" s="1"/>
  <c r="O4" i="71"/>
  <c r="O5" i="71" s="1"/>
  <c r="O6" i="71" s="1"/>
  <c r="O7" i="71" s="1"/>
  <c r="O8" i="71" s="1"/>
  <c r="O9" i="71" s="1"/>
  <c r="O10" i="71" s="1"/>
  <c r="O11" i="71" s="1"/>
  <c r="O12" i="71" s="1"/>
  <c r="O13" i="71" s="1"/>
  <c r="O14" i="71" s="1"/>
  <c r="O15" i="71" s="1"/>
  <c r="O16" i="71" s="1"/>
  <c r="O17" i="71" s="1"/>
  <c r="O18" i="71" s="1"/>
  <c r="O19" i="71" s="1"/>
  <c r="O20" i="71" s="1"/>
  <c r="O21" i="71" s="1"/>
  <c r="O22" i="71" s="1"/>
  <c r="O23" i="71" s="1"/>
  <c r="O24" i="71" s="1"/>
  <c r="O25" i="71" s="1"/>
  <c r="O69" i="55"/>
  <c r="R69" i="55"/>
  <c r="X4" i="59"/>
  <c r="X35" i="59"/>
  <c r="O101" i="54"/>
  <c r="R101" i="54"/>
  <c r="O74" i="54"/>
  <c r="R74" i="54"/>
  <c r="R77" i="61"/>
  <c r="O77" i="61"/>
  <c r="R100" i="68"/>
  <c r="O100" i="68"/>
  <c r="R41" i="68"/>
  <c r="O41" i="68"/>
  <c r="X63" i="51"/>
  <c r="X21" i="51"/>
  <c r="O80" i="60"/>
  <c r="R80" i="60"/>
  <c r="R27" i="60"/>
  <c r="R28" i="60"/>
  <c r="X20" i="50"/>
  <c r="O92" i="75"/>
  <c r="R92" i="75"/>
  <c r="R29" i="70"/>
  <c r="O29" i="70"/>
  <c r="O4" i="70"/>
  <c r="X188" i="70"/>
  <c r="Y23" i="1" s="1"/>
  <c r="R4" i="70"/>
  <c r="O45" i="70"/>
  <c r="R45" i="70"/>
  <c r="X68" i="70"/>
  <c r="O31" i="70"/>
  <c r="R31" i="70"/>
  <c r="X7" i="53"/>
  <c r="R90" i="64"/>
  <c r="O90" i="64"/>
  <c r="X75" i="22"/>
  <c r="X64" i="69"/>
  <c r="R40" i="71"/>
  <c r="O40" i="71"/>
  <c r="R102" i="71"/>
  <c r="O102" i="71"/>
  <c r="R37" i="59"/>
  <c r="X15" i="61"/>
  <c r="O47" i="61"/>
  <c r="R47" i="61"/>
  <c r="R21" i="68"/>
  <c r="O21" i="68"/>
  <c r="R26" i="51"/>
  <c r="R46" i="51"/>
  <c r="R23" i="75"/>
  <c r="R101" i="70"/>
  <c r="O101" i="70"/>
  <c r="R86" i="50"/>
  <c r="O86" i="50"/>
  <c r="O63" i="75"/>
  <c r="R63" i="75"/>
  <c r="X66" i="53"/>
  <c r="X64" i="53"/>
  <c r="X30" i="53"/>
  <c r="O67" i="53"/>
  <c r="R67" i="53"/>
  <c r="R45" i="65"/>
  <c r="O45" i="65"/>
  <c r="X35" i="65"/>
  <c r="R28" i="57"/>
  <c r="X24" i="69"/>
  <c r="X90" i="58"/>
  <c r="R39" i="58"/>
  <c r="R64" i="58"/>
  <c r="O64" i="58"/>
  <c r="X25" i="58"/>
  <c r="X81" i="58"/>
  <c r="X73" i="58"/>
  <c r="R82" i="67"/>
  <c r="O82" i="67"/>
  <c r="R27" i="67"/>
  <c r="O27" i="67"/>
  <c r="R8" i="67"/>
  <c r="O8" i="67"/>
  <c r="R92" i="67"/>
  <c r="O92" i="67"/>
  <c r="X62" i="76"/>
  <c r="R67" i="76"/>
  <c r="O67" i="76"/>
  <c r="R6" i="76"/>
  <c r="O6" i="76"/>
  <c r="X13" i="76"/>
  <c r="R18" i="66"/>
  <c r="O18" i="66"/>
  <c r="R32" i="71"/>
  <c r="O32" i="71"/>
  <c r="R92" i="71"/>
  <c r="O92" i="71"/>
  <c r="X84" i="71"/>
  <c r="X19" i="55"/>
  <c r="R59" i="59"/>
  <c r="O59" i="59"/>
  <c r="X79" i="59"/>
  <c r="O49" i="59"/>
  <c r="R49" i="59"/>
  <c r="R49" i="61"/>
  <c r="O49" i="61"/>
  <c r="O42" i="61"/>
  <c r="R42" i="61"/>
  <c r="O93" i="61"/>
  <c r="R93" i="61"/>
  <c r="X46" i="61"/>
  <c r="R24" i="68"/>
  <c r="O24" i="68"/>
  <c r="R50" i="68"/>
  <c r="O50" i="68"/>
  <c r="R48" i="68"/>
  <c r="O48" i="68"/>
  <c r="O35" i="68"/>
  <c r="R35" i="68"/>
  <c r="X45" i="68"/>
  <c r="R53" i="51"/>
  <c r="X79" i="51"/>
  <c r="X94" i="60"/>
  <c r="X38" i="60"/>
  <c r="R74" i="60"/>
  <c r="O74" i="60"/>
  <c r="R36" i="60"/>
  <c r="O84" i="50"/>
  <c r="R84" i="50"/>
  <c r="R29" i="50"/>
  <c r="O42" i="50"/>
  <c r="R42" i="50"/>
  <c r="R29" i="75"/>
  <c r="O29" i="75"/>
  <c r="R46" i="64"/>
  <c r="R33" i="58"/>
  <c r="R49" i="58"/>
  <c r="O11" i="67"/>
  <c r="R11" i="67"/>
  <c r="O43" i="76"/>
  <c r="R43" i="76"/>
  <c r="O72" i="76"/>
  <c r="R72" i="76"/>
  <c r="X188" i="66"/>
  <c r="Y19" i="1" s="1"/>
  <c r="O4" i="66"/>
  <c r="R4" i="66"/>
  <c r="O24" i="61"/>
  <c r="R24" i="61"/>
  <c r="R42" i="60"/>
  <c r="R19" i="53"/>
  <c r="R76" i="65"/>
  <c r="O76" i="65"/>
  <c r="O71" i="65"/>
  <c r="R71" i="65"/>
  <c r="O88" i="65"/>
  <c r="R88" i="65"/>
  <c r="R58" i="57"/>
  <c r="O58" i="57"/>
  <c r="O69" i="57"/>
  <c r="R69" i="57"/>
  <c r="O63" i="57"/>
  <c r="R63" i="57"/>
  <c r="R25" i="64"/>
  <c r="O73" i="22"/>
  <c r="R73" i="22"/>
  <c r="R48" i="22"/>
  <c r="O48" i="22"/>
  <c r="R50" i="58"/>
  <c r="R40" i="58"/>
  <c r="O15" i="66"/>
  <c r="R15" i="66"/>
  <c r="R21" i="66"/>
  <c r="O21" i="66"/>
  <c r="O45" i="71"/>
  <c r="R45" i="71"/>
  <c r="R54" i="55"/>
  <c r="R36" i="59"/>
  <c r="X42" i="59"/>
  <c r="O28" i="68"/>
  <c r="R28" i="68"/>
  <c r="R45" i="60"/>
  <c r="R67" i="60"/>
  <c r="O67" i="60"/>
  <c r="R71" i="60"/>
  <c r="O71" i="60"/>
  <c r="O73" i="50"/>
  <c r="R73" i="50"/>
  <c r="X98" i="75"/>
  <c r="X26" i="75"/>
  <c r="O69" i="70"/>
  <c r="R69" i="70"/>
  <c r="O62" i="70"/>
  <c r="R62" i="70"/>
  <c r="X11" i="53"/>
  <c r="R82" i="64"/>
  <c r="O82" i="64"/>
  <c r="R45" i="22"/>
  <c r="X51" i="66"/>
  <c r="X77" i="59"/>
  <c r="X95" i="68"/>
  <c r="O66" i="60"/>
  <c r="R66" i="60"/>
  <c r="R51" i="60"/>
  <c r="R51" i="50"/>
  <c r="O51" i="50"/>
  <c r="R78" i="75"/>
  <c r="O78" i="75"/>
  <c r="R12" i="70"/>
  <c r="O12" i="70"/>
  <c r="X188" i="53"/>
  <c r="Y7" i="1" s="1"/>
  <c r="R4" i="53"/>
  <c r="O4" i="53"/>
  <c r="O5" i="53" s="1"/>
  <c r="O6" i="53" s="1"/>
  <c r="O7" i="53" s="1"/>
  <c r="O8" i="53" s="1"/>
  <c r="O9" i="53" s="1"/>
  <c r="O10" i="53" s="1"/>
  <c r="O11" i="53" s="1"/>
  <c r="O12" i="53" s="1"/>
  <c r="O13" i="53" s="1"/>
  <c r="O14" i="53" s="1"/>
  <c r="O15" i="53" s="1"/>
  <c r="O16" i="53" s="1"/>
  <c r="O17" i="53" s="1"/>
  <c r="O18" i="53" s="1"/>
  <c r="O19" i="53" s="1"/>
  <c r="O20" i="53" s="1"/>
  <c r="O21" i="53" s="1"/>
  <c r="O22" i="53" s="1"/>
  <c r="O23" i="53" s="1"/>
  <c r="O24" i="53" s="1"/>
  <c r="O25" i="53" s="1"/>
  <c r="O26" i="53" s="1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78" i="65"/>
  <c r="R78" i="65"/>
  <c r="R59" i="65"/>
  <c r="O59" i="65"/>
  <c r="R33" i="64"/>
  <c r="R31" i="64"/>
  <c r="O70" i="22"/>
  <c r="R70" i="22"/>
  <c r="R46" i="22"/>
  <c r="X87" i="22"/>
  <c r="R43" i="22"/>
  <c r="X47" i="69"/>
  <c r="O34" i="69"/>
  <c r="R34" i="69"/>
  <c r="R55" i="58"/>
  <c r="X87" i="67"/>
  <c r="X29" i="67"/>
  <c r="X99" i="67"/>
  <c r="O59" i="67"/>
  <c r="R59" i="67"/>
  <c r="X89" i="67"/>
  <c r="O38" i="66"/>
  <c r="R38" i="66"/>
  <c r="X16" i="66"/>
  <c r="R22" i="66"/>
  <c r="O22" i="66"/>
  <c r="O52" i="71"/>
  <c r="R52" i="71"/>
  <c r="R71" i="71"/>
  <c r="O71" i="71"/>
  <c r="X59" i="71"/>
  <c r="O69" i="71"/>
  <c r="R69" i="71"/>
  <c r="R53" i="55"/>
  <c r="X25" i="59"/>
  <c r="X54" i="59"/>
  <c r="X46" i="54"/>
  <c r="O34" i="54"/>
  <c r="R34" i="54"/>
  <c r="R19" i="61"/>
  <c r="R67" i="68"/>
  <c r="O67" i="68"/>
  <c r="R77" i="68"/>
  <c r="O77" i="68"/>
  <c r="R23" i="68"/>
  <c r="O23" i="68"/>
  <c r="R94" i="68"/>
  <c r="O94" i="68"/>
  <c r="O101" i="68"/>
  <c r="R101" i="68"/>
  <c r="O54" i="68"/>
  <c r="R54" i="68"/>
  <c r="R10" i="68"/>
  <c r="O10" i="68"/>
  <c r="X100" i="51"/>
  <c r="X33" i="51"/>
  <c r="X14" i="60"/>
  <c r="O62" i="60"/>
  <c r="R62" i="60"/>
  <c r="R75" i="50"/>
  <c r="O75" i="50"/>
  <c r="X27" i="50"/>
  <c r="O44" i="50"/>
  <c r="R44" i="50"/>
  <c r="O41" i="50"/>
  <c r="R41" i="50"/>
  <c r="X90" i="50"/>
  <c r="O31" i="75"/>
  <c r="R31" i="75"/>
  <c r="X47" i="75"/>
  <c r="R20" i="70"/>
  <c r="O20" i="70"/>
  <c r="R46" i="70"/>
  <c r="O46" i="70"/>
  <c r="O98" i="65"/>
  <c r="R98" i="65"/>
  <c r="X80" i="69"/>
  <c r="O65" i="69"/>
  <c r="R65" i="69"/>
  <c r="O21" i="69"/>
  <c r="R21" i="69"/>
  <c r="R67" i="67"/>
  <c r="O67" i="67"/>
  <c r="X101" i="67"/>
  <c r="X99" i="66"/>
  <c r="X90" i="61"/>
  <c r="O79" i="60"/>
  <c r="R79" i="60"/>
  <c r="X73" i="70"/>
  <c r="R92" i="70"/>
  <c r="O92" i="70"/>
  <c r="R100" i="70"/>
  <c r="O100" i="70"/>
  <c r="R25" i="53"/>
  <c r="X67" i="65"/>
  <c r="O53" i="57"/>
  <c r="R53" i="57"/>
  <c r="R84" i="22"/>
  <c r="O84" i="22"/>
  <c r="R35" i="56"/>
  <c r="R80" i="58"/>
  <c r="O80" i="58"/>
  <c r="O92" i="58"/>
  <c r="R92" i="58"/>
  <c r="R29" i="58"/>
  <c r="O64" i="67"/>
  <c r="R64" i="67"/>
  <c r="O14" i="76"/>
  <c r="R14" i="76"/>
  <c r="X55" i="76"/>
  <c r="X90" i="76"/>
  <c r="R10" i="66"/>
  <c r="O10" i="66"/>
  <c r="O65" i="71"/>
  <c r="R65" i="71"/>
  <c r="X18" i="54"/>
  <c r="R35" i="54"/>
  <c r="O35" i="54"/>
  <c r="R96" i="54"/>
  <c r="O96" i="54"/>
  <c r="O66" i="61"/>
  <c r="R66" i="61"/>
  <c r="X8" i="61"/>
  <c r="X17" i="68"/>
  <c r="R34" i="51"/>
  <c r="R37" i="51"/>
  <c r="O101" i="60"/>
  <c r="R101" i="60"/>
  <c r="O58" i="50"/>
  <c r="R58" i="50"/>
  <c r="R85" i="75"/>
  <c r="O85" i="75"/>
  <c r="O74" i="75"/>
  <c r="R74" i="75"/>
  <c r="X80" i="70"/>
  <c r="O81" i="59"/>
  <c r="R81" i="59"/>
  <c r="O102" i="54"/>
  <c r="R102" i="54"/>
  <c r="O95" i="61"/>
  <c r="R95" i="61"/>
  <c r="X48" i="61"/>
  <c r="O35" i="61"/>
  <c r="R35" i="61"/>
  <c r="R71" i="68"/>
  <c r="O71" i="68"/>
  <c r="X42" i="51"/>
  <c r="R67" i="51"/>
  <c r="O67" i="51"/>
  <c r="R37" i="60"/>
  <c r="R41" i="60"/>
  <c r="R95" i="53"/>
  <c r="O95" i="53"/>
  <c r="O72" i="53"/>
  <c r="R72" i="53"/>
  <c r="O29" i="65"/>
  <c r="R29" i="65"/>
  <c r="R62" i="65"/>
  <c r="O62" i="65"/>
  <c r="X13" i="57"/>
  <c r="R36" i="64"/>
  <c r="O77" i="64"/>
  <c r="R77" i="64"/>
  <c r="O80" i="64"/>
  <c r="R80" i="64"/>
  <c r="X47" i="22"/>
  <c r="O70" i="58"/>
  <c r="R70" i="58"/>
  <c r="R94" i="58"/>
  <c r="O94" i="58"/>
  <c r="X18" i="67"/>
  <c r="X60" i="76"/>
  <c r="O16" i="76"/>
  <c r="R16" i="76"/>
  <c r="R84" i="66"/>
  <c r="O84" i="66"/>
  <c r="R18" i="71"/>
  <c r="O68" i="55"/>
  <c r="R68" i="55"/>
  <c r="R52" i="55"/>
  <c r="R25" i="55"/>
  <c r="O5" i="68"/>
  <c r="R5" i="68"/>
  <c r="X59" i="60"/>
  <c r="O58" i="60"/>
  <c r="R58" i="60"/>
  <c r="O95" i="50"/>
  <c r="R95" i="50"/>
  <c r="R81" i="75"/>
  <c r="O81" i="75"/>
  <c r="R78" i="70"/>
  <c r="O78" i="70"/>
  <c r="R89" i="65"/>
  <c r="O89" i="65"/>
  <c r="O66" i="65"/>
  <c r="R66" i="65"/>
  <c r="R20" i="57"/>
  <c r="R64" i="57"/>
  <c r="O64" i="57"/>
  <c r="R71" i="57"/>
  <c r="O71" i="57"/>
  <c r="R81" i="64"/>
  <c r="O81" i="64"/>
  <c r="R70" i="64"/>
  <c r="O70" i="64"/>
  <c r="O58" i="64"/>
  <c r="R58" i="64"/>
  <c r="O87" i="64"/>
  <c r="R87" i="64"/>
  <c r="R21" i="64"/>
  <c r="R67" i="22"/>
  <c r="O67" i="22"/>
  <c r="R20" i="22"/>
  <c r="R85" i="22"/>
  <c r="O85" i="22"/>
  <c r="X80" i="22"/>
  <c r="R25" i="56"/>
  <c r="O65" i="56"/>
  <c r="R65" i="56"/>
  <c r="O89" i="69"/>
  <c r="R89" i="69"/>
  <c r="O89" i="58"/>
  <c r="R89" i="58"/>
  <c r="O53" i="67"/>
  <c r="R53" i="67"/>
  <c r="O58" i="67"/>
  <c r="R58" i="67"/>
  <c r="R51" i="67"/>
  <c r="O51" i="67"/>
  <c r="X29" i="76"/>
  <c r="X45" i="76"/>
  <c r="O31" i="76"/>
  <c r="R31" i="76"/>
  <c r="X98" i="71"/>
  <c r="R60" i="55"/>
  <c r="O60" i="55"/>
  <c r="X8" i="55"/>
  <c r="R69" i="59"/>
  <c r="O69" i="59"/>
  <c r="O67" i="59"/>
  <c r="R67" i="59"/>
  <c r="R88" i="54"/>
  <c r="O88" i="54"/>
  <c r="R78" i="54"/>
  <c r="O78" i="54"/>
  <c r="R22" i="54"/>
  <c r="R22" i="61"/>
  <c r="O22" i="61"/>
  <c r="X43" i="61"/>
  <c r="R94" i="51"/>
  <c r="O94" i="51"/>
  <c r="O62" i="51"/>
  <c r="R62" i="51"/>
  <c r="X86" i="51"/>
  <c r="X43" i="60"/>
  <c r="R26" i="50"/>
  <c r="X15" i="50"/>
  <c r="X35" i="50"/>
  <c r="O36" i="70"/>
  <c r="R36" i="70"/>
  <c r="R42" i="70"/>
  <c r="O42" i="70"/>
  <c r="O85" i="70"/>
  <c r="R85" i="70"/>
  <c r="X86" i="64"/>
  <c r="R54" i="22"/>
  <c r="O54" i="22"/>
  <c r="R75" i="56"/>
  <c r="O75" i="56"/>
  <c r="R102" i="69"/>
  <c r="O102" i="69"/>
  <c r="O66" i="58"/>
  <c r="R66" i="58"/>
  <c r="R87" i="55"/>
  <c r="O87" i="55"/>
  <c r="R27" i="51"/>
  <c r="R88" i="50"/>
  <c r="O88" i="50"/>
  <c r="R40" i="50"/>
  <c r="X43" i="75"/>
  <c r="X56" i="75"/>
  <c r="X88" i="70"/>
  <c r="X37" i="53"/>
  <c r="R5" i="65"/>
  <c r="O5" i="65"/>
  <c r="O90" i="65"/>
  <c r="R90" i="65"/>
  <c r="R93" i="65"/>
  <c r="O93" i="65"/>
  <c r="X60" i="57"/>
  <c r="X30" i="57"/>
  <c r="X12" i="64"/>
  <c r="R13" i="64"/>
  <c r="X9" i="64"/>
  <c r="O98" i="64"/>
  <c r="R98" i="64"/>
  <c r="O83" i="22"/>
  <c r="R83" i="22"/>
  <c r="X91" i="22"/>
  <c r="X102" i="22"/>
  <c r="X19" i="22"/>
  <c r="O101" i="56"/>
  <c r="R101" i="56"/>
  <c r="R102" i="56"/>
  <c r="O102" i="56"/>
  <c r="X90" i="56"/>
  <c r="O92" i="69"/>
  <c r="R92" i="69"/>
  <c r="O99" i="69"/>
  <c r="R99" i="69"/>
  <c r="R67" i="69"/>
  <c r="O67" i="69"/>
  <c r="R69" i="69"/>
  <c r="O69" i="69"/>
  <c r="R84" i="69"/>
  <c r="O84" i="69"/>
  <c r="R102" i="58"/>
  <c r="O102" i="58"/>
  <c r="R57" i="58"/>
  <c r="X77" i="67"/>
  <c r="R39" i="67"/>
  <c r="O39" i="67"/>
  <c r="R96" i="67"/>
  <c r="O96" i="67"/>
  <c r="X28" i="67"/>
  <c r="O99" i="76"/>
  <c r="R99" i="76"/>
  <c r="O71" i="66"/>
  <c r="R71" i="66"/>
  <c r="O60" i="66"/>
  <c r="R60" i="66"/>
  <c r="O5" i="66"/>
  <c r="R5" i="66"/>
  <c r="X4" i="71"/>
  <c r="O35" i="71"/>
  <c r="R35" i="71"/>
  <c r="O93" i="55"/>
  <c r="R93" i="55"/>
  <c r="R40" i="59"/>
  <c r="X41" i="59"/>
  <c r="X102" i="59"/>
  <c r="X50" i="54"/>
  <c r="R38" i="54"/>
  <c r="O38" i="54"/>
  <c r="X21" i="54"/>
  <c r="R86" i="54"/>
  <c r="O86" i="54"/>
  <c r="R51" i="61"/>
  <c r="O51" i="61"/>
  <c r="R63" i="68"/>
  <c r="O63" i="68"/>
  <c r="O30" i="68"/>
  <c r="R30" i="68"/>
  <c r="O66" i="68"/>
  <c r="R66" i="68"/>
  <c r="O51" i="68"/>
  <c r="R51" i="68"/>
  <c r="R66" i="51"/>
  <c r="O66" i="51"/>
  <c r="O61" i="51"/>
  <c r="R61" i="51"/>
  <c r="X98" i="51"/>
  <c r="X92" i="60"/>
  <c r="R89" i="60"/>
  <c r="O89" i="60"/>
  <c r="R30" i="60"/>
  <c r="X19" i="50"/>
  <c r="X30" i="50"/>
  <c r="R56" i="50"/>
  <c r="O56" i="50"/>
  <c r="R97" i="50"/>
  <c r="O97" i="50"/>
  <c r="R27" i="75"/>
  <c r="O27" i="75"/>
  <c r="O70" i="75"/>
  <c r="R70" i="75"/>
  <c r="X15" i="75"/>
  <c r="X51" i="75"/>
  <c r="R30" i="70"/>
  <c r="O30" i="70"/>
  <c r="X56" i="70"/>
  <c r="O90" i="53"/>
  <c r="R90" i="53"/>
  <c r="X62" i="57"/>
  <c r="R23" i="57"/>
  <c r="O32" i="76"/>
  <c r="R32" i="76"/>
  <c r="X39" i="76"/>
  <c r="X23" i="76"/>
  <c r="O101" i="55"/>
  <c r="R101" i="55"/>
  <c r="X51" i="59"/>
  <c r="R27" i="59"/>
  <c r="R15" i="61"/>
  <c r="R32" i="50"/>
  <c r="O94" i="65"/>
  <c r="R94" i="65"/>
  <c r="X70" i="57"/>
  <c r="O98" i="57"/>
  <c r="R98" i="57"/>
  <c r="R57" i="57"/>
  <c r="O57" i="57"/>
  <c r="R55" i="22"/>
  <c r="O55" i="22"/>
  <c r="R23" i="22"/>
  <c r="X38" i="22"/>
  <c r="O82" i="22"/>
  <c r="R82" i="22"/>
  <c r="X58" i="56"/>
  <c r="O66" i="69"/>
  <c r="R66" i="69"/>
  <c r="R81" i="58"/>
  <c r="O81" i="58"/>
  <c r="O17" i="67"/>
  <c r="R17" i="67"/>
  <c r="O62" i="76"/>
  <c r="R62" i="76"/>
  <c r="X67" i="76"/>
  <c r="X6" i="76"/>
  <c r="O64" i="66"/>
  <c r="R64" i="66"/>
  <c r="X69" i="66"/>
  <c r="X32" i="71"/>
  <c r="O92" i="55"/>
  <c r="R92" i="55"/>
  <c r="X15" i="55"/>
  <c r="R53" i="59"/>
  <c r="O53" i="59"/>
  <c r="O45" i="59"/>
  <c r="R45" i="59"/>
  <c r="O65" i="59"/>
  <c r="R65" i="59"/>
  <c r="O40" i="61"/>
  <c r="R40" i="61"/>
  <c r="X47" i="68"/>
  <c r="X61" i="68"/>
  <c r="O11" i="68"/>
  <c r="R11" i="68"/>
  <c r="X53" i="51"/>
  <c r="R51" i="51"/>
  <c r="R94" i="60"/>
  <c r="O94" i="60"/>
  <c r="X31" i="50"/>
  <c r="X42" i="50"/>
  <c r="X87" i="50"/>
  <c r="X49" i="75"/>
  <c r="O90" i="70"/>
  <c r="R90" i="70"/>
  <c r="O48" i="70"/>
  <c r="R48" i="70"/>
  <c r="R66" i="64"/>
  <c r="O66" i="64"/>
  <c r="R86" i="22"/>
  <c r="O86" i="22"/>
  <c r="R62" i="67"/>
  <c r="O62" i="67"/>
  <c r="R85" i="71"/>
  <c r="O85" i="71"/>
  <c r="O38" i="68"/>
  <c r="R38" i="68"/>
  <c r="R83" i="60"/>
  <c r="O83" i="60"/>
  <c r="X53" i="60"/>
  <c r="O7" i="70"/>
  <c r="R7" i="70"/>
  <c r="R34" i="50"/>
  <c r="X96" i="70"/>
  <c r="X26" i="70"/>
  <c r="R35" i="53"/>
  <c r="O33" i="65"/>
  <c r="R33" i="65"/>
  <c r="R31" i="57"/>
  <c r="X55" i="57"/>
  <c r="R38" i="57"/>
  <c r="O38" i="57"/>
  <c r="X55" i="64"/>
  <c r="O89" i="22"/>
  <c r="R89" i="22"/>
  <c r="R21" i="22"/>
  <c r="R39" i="22"/>
  <c r="X101" i="22"/>
  <c r="R42" i="56"/>
  <c r="O42" i="56"/>
  <c r="R27" i="56"/>
  <c r="X37" i="56"/>
  <c r="O84" i="56"/>
  <c r="R84" i="56"/>
  <c r="R55" i="69"/>
  <c r="O55" i="69"/>
  <c r="R6" i="69"/>
  <c r="O6" i="69"/>
  <c r="R72" i="58"/>
  <c r="O72" i="58"/>
  <c r="X93" i="58"/>
  <c r="R15" i="67"/>
  <c r="O15" i="67"/>
  <c r="R49" i="67"/>
  <c r="O49" i="67"/>
  <c r="O97" i="67"/>
  <c r="R97" i="67"/>
  <c r="R81" i="76"/>
  <c r="O81" i="76"/>
  <c r="O27" i="76"/>
  <c r="R27" i="76"/>
  <c r="O49" i="76"/>
  <c r="R49" i="76"/>
  <c r="X63" i="66"/>
  <c r="R36" i="66"/>
  <c r="O36" i="66"/>
  <c r="O66" i="55"/>
  <c r="R66" i="55"/>
  <c r="R37" i="55"/>
  <c r="X54" i="55"/>
  <c r="R55" i="59"/>
  <c r="O55" i="59"/>
  <c r="X43" i="54"/>
  <c r="R76" i="54"/>
  <c r="O76" i="54"/>
  <c r="O83" i="61"/>
  <c r="R83" i="61"/>
  <c r="O91" i="68"/>
  <c r="R91" i="68"/>
  <c r="R20" i="68"/>
  <c r="O20" i="68"/>
  <c r="R39" i="51"/>
  <c r="X92" i="51"/>
  <c r="O92" i="50"/>
  <c r="R92" i="50"/>
  <c r="O46" i="75"/>
  <c r="R46" i="75"/>
  <c r="R18" i="75"/>
  <c r="X101" i="75"/>
  <c r="X99" i="70"/>
  <c r="R86" i="70"/>
  <c r="O86" i="70"/>
  <c r="X16" i="70"/>
  <c r="R21" i="65"/>
  <c r="O21" i="65"/>
  <c r="O34" i="76"/>
  <c r="R34" i="76"/>
  <c r="O82" i="66"/>
  <c r="R82" i="66"/>
  <c r="O26" i="71"/>
  <c r="R26" i="71"/>
  <c r="R26" i="53"/>
  <c r="R65" i="53"/>
  <c r="O65" i="53"/>
  <c r="R26" i="65"/>
  <c r="O26" i="65"/>
  <c r="O11" i="65"/>
  <c r="R11" i="65"/>
  <c r="R102" i="57"/>
  <c r="O102" i="57"/>
  <c r="R62" i="22"/>
  <c r="O62" i="22"/>
  <c r="X52" i="22"/>
  <c r="O76" i="56"/>
  <c r="R76" i="56"/>
  <c r="X82" i="69"/>
  <c r="R48" i="69"/>
  <c r="O48" i="69"/>
  <c r="R75" i="69"/>
  <c r="O75" i="69"/>
  <c r="R65" i="67"/>
  <c r="O65" i="67"/>
  <c r="O50" i="66"/>
  <c r="R50" i="66"/>
  <c r="O40" i="66"/>
  <c r="R40" i="66"/>
  <c r="R50" i="71"/>
  <c r="O50" i="71"/>
  <c r="R93" i="71"/>
  <c r="O93" i="71"/>
  <c r="O46" i="71"/>
  <c r="R46" i="71"/>
  <c r="R39" i="55"/>
  <c r="O95" i="59"/>
  <c r="R95" i="59"/>
  <c r="X29" i="59"/>
  <c r="O62" i="59"/>
  <c r="R62" i="59"/>
  <c r="X7" i="59"/>
  <c r="X94" i="59"/>
  <c r="O27" i="54"/>
  <c r="R27" i="54"/>
  <c r="X93" i="54"/>
  <c r="O76" i="61"/>
  <c r="R76" i="61"/>
  <c r="R81" i="61"/>
  <c r="O81" i="61"/>
  <c r="X69" i="61"/>
  <c r="X89" i="68"/>
  <c r="X10" i="68"/>
  <c r="X14" i="51"/>
  <c r="R33" i="51"/>
  <c r="O93" i="51"/>
  <c r="R93" i="51"/>
  <c r="X28" i="51"/>
  <c r="X24" i="60"/>
  <c r="X60" i="60"/>
  <c r="O77" i="50"/>
  <c r="R77" i="50"/>
  <c r="X75" i="50"/>
  <c r="R41" i="70"/>
  <c r="O41" i="70"/>
  <c r="O61" i="70"/>
  <c r="R61" i="70"/>
  <c r="O53" i="71"/>
  <c r="R53" i="71"/>
  <c r="X6" i="54"/>
  <c r="O96" i="51"/>
  <c r="R96" i="51"/>
  <c r="O76" i="75"/>
  <c r="R76" i="75"/>
  <c r="X94" i="70"/>
  <c r="R87" i="75"/>
  <c r="O87" i="75"/>
  <c r="O65" i="70"/>
  <c r="R65" i="70"/>
  <c r="O49" i="53"/>
  <c r="R49" i="53"/>
  <c r="X32" i="57"/>
  <c r="R89" i="53"/>
  <c r="O89" i="53"/>
  <c r="O73" i="53"/>
  <c r="R73" i="53"/>
  <c r="R77" i="53"/>
  <c r="O77" i="53"/>
  <c r="R78" i="53"/>
  <c r="O78" i="53"/>
  <c r="X101" i="65"/>
  <c r="O54" i="57"/>
  <c r="R54" i="57"/>
  <c r="R93" i="64"/>
  <c r="O93" i="64"/>
  <c r="R92" i="64"/>
  <c r="O92" i="64"/>
  <c r="R44" i="22"/>
  <c r="R29" i="22"/>
  <c r="X13" i="22"/>
  <c r="O54" i="56"/>
  <c r="R54" i="56"/>
  <c r="X38" i="56"/>
  <c r="R57" i="56"/>
  <c r="O57" i="56"/>
  <c r="O16" i="69"/>
  <c r="R16" i="69"/>
  <c r="O17" i="69"/>
  <c r="R17" i="69"/>
  <c r="O46" i="69"/>
  <c r="R46" i="69"/>
  <c r="O23" i="69"/>
  <c r="R23" i="69"/>
  <c r="R44" i="69"/>
  <c r="O44" i="69"/>
  <c r="R43" i="69"/>
  <c r="O43" i="69"/>
  <c r="R53" i="58"/>
  <c r="R36" i="58"/>
  <c r="X59" i="58"/>
  <c r="X64" i="67"/>
  <c r="O20" i="67"/>
  <c r="R20" i="67"/>
  <c r="X15" i="76"/>
  <c r="X96" i="76"/>
  <c r="O44" i="76"/>
  <c r="R44" i="76"/>
  <c r="O89" i="66"/>
  <c r="R89" i="66"/>
  <c r="O54" i="66"/>
  <c r="R54" i="66"/>
  <c r="X101" i="66"/>
  <c r="O14" i="66"/>
  <c r="R14" i="66"/>
  <c r="R70" i="71"/>
  <c r="O70" i="71"/>
  <c r="X75" i="71"/>
  <c r="R14" i="71"/>
  <c r="O33" i="71"/>
  <c r="R33" i="71"/>
  <c r="R64" i="55"/>
  <c r="O64" i="55"/>
  <c r="O102" i="55"/>
  <c r="R102" i="55"/>
  <c r="X63" i="55"/>
  <c r="R83" i="55"/>
  <c r="O83" i="55"/>
  <c r="X8" i="59"/>
  <c r="X80" i="59"/>
  <c r="O58" i="59"/>
  <c r="R58" i="59"/>
  <c r="R12" i="54"/>
  <c r="R84" i="54"/>
  <c r="O84" i="54"/>
  <c r="X80" i="54"/>
  <c r="X92" i="61"/>
  <c r="R36" i="61"/>
  <c r="O36" i="61"/>
  <c r="X16" i="61"/>
  <c r="X44" i="68"/>
  <c r="X72" i="68"/>
  <c r="X42" i="68"/>
  <c r="O99" i="51"/>
  <c r="R99" i="51"/>
  <c r="X30" i="51"/>
  <c r="X37" i="50"/>
  <c r="X100" i="50"/>
  <c r="O102" i="50"/>
  <c r="R102" i="50"/>
  <c r="X63" i="50"/>
  <c r="R85" i="50"/>
  <c r="O85" i="50"/>
  <c r="X85" i="75"/>
  <c r="R16" i="75"/>
  <c r="O89" i="70"/>
  <c r="R89" i="70"/>
  <c r="R98" i="70"/>
  <c r="O98" i="70"/>
  <c r="X83" i="70"/>
  <c r="O54" i="70"/>
  <c r="R54" i="70"/>
  <c r="X38" i="55"/>
  <c r="X15" i="59"/>
  <c r="X99" i="59"/>
  <c r="O72" i="54"/>
  <c r="R72" i="54"/>
  <c r="X95" i="61"/>
  <c r="X11" i="61"/>
  <c r="R26" i="68"/>
  <c r="O26" i="68"/>
  <c r="X33" i="68"/>
  <c r="O75" i="51"/>
  <c r="R75" i="51"/>
  <c r="R42" i="51"/>
  <c r="X87" i="51"/>
  <c r="X49" i="60"/>
  <c r="R57" i="75"/>
  <c r="O57" i="75"/>
  <c r="R44" i="70"/>
  <c r="O44" i="70"/>
  <c r="O67" i="70"/>
  <c r="R67" i="70"/>
  <c r="O80" i="53"/>
  <c r="R80" i="53"/>
  <c r="X36" i="53"/>
  <c r="R18" i="53"/>
  <c r="X93" i="53"/>
  <c r="X94" i="53"/>
  <c r="R51" i="53"/>
  <c r="O51" i="53"/>
  <c r="O60" i="65"/>
  <c r="R60" i="65"/>
  <c r="X48" i="65"/>
  <c r="X100" i="65"/>
  <c r="O93" i="57"/>
  <c r="R93" i="57"/>
  <c r="R100" i="64"/>
  <c r="O100" i="64"/>
  <c r="X32" i="64"/>
  <c r="X53" i="69"/>
  <c r="O96" i="69"/>
  <c r="R96" i="69"/>
  <c r="R46" i="58"/>
  <c r="X35" i="58"/>
  <c r="O9" i="67"/>
  <c r="R9" i="67"/>
  <c r="O25" i="67"/>
  <c r="R25" i="67"/>
  <c r="R4" i="76"/>
  <c r="X188" i="76"/>
  <c r="Y24" i="1" s="1"/>
  <c r="O4" i="76"/>
  <c r="X46" i="66"/>
  <c r="O8" i="66"/>
  <c r="R8" i="66"/>
  <c r="O79" i="66"/>
  <c r="R79" i="66"/>
  <c r="R86" i="66"/>
  <c r="O86" i="66"/>
  <c r="R81" i="66"/>
  <c r="O81" i="66"/>
  <c r="R87" i="71"/>
  <c r="O87" i="71"/>
  <c r="R15" i="71"/>
  <c r="R56" i="55"/>
  <c r="O63" i="59"/>
  <c r="R63" i="59"/>
  <c r="R71" i="59"/>
  <c r="O71" i="59"/>
  <c r="X100" i="61"/>
  <c r="R83" i="51"/>
  <c r="O83" i="51"/>
  <c r="R85" i="53"/>
  <c r="O85" i="53"/>
  <c r="X102" i="53"/>
  <c r="O43" i="53"/>
  <c r="R43" i="53"/>
  <c r="X47" i="65"/>
  <c r="R69" i="65"/>
  <c r="O69" i="65"/>
  <c r="X20" i="57"/>
  <c r="X5" i="64"/>
  <c r="X53" i="64"/>
  <c r="X33" i="22"/>
  <c r="X20" i="22"/>
  <c r="R64" i="56"/>
  <c r="O64" i="56"/>
  <c r="R33" i="56"/>
  <c r="R34" i="56"/>
  <c r="X91" i="69"/>
  <c r="X71" i="69"/>
  <c r="R93" i="69"/>
  <c r="O93" i="69"/>
  <c r="X82" i="58"/>
  <c r="O74" i="58"/>
  <c r="R74" i="58"/>
  <c r="O86" i="67"/>
  <c r="R86" i="67"/>
  <c r="R45" i="76"/>
  <c r="O45" i="76"/>
  <c r="X24" i="76"/>
  <c r="R98" i="66"/>
  <c r="O98" i="66"/>
  <c r="R32" i="66"/>
  <c r="O32" i="66"/>
  <c r="X73" i="71"/>
  <c r="O76" i="55"/>
  <c r="R76" i="55"/>
  <c r="R32" i="59"/>
  <c r="R74" i="61"/>
  <c r="O74" i="61"/>
  <c r="O43" i="61"/>
  <c r="R43" i="61"/>
  <c r="R34" i="61"/>
  <c r="O34" i="61"/>
  <c r="R18" i="61"/>
  <c r="R9" i="68"/>
  <c r="O9" i="68"/>
  <c r="O102" i="68"/>
  <c r="R102" i="68"/>
  <c r="X81" i="51"/>
  <c r="X90" i="51"/>
  <c r="R59" i="51"/>
  <c r="O59" i="51"/>
  <c r="R35" i="60"/>
  <c r="R68" i="60"/>
  <c r="O68" i="60"/>
  <c r="R47" i="60"/>
  <c r="R43" i="60"/>
  <c r="R35" i="50"/>
  <c r="X19" i="75"/>
  <c r="O65" i="75"/>
  <c r="R65" i="75"/>
  <c r="O15" i="70"/>
  <c r="R15" i="70"/>
  <c r="O94" i="57"/>
  <c r="R94" i="57"/>
  <c r="X54" i="22"/>
  <c r="O95" i="56"/>
  <c r="R95" i="56"/>
  <c r="R32" i="69"/>
  <c r="O32" i="69"/>
  <c r="R18" i="76"/>
  <c r="O18" i="76"/>
  <c r="X75" i="76"/>
  <c r="O97" i="55"/>
  <c r="R97" i="55"/>
  <c r="O43" i="75"/>
  <c r="R43" i="75"/>
  <c r="X55" i="70"/>
  <c r="R88" i="70"/>
  <c r="O88" i="70"/>
  <c r="R60" i="53"/>
  <c r="O60" i="53"/>
  <c r="O61" i="53"/>
  <c r="R61" i="53"/>
  <c r="X45" i="53"/>
  <c r="R24" i="53"/>
  <c r="R12" i="65"/>
  <c r="O12" i="65"/>
  <c r="X25" i="65"/>
  <c r="X93" i="65"/>
  <c r="X25" i="57"/>
  <c r="R46" i="57"/>
  <c r="O46" i="57"/>
  <c r="X13" i="64"/>
  <c r="O66" i="22"/>
  <c r="R66" i="22"/>
  <c r="R91" i="22"/>
  <c r="O91" i="22"/>
  <c r="R95" i="22"/>
  <c r="O95" i="22"/>
  <c r="O102" i="22"/>
  <c r="R102" i="22"/>
  <c r="X24" i="22"/>
  <c r="O72" i="22"/>
  <c r="R72" i="22"/>
  <c r="X48" i="56"/>
  <c r="O90" i="56"/>
  <c r="R90" i="56"/>
  <c r="X92" i="69"/>
  <c r="O8" i="69"/>
  <c r="R8" i="69"/>
  <c r="R52" i="58"/>
  <c r="R28" i="58"/>
  <c r="O87" i="58"/>
  <c r="R87" i="58"/>
  <c r="R23" i="67"/>
  <c r="O23" i="67"/>
  <c r="R77" i="67"/>
  <c r="O77" i="67"/>
  <c r="R36" i="67"/>
  <c r="O36" i="67"/>
  <c r="O31" i="67"/>
  <c r="R31" i="67"/>
  <c r="O5" i="67"/>
  <c r="R5" i="67"/>
  <c r="R69" i="76"/>
  <c r="O69" i="76"/>
  <c r="O64" i="76"/>
  <c r="R64" i="76"/>
  <c r="X7" i="71"/>
  <c r="R90" i="71"/>
  <c r="O90" i="71"/>
  <c r="X47" i="55"/>
  <c r="O70" i="55"/>
  <c r="R70" i="55"/>
  <c r="R66" i="59"/>
  <c r="O66" i="59"/>
  <c r="R102" i="59"/>
  <c r="O102" i="59"/>
  <c r="R32" i="61"/>
  <c r="O32" i="61"/>
  <c r="O61" i="61"/>
  <c r="R61" i="61"/>
  <c r="O84" i="61"/>
  <c r="R84" i="61"/>
  <c r="R62" i="68"/>
  <c r="O62" i="68"/>
  <c r="X66" i="68"/>
  <c r="R36" i="68"/>
  <c r="O36" i="68"/>
  <c r="X97" i="68"/>
  <c r="O98" i="51"/>
  <c r="R98" i="51"/>
  <c r="O82" i="51"/>
  <c r="R82" i="51"/>
  <c r="R46" i="60"/>
  <c r="X17" i="60"/>
  <c r="X52" i="50"/>
  <c r="R32" i="75"/>
  <c r="O32" i="75"/>
  <c r="R56" i="22"/>
  <c r="O56" i="22"/>
  <c r="O54" i="69"/>
  <c r="R54" i="69"/>
  <c r="O49" i="69"/>
  <c r="R49" i="69"/>
  <c r="R24" i="67"/>
  <c r="O24" i="67"/>
  <c r="R23" i="76"/>
  <c r="O23" i="76"/>
  <c r="O58" i="66"/>
  <c r="R58" i="66"/>
  <c r="R28" i="59"/>
  <c r="O29" i="68"/>
  <c r="R29" i="68"/>
  <c r="O89" i="50"/>
  <c r="R89" i="50"/>
  <c r="R17" i="75"/>
  <c r="R100" i="53"/>
  <c r="O100" i="53"/>
  <c r="O52" i="53"/>
  <c r="R52" i="53"/>
  <c r="O75" i="65"/>
  <c r="R75" i="65"/>
  <c r="O41" i="65"/>
  <c r="R41" i="65"/>
  <c r="R35" i="22"/>
  <c r="O69" i="56"/>
  <c r="R69" i="56"/>
  <c r="O40" i="56"/>
  <c r="R40" i="56"/>
  <c r="O60" i="56"/>
  <c r="R60" i="56"/>
  <c r="O98" i="69"/>
  <c r="R98" i="69"/>
  <c r="R55" i="67"/>
  <c r="O55" i="67"/>
  <c r="O38" i="67"/>
  <c r="R38" i="67"/>
  <c r="R8" i="76"/>
  <c r="O8" i="76"/>
  <c r="R87" i="66"/>
  <c r="O87" i="66"/>
  <c r="O93" i="66"/>
  <c r="R93" i="66"/>
  <c r="R68" i="71"/>
  <c r="O68" i="71"/>
  <c r="R20" i="71"/>
  <c r="O88" i="71"/>
  <c r="R88" i="71"/>
  <c r="R101" i="71"/>
  <c r="O101" i="71"/>
  <c r="O61" i="55"/>
  <c r="R61" i="55"/>
  <c r="R62" i="54"/>
  <c r="O62" i="54"/>
  <c r="R51" i="54"/>
  <c r="O51" i="54"/>
  <c r="R14" i="61"/>
  <c r="R55" i="68"/>
  <c r="O55" i="68"/>
  <c r="R31" i="50"/>
  <c r="R53" i="75"/>
  <c r="O53" i="75"/>
  <c r="O79" i="75"/>
  <c r="R79" i="75"/>
  <c r="O25" i="69"/>
  <c r="R25" i="69"/>
  <c r="O11" i="76"/>
  <c r="R11" i="76"/>
  <c r="O96" i="66"/>
  <c r="R96" i="66"/>
  <c r="R25" i="71"/>
  <c r="R59" i="54"/>
  <c r="O59" i="54"/>
  <c r="R62" i="61"/>
  <c r="O62" i="61"/>
  <c r="X16" i="68"/>
  <c r="X83" i="60"/>
  <c r="R77" i="70"/>
  <c r="O77" i="70"/>
  <c r="R28" i="70"/>
  <c r="O28" i="70"/>
  <c r="O84" i="53"/>
  <c r="R84" i="53"/>
  <c r="R32" i="53"/>
  <c r="O46" i="65"/>
  <c r="R46" i="65"/>
  <c r="O39" i="65"/>
  <c r="R39" i="65"/>
  <c r="O83" i="65"/>
  <c r="R83" i="65"/>
  <c r="R59" i="57"/>
  <c r="O59" i="57"/>
  <c r="R66" i="57"/>
  <c r="O66" i="57"/>
  <c r="X31" i="57"/>
  <c r="R33" i="57"/>
  <c r="O55" i="57"/>
  <c r="R55" i="57"/>
  <c r="R39" i="57"/>
  <c r="O39" i="57"/>
  <c r="R48" i="64"/>
  <c r="X21" i="22"/>
  <c r="O65" i="22"/>
  <c r="R65" i="22"/>
  <c r="R88" i="22"/>
  <c r="O88" i="22"/>
  <c r="X42" i="56"/>
  <c r="X27" i="56"/>
  <c r="O71" i="56"/>
  <c r="R71" i="56"/>
  <c r="O37" i="56"/>
  <c r="R37" i="56"/>
  <c r="X55" i="69"/>
  <c r="X6" i="69"/>
  <c r="X42" i="58"/>
  <c r="X32" i="67"/>
  <c r="X57" i="76"/>
  <c r="R59" i="76"/>
  <c r="O59" i="76"/>
  <c r="R24" i="71"/>
  <c r="X74" i="71"/>
  <c r="O51" i="71"/>
  <c r="R51" i="71"/>
  <c r="O89" i="71"/>
  <c r="R89" i="71"/>
  <c r="X80" i="71"/>
  <c r="X26" i="59"/>
  <c r="R24" i="59"/>
  <c r="X93" i="59"/>
  <c r="X55" i="59"/>
  <c r="X76" i="54"/>
  <c r="X4" i="54"/>
  <c r="O95" i="54"/>
  <c r="R95" i="54"/>
  <c r="X72" i="61"/>
  <c r="R86" i="68"/>
  <c r="O86" i="68"/>
  <c r="O92" i="68"/>
  <c r="R92" i="68"/>
  <c r="X93" i="60"/>
  <c r="R70" i="50"/>
  <c r="O70" i="50"/>
  <c r="O61" i="75"/>
  <c r="R61" i="75"/>
  <c r="R47" i="70"/>
  <c r="O47" i="70"/>
  <c r="R52" i="70"/>
  <c r="O52" i="70"/>
  <c r="X62" i="70"/>
  <c r="R61" i="22"/>
  <c r="O61" i="22"/>
  <c r="R96" i="71"/>
  <c r="O96" i="71"/>
  <c r="R73" i="59"/>
  <c r="O73" i="59"/>
  <c r="R77" i="59"/>
  <c r="O77" i="59"/>
  <c r="R102" i="61"/>
  <c r="O102" i="61"/>
  <c r="O60" i="61"/>
  <c r="R60" i="61"/>
  <c r="O71" i="50"/>
  <c r="R71" i="50"/>
  <c r="O53" i="70"/>
  <c r="R53" i="70"/>
  <c r="R39" i="53"/>
  <c r="X11" i="65"/>
  <c r="O53" i="65"/>
  <c r="R53" i="65"/>
  <c r="X33" i="64"/>
  <c r="X31" i="64"/>
  <c r="R50" i="22"/>
  <c r="O50" i="22"/>
  <c r="O52" i="22"/>
  <c r="R52" i="22"/>
  <c r="R47" i="56"/>
  <c r="O47" i="56"/>
  <c r="R39" i="56"/>
  <c r="O39" i="56"/>
  <c r="O49" i="56"/>
  <c r="R49" i="56"/>
  <c r="O80" i="56"/>
  <c r="R80" i="56"/>
  <c r="O10" i="69"/>
  <c r="R10" i="69"/>
  <c r="X30" i="58"/>
  <c r="O99" i="58"/>
  <c r="R99" i="58"/>
  <c r="X66" i="67"/>
  <c r="O30" i="67"/>
  <c r="R30" i="67"/>
  <c r="R50" i="67"/>
  <c r="O50" i="67"/>
  <c r="O13" i="67"/>
  <c r="R13" i="67"/>
  <c r="X61" i="67"/>
  <c r="O89" i="67"/>
  <c r="R89" i="67"/>
  <c r="O79" i="76"/>
  <c r="R79" i="76"/>
  <c r="X21" i="76"/>
  <c r="R28" i="76"/>
  <c r="O28" i="76"/>
  <c r="X92" i="76"/>
  <c r="X50" i="66"/>
  <c r="O12" i="66"/>
  <c r="R12" i="66"/>
  <c r="X11" i="55"/>
  <c r="X95" i="59"/>
  <c r="R25" i="59"/>
  <c r="R68" i="59"/>
  <c r="O68" i="59"/>
  <c r="O54" i="59"/>
  <c r="R54" i="59"/>
  <c r="X56" i="59"/>
  <c r="X48" i="59"/>
  <c r="X27" i="54"/>
  <c r="X10" i="54"/>
  <c r="X63" i="54"/>
  <c r="X76" i="61"/>
  <c r="O69" i="61"/>
  <c r="R69" i="61"/>
  <c r="X59" i="61"/>
  <c r="O19" i="68"/>
  <c r="R19" i="68"/>
  <c r="X31" i="68"/>
  <c r="R27" i="68"/>
  <c r="O27" i="68"/>
  <c r="O76" i="51"/>
  <c r="R76" i="51"/>
  <c r="X4" i="51"/>
  <c r="X10" i="51"/>
  <c r="R28" i="51"/>
  <c r="X9" i="60"/>
  <c r="X87" i="60"/>
  <c r="R24" i="60"/>
  <c r="R27" i="50"/>
  <c r="X66" i="50"/>
  <c r="O74" i="50"/>
  <c r="R74" i="50"/>
  <c r="X17" i="50"/>
  <c r="X13" i="75"/>
  <c r="O47" i="75"/>
  <c r="R47" i="75"/>
  <c r="X49" i="70"/>
  <c r="R102" i="70"/>
  <c r="O102" i="70"/>
  <c r="X47" i="53"/>
  <c r="O77" i="69"/>
  <c r="R77" i="69"/>
  <c r="X65" i="69"/>
  <c r="O11" i="69"/>
  <c r="R11" i="69"/>
  <c r="O76" i="76"/>
  <c r="R76" i="76"/>
  <c r="O17" i="66"/>
  <c r="R17" i="66"/>
  <c r="O13" i="66"/>
  <c r="R13" i="66"/>
  <c r="X53" i="71"/>
  <c r="R30" i="55"/>
  <c r="O92" i="59"/>
  <c r="R92" i="59"/>
  <c r="O89" i="51"/>
  <c r="R89" i="51"/>
  <c r="X23" i="60"/>
  <c r="X79" i="60"/>
  <c r="X50" i="75"/>
  <c r="X95" i="70"/>
  <c r="O73" i="70"/>
  <c r="R73" i="70"/>
  <c r="X101" i="50"/>
  <c r="R62" i="75"/>
  <c r="O62" i="75"/>
  <c r="X65" i="70"/>
  <c r="J36" i="1"/>
  <c r="I37" i="1"/>
  <c r="J37" i="1" s="1"/>
  <c r="AT28" i="26"/>
  <c r="AU27" i="26"/>
  <c r="Z13" i="1" l="1"/>
  <c r="Z17" i="1"/>
  <c r="Z22" i="1"/>
  <c r="Z7" i="1"/>
  <c r="Z18" i="1"/>
  <c r="Z11" i="1"/>
  <c r="Z9" i="1"/>
  <c r="Z19" i="1"/>
  <c r="Z15" i="1"/>
  <c r="Z10" i="1"/>
  <c r="AD11" i="1"/>
  <c r="AC11" i="1"/>
  <c r="AB11" i="1"/>
  <c r="AA11" i="1"/>
  <c r="Z6" i="1"/>
  <c r="AB24" i="1"/>
  <c r="AD24" i="1"/>
  <c r="AB7" i="1"/>
  <c r="AD7" i="1"/>
  <c r="AC7" i="1"/>
  <c r="AA7" i="1"/>
  <c r="AB4" i="1"/>
  <c r="AD4" i="1"/>
  <c r="AC4" i="1"/>
  <c r="AA4" i="1"/>
  <c r="AD6" i="1"/>
  <c r="AB6" i="1"/>
  <c r="AC6" i="1"/>
  <c r="AA6" i="1"/>
  <c r="Z16" i="1"/>
  <c r="AA3" i="1"/>
  <c r="AD25" i="1"/>
  <c r="AD26" i="1"/>
  <c r="AD3" i="1"/>
  <c r="AB3" i="1"/>
  <c r="AD27" i="1"/>
  <c r="AC3" i="1"/>
  <c r="AB18" i="1"/>
  <c r="AD18" i="1"/>
  <c r="Z5" i="1"/>
  <c r="AD14" i="1"/>
  <c r="AA14" i="1"/>
  <c r="AC14" i="1"/>
  <c r="AB14" i="1"/>
  <c r="Z4" i="1"/>
  <c r="AB23" i="1"/>
  <c r="AD23" i="1"/>
  <c r="AB21" i="1"/>
  <c r="AD21" i="1"/>
  <c r="AA16" i="1"/>
  <c r="AC16" i="1"/>
  <c r="AD16" i="1"/>
  <c r="AB16" i="1"/>
  <c r="AB20" i="1"/>
  <c r="AD20" i="1"/>
  <c r="AD12" i="1"/>
  <c r="AB12" i="1"/>
  <c r="AA12" i="1"/>
  <c r="AC12" i="1"/>
  <c r="AD10" i="1"/>
  <c r="AC10" i="1"/>
  <c r="AA10" i="1"/>
  <c r="AB10" i="1"/>
  <c r="Z24" i="1"/>
  <c r="AB22" i="1"/>
  <c r="AD22" i="1"/>
  <c r="AB17" i="1"/>
  <c r="AA17" i="1"/>
  <c r="AC17" i="1"/>
  <c r="AD17" i="1"/>
  <c r="AC8" i="1"/>
  <c r="AA8" i="1"/>
  <c r="AB8" i="1"/>
  <c r="AD8" i="1"/>
  <c r="Z20" i="1"/>
  <c r="Z23" i="1"/>
  <c r="AB19" i="1"/>
  <c r="AD19" i="1"/>
  <c r="Z14" i="1"/>
  <c r="Z12" i="1"/>
  <c r="AD9" i="1"/>
  <c r="AB9" i="1"/>
  <c r="AA9" i="1"/>
  <c r="AC9" i="1"/>
  <c r="Z3" i="1"/>
  <c r="Z21" i="1"/>
  <c r="AB13" i="1"/>
  <c r="AC13" i="1"/>
  <c r="AA13" i="1"/>
  <c r="AD13" i="1"/>
  <c r="Z8" i="1"/>
  <c r="AA15" i="1"/>
  <c r="AB15" i="1"/>
  <c r="AD15" i="1"/>
  <c r="AC15" i="1"/>
  <c r="AB5" i="1"/>
  <c r="AA5" i="1"/>
  <c r="AD5" i="1"/>
  <c r="AC5" i="1"/>
  <c r="AT29" i="26"/>
  <c r="AU28" i="26"/>
  <c r="P9" i="1" l="1"/>
  <c r="P13" i="1"/>
  <c r="P5" i="1"/>
  <c r="P4" i="1"/>
  <c r="P8" i="1"/>
  <c r="P12" i="1"/>
  <c r="P16" i="1"/>
  <c r="P10" i="1"/>
  <c r="P11" i="1"/>
  <c r="P17" i="1"/>
  <c r="P3" i="1"/>
  <c r="P7" i="1"/>
  <c r="P15" i="1"/>
  <c r="P6" i="1"/>
  <c r="P14" i="1"/>
  <c r="AU29" i="26"/>
  <c r="AT30" i="26"/>
  <c r="O7" i="1" l="1"/>
  <c r="K7" i="1" s="1"/>
  <c r="O26" i="1"/>
  <c r="K26" i="1" s="1"/>
  <c r="O20" i="1"/>
  <c r="D20" i="1" s="1"/>
  <c r="O9" i="1"/>
  <c r="L9" i="1" s="1"/>
  <c r="O23" i="1"/>
  <c r="C23" i="1" s="1"/>
  <c r="O25" i="1"/>
  <c r="E25" i="1" s="1"/>
  <c r="O18" i="1"/>
  <c r="I18" i="1" s="1"/>
  <c r="O21" i="1"/>
  <c r="F21" i="1" s="1"/>
  <c r="O24" i="1"/>
  <c r="O19" i="1"/>
  <c r="O4" i="1"/>
  <c r="O15" i="1"/>
  <c r="O6" i="1"/>
  <c r="O22" i="1"/>
  <c r="O8" i="1"/>
  <c r="O3" i="1"/>
  <c r="O11" i="1"/>
  <c r="O5" i="1"/>
  <c r="O13" i="1"/>
  <c r="O12" i="1"/>
  <c r="O27" i="1"/>
  <c r="O17" i="1"/>
  <c r="O14" i="1"/>
  <c r="O16" i="1"/>
  <c r="O10" i="1"/>
  <c r="AT31" i="26"/>
  <c r="AU31" i="26" s="1"/>
  <c r="AU30" i="26"/>
  <c r="E26" i="1" l="1"/>
  <c r="B26" i="1"/>
  <c r="N26" i="1" s="1"/>
  <c r="D26" i="1"/>
  <c r="F26" i="1"/>
  <c r="C26" i="1"/>
  <c r="G26" i="1"/>
  <c r="K9" i="1"/>
  <c r="E9" i="1"/>
  <c r="F7" i="1"/>
  <c r="F23" i="1"/>
  <c r="I9" i="1"/>
  <c r="B23" i="1"/>
  <c r="N23" i="1" s="1"/>
  <c r="G9" i="1"/>
  <c r="C20" i="1"/>
  <c r="E20" i="1"/>
  <c r="J20" i="1"/>
  <c r="L20" i="1"/>
  <c r="F20" i="1"/>
  <c r="C9" i="1"/>
  <c r="J9" i="1"/>
  <c r="D23" i="1"/>
  <c r="E23" i="1"/>
  <c r="I23" i="1"/>
  <c r="H23" i="1"/>
  <c r="D9" i="1"/>
  <c r="B20" i="1"/>
  <c r="N20" i="1" s="1"/>
  <c r="H9" i="1"/>
  <c r="G7" i="1"/>
  <c r="F9" i="1"/>
  <c r="M7" i="1"/>
  <c r="B7" i="1"/>
  <c r="N7" i="1" s="1"/>
  <c r="J21" i="1"/>
  <c r="K21" i="1"/>
  <c r="C21" i="1"/>
  <c r="D21" i="1"/>
  <c r="L21" i="1"/>
  <c r="E21" i="1"/>
  <c r="B21" i="1"/>
  <c r="N21" i="1" s="1"/>
  <c r="H7" i="1"/>
  <c r="C7" i="1"/>
  <c r="C18" i="1"/>
  <c r="J18" i="1"/>
  <c r="B18" i="1"/>
  <c r="N18" i="1" s="1"/>
  <c r="D18" i="1"/>
  <c r="L7" i="1"/>
  <c r="L18" i="1"/>
  <c r="I7" i="1"/>
  <c r="D7" i="1"/>
  <c r="J7" i="1"/>
  <c r="E7" i="1"/>
  <c r="G21" i="1"/>
  <c r="M21" i="1"/>
  <c r="H21" i="1"/>
  <c r="I21" i="1"/>
  <c r="F18" i="1"/>
  <c r="G18" i="1"/>
  <c r="E18" i="1"/>
  <c r="M18" i="1"/>
  <c r="H18" i="1"/>
  <c r="K18" i="1"/>
  <c r="F25" i="1"/>
  <c r="I25" i="1"/>
  <c r="G25" i="1"/>
  <c r="D25" i="1"/>
  <c r="C25" i="1"/>
  <c r="L25" i="1"/>
  <c r="K25" i="1"/>
  <c r="M25" i="1"/>
  <c r="B25" i="1"/>
  <c r="N25" i="1" s="1"/>
  <c r="H25" i="1"/>
  <c r="J25" i="1"/>
  <c r="K23" i="1"/>
  <c r="J23" i="1"/>
  <c r="M23" i="1"/>
  <c r="L23" i="1"/>
  <c r="G23" i="1"/>
  <c r="M9" i="1"/>
  <c r="B9" i="1"/>
  <c r="N9" i="1" s="1"/>
  <c r="I20" i="1"/>
  <c r="G20" i="1"/>
  <c r="H20" i="1"/>
  <c r="M20" i="1"/>
  <c r="K20" i="1"/>
  <c r="J26" i="1"/>
  <c r="H26" i="1"/>
  <c r="M26" i="1"/>
  <c r="L26" i="1"/>
  <c r="I26" i="1"/>
  <c r="G3" i="1"/>
  <c r="J3" i="1"/>
  <c r="C3" i="1"/>
  <c r="M3" i="1"/>
  <c r="F3" i="1"/>
  <c r="D3" i="1"/>
  <c r="L3" i="1"/>
  <c r="H3" i="1"/>
  <c r="K3" i="1"/>
  <c r="I3" i="1"/>
  <c r="B3" i="1"/>
  <c r="N3" i="1" s="1"/>
  <c r="E3" i="1"/>
  <c r="G24" i="1"/>
  <c r="I24" i="1"/>
  <c r="H24" i="1"/>
  <c r="K24" i="1"/>
  <c r="J24" i="1"/>
  <c r="D24" i="1"/>
  <c r="M24" i="1"/>
  <c r="C24" i="1"/>
  <c r="E24" i="1"/>
  <c r="F24" i="1"/>
  <c r="B24" i="1"/>
  <c r="N24" i="1" s="1"/>
  <c r="L24" i="1"/>
  <c r="E13" i="1"/>
  <c r="H13" i="1"/>
  <c r="J13" i="1"/>
  <c r="C13" i="1"/>
  <c r="K13" i="1"/>
  <c r="F13" i="1"/>
  <c r="I13" i="1"/>
  <c r="B13" i="1"/>
  <c r="N13" i="1" s="1"/>
  <c r="G13" i="1"/>
  <c r="M13" i="1"/>
  <c r="D13" i="1"/>
  <c r="L13" i="1"/>
  <c r="I8" i="1"/>
  <c r="C8" i="1"/>
  <c r="J8" i="1"/>
  <c r="K8" i="1"/>
  <c r="F8" i="1"/>
  <c r="E8" i="1"/>
  <c r="G8" i="1"/>
  <c r="L8" i="1"/>
  <c r="B8" i="1"/>
  <c r="N8" i="1" s="1"/>
  <c r="H8" i="1"/>
  <c r="D8" i="1"/>
  <c r="M8" i="1"/>
  <c r="J27" i="1"/>
  <c r="F27" i="1"/>
  <c r="K27" i="1"/>
  <c r="C27" i="1"/>
  <c r="B27" i="1"/>
  <c r="N27" i="1" s="1"/>
  <c r="M27" i="1"/>
  <c r="I27" i="1"/>
  <c r="D27" i="1"/>
  <c r="L27" i="1"/>
  <c r="H27" i="1"/>
  <c r="E27" i="1"/>
  <c r="G27" i="1"/>
  <c r="L22" i="1"/>
  <c r="G22" i="1"/>
  <c r="I22" i="1"/>
  <c r="M22" i="1"/>
  <c r="K22" i="1"/>
  <c r="F22" i="1"/>
  <c r="J22" i="1"/>
  <c r="B22" i="1"/>
  <c r="N22" i="1" s="1"/>
  <c r="D22" i="1"/>
  <c r="E22" i="1"/>
  <c r="H22" i="1"/>
  <c r="C22" i="1"/>
  <c r="C12" i="1"/>
  <c r="F12" i="1"/>
  <c r="E12" i="1"/>
  <c r="J12" i="1"/>
  <c r="L12" i="1"/>
  <c r="B12" i="1"/>
  <c r="N12" i="1" s="1"/>
  <c r="D12" i="1"/>
  <c r="M12" i="1"/>
  <c r="G12" i="1"/>
  <c r="H12" i="1"/>
  <c r="K12" i="1"/>
  <c r="I12" i="1"/>
  <c r="B10" i="1"/>
  <c r="N10" i="1" s="1"/>
  <c r="D10" i="1"/>
  <c r="I10" i="1"/>
  <c r="C10" i="1"/>
  <c r="G10" i="1"/>
  <c r="J10" i="1"/>
  <c r="F10" i="1"/>
  <c r="H10" i="1"/>
  <c r="K10" i="1"/>
  <c r="L10" i="1"/>
  <c r="M10" i="1"/>
  <c r="E10" i="1"/>
  <c r="H6" i="1"/>
  <c r="F6" i="1"/>
  <c r="E6" i="1"/>
  <c r="K6" i="1"/>
  <c r="I6" i="1"/>
  <c r="M6" i="1"/>
  <c r="C6" i="1"/>
  <c r="J6" i="1"/>
  <c r="L6" i="1"/>
  <c r="B6" i="1"/>
  <c r="N6" i="1" s="1"/>
  <c r="G6" i="1"/>
  <c r="D6" i="1"/>
  <c r="K17" i="1"/>
  <c r="L17" i="1"/>
  <c r="M17" i="1"/>
  <c r="B17" i="1"/>
  <c r="N17" i="1" s="1"/>
  <c r="I17" i="1"/>
  <c r="F17" i="1"/>
  <c r="H17" i="1"/>
  <c r="J17" i="1"/>
  <c r="D17" i="1"/>
  <c r="C17" i="1"/>
  <c r="G17" i="1"/>
  <c r="E17" i="1"/>
  <c r="J16" i="1"/>
  <c r="G16" i="1"/>
  <c r="L16" i="1"/>
  <c r="M16" i="1"/>
  <c r="D16" i="1"/>
  <c r="E16" i="1"/>
  <c r="C16" i="1"/>
  <c r="F16" i="1"/>
  <c r="K16" i="1"/>
  <c r="H16" i="1"/>
  <c r="B16" i="1"/>
  <c r="N16" i="1" s="1"/>
  <c r="I16" i="1"/>
  <c r="C5" i="1"/>
  <c r="L5" i="1"/>
  <c r="B5" i="1"/>
  <c r="N5" i="1" s="1"/>
  <c r="H5" i="1"/>
  <c r="J5" i="1"/>
  <c r="I5" i="1"/>
  <c r="E5" i="1"/>
  <c r="G5" i="1"/>
  <c r="M5" i="1"/>
  <c r="F5" i="1"/>
  <c r="D5" i="1"/>
  <c r="K5" i="1"/>
  <c r="M15" i="1"/>
  <c r="K15" i="1"/>
  <c r="J15" i="1"/>
  <c r="H15" i="1"/>
  <c r="D15" i="1"/>
  <c r="B15" i="1"/>
  <c r="N15" i="1" s="1"/>
  <c r="G15" i="1"/>
  <c r="E15" i="1"/>
  <c r="F15" i="1"/>
  <c r="I15" i="1"/>
  <c r="L15" i="1"/>
  <c r="C15" i="1"/>
  <c r="M4" i="1"/>
  <c r="J4" i="1"/>
  <c r="K4" i="1"/>
  <c r="L4" i="1"/>
  <c r="B4" i="1"/>
  <c r="N4" i="1" s="1"/>
  <c r="E4" i="1"/>
  <c r="G4" i="1"/>
  <c r="H4" i="1"/>
  <c r="C4" i="1"/>
  <c r="D4" i="1"/>
  <c r="F4" i="1"/>
  <c r="I4" i="1"/>
  <c r="G14" i="1"/>
  <c r="D14" i="1"/>
  <c r="J14" i="1"/>
  <c r="B14" i="1"/>
  <c r="N14" i="1" s="1"/>
  <c r="L14" i="1"/>
  <c r="I14" i="1"/>
  <c r="M14" i="1"/>
  <c r="H14" i="1"/>
  <c r="E14" i="1"/>
  <c r="F14" i="1"/>
  <c r="K14" i="1"/>
  <c r="C14" i="1"/>
  <c r="K11" i="1"/>
  <c r="G11" i="1"/>
  <c r="I11" i="1"/>
  <c r="F11" i="1"/>
  <c r="H11" i="1"/>
  <c r="L11" i="1"/>
  <c r="J11" i="1"/>
  <c r="E11" i="1"/>
  <c r="C11" i="1"/>
  <c r="M11" i="1"/>
  <c r="B11" i="1"/>
  <c r="N11" i="1" s="1"/>
  <c r="D11" i="1"/>
  <c r="H19" i="1"/>
  <c r="B19" i="1"/>
  <c r="N19" i="1" s="1"/>
  <c r="D19" i="1"/>
  <c r="K19" i="1"/>
  <c r="E19" i="1"/>
  <c r="G19" i="1"/>
  <c r="J19" i="1"/>
  <c r="C19" i="1"/>
  <c r="F19" i="1"/>
  <c r="L19" i="1"/>
  <c r="I19" i="1"/>
  <c r="M19" i="1"/>
  <c r="D28" i="1" l="1"/>
  <c r="C36" i="1"/>
  <c r="E28" i="1"/>
  <c r="C34" i="1"/>
  <c r="C33" i="1"/>
  <c r="G35" i="1" a="1"/>
  <c r="G35" i="1" s="1"/>
  <c r="E35" i="1" a="1"/>
  <c r="E35" i="1" s="1"/>
  <c r="F35" i="1" a="1"/>
  <c r="F35" i="1" s="1"/>
  <c r="D35" i="1" a="1"/>
  <c r="D35" i="1" s="1"/>
  <c r="D34" i="1" l="1" a="1"/>
  <c r="D34" i="1" s="1"/>
  <c r="F34" i="1" a="1"/>
  <c r="F34" i="1" s="1"/>
  <c r="G34" i="1" a="1"/>
  <c r="G34" i="1" s="1"/>
  <c r="E34" i="1" a="1"/>
  <c r="E34" i="1" s="1"/>
  <c r="G33" i="1" a="1"/>
  <c r="G33" i="1" s="1"/>
  <c r="D33" i="1" a="1"/>
  <c r="D33" i="1" s="1"/>
  <c r="E33" i="1" a="1"/>
  <c r="E33" i="1" s="1"/>
  <c r="F33" i="1" a="1"/>
  <c r="F33" i="1" s="1"/>
  <c r="G36" i="1" a="1"/>
  <c r="G36" i="1" s="1"/>
  <c r="E36" i="1" a="1"/>
  <c r="E36" i="1" s="1"/>
  <c r="F36" i="1" a="1"/>
  <c r="F36" i="1" s="1"/>
  <c r="D36" i="1" a="1"/>
  <c r="D36" i="1" s="1"/>
  <c r="H28" i="1"/>
  <c r="C37" i="1" s="1"/>
</calcChain>
</file>

<file path=xl/sharedStrings.xml><?xml version="1.0" encoding="utf-8"?>
<sst xmlns="http://schemas.openxmlformats.org/spreadsheetml/2006/main" count="1719" uniqueCount="82">
  <si>
    <t>Presentielijst</t>
  </si>
  <si>
    <t>Aanwezig</t>
  </si>
  <si>
    <t>Aantal speeldagen</t>
  </si>
  <si>
    <t>Opkomst</t>
  </si>
  <si>
    <t>Totaal aantal partijen</t>
  </si>
  <si>
    <t>Aantal partijen</t>
  </si>
  <si>
    <t>Wedstrijdleider schema thuiscompetitie 2024 - 2025</t>
  </si>
  <si>
    <t>Datum</t>
  </si>
  <si>
    <t>Naam</t>
  </si>
  <si>
    <t>Hoppenbrouwers, Ben</t>
  </si>
  <si>
    <t>Steen, Kees van</t>
  </si>
  <si>
    <t>Kroese, Gerard</t>
  </si>
  <si>
    <t>Vermeulen, Rudolf</t>
  </si>
  <si>
    <t>Praat, Marcel van</t>
  </si>
  <si>
    <t>Vissenberg, Erwin</t>
  </si>
  <si>
    <t>Oorschot, René van</t>
  </si>
  <si>
    <t>Zagers, Kees</t>
  </si>
  <si>
    <t>Jochems, Cees</t>
  </si>
  <si>
    <t>Zagers, Mark</t>
  </si>
  <si>
    <t>Steen, Jan van</t>
  </si>
  <si>
    <t>Hanegraaf, Daan</t>
  </si>
  <si>
    <t>Hanegraaf, Hein</t>
  </si>
  <si>
    <t>Havermans, Jos</t>
  </si>
  <si>
    <t>Verkooyen, John</t>
  </si>
  <si>
    <t xml:space="preserve">* Indien nodig kun je hulp vragen bij de competitieleiding van de thuiscompetitie, </t>
  </si>
  <si>
    <t xml:space="preserve">   Marcel van Praat of Erwin Vissenberg.</t>
  </si>
  <si>
    <t xml:space="preserve">* Indien je verhinderd bent als wedstrijdleider dien je zelf voor vervanging te zorgen en/of te ruilen, </t>
  </si>
  <si>
    <t xml:space="preserve">   en dit door te geven aan de competitieleiding van de thuiscompetitie.</t>
  </si>
  <si>
    <t xml:space="preserve">* De wedstrijdleider dient om 18:30 uur aanwezig te zijn en mag alleen biljarten als er, </t>
  </si>
  <si>
    <t xml:space="preserve">   vanwege geringe opkomst, gelegenheid voor is.</t>
  </si>
  <si>
    <t>x</t>
  </si>
  <si>
    <t>Caramboles</t>
  </si>
  <si>
    <t>Aanvang gemiddelde</t>
  </si>
  <si>
    <t>List</t>
  </si>
  <si>
    <t>IN BOVENSTAANDE TABEL GEEN RIJEN VERWIJDEREN I.V.M. FORMULES</t>
  </si>
  <si>
    <t>Computernummer</t>
  </si>
  <si>
    <t>Graag aankruisen welke partijen vanavond gespeeld zijn</t>
  </si>
  <si>
    <t>Wedstrijd</t>
  </si>
  <si>
    <t>Beurten</t>
  </si>
  <si>
    <t>Hoogste serie</t>
  </si>
  <si>
    <t>Gemiddelde</t>
  </si>
  <si>
    <t>Wedstrijdpunten</t>
  </si>
  <si>
    <t>Speler 1</t>
  </si>
  <si>
    <t>Speler 2</t>
  </si>
  <si>
    <t xml:space="preserve">Speler </t>
  </si>
  <si>
    <t>STAND 2024 - 2025</t>
  </si>
  <si>
    <t>Caramboles aanvang</t>
  </si>
  <si>
    <t>Totaal carmboles</t>
  </si>
  <si>
    <t>Totaal beurten</t>
  </si>
  <si>
    <t>Hoogste Serie</t>
  </si>
  <si>
    <t>Totaal Matchpunten</t>
  </si>
  <si>
    <t>Aantal gespeeld</t>
  </si>
  <si>
    <t>Kortste partij</t>
  </si>
  <si>
    <t>Percentage Caramboles</t>
  </si>
  <si>
    <t>Gemiddelde Matchpunten</t>
  </si>
  <si>
    <t>Nieuw Aantal Caramboles</t>
  </si>
  <si>
    <t>Sort</t>
  </si>
  <si>
    <t>Ref</t>
  </si>
  <si>
    <t>t.b. car</t>
  </si>
  <si>
    <t>Car</t>
  </si>
  <si>
    <t>Brt</t>
  </si>
  <si>
    <t>Serie</t>
  </si>
  <si>
    <t>Punten</t>
  </si>
  <si>
    <t>Gespeeld</t>
  </si>
  <si>
    <t>Kortste</t>
  </si>
  <si>
    <t>% car</t>
  </si>
  <si>
    <t>pnt/partij</t>
  </si>
  <si>
    <t>pnt/partij%</t>
  </si>
  <si>
    <t>% partijen</t>
  </si>
  <si>
    <t>Niew aantal</t>
  </si>
  <si>
    <t>Totaal</t>
  </si>
  <si>
    <t>STATISTIEKEN</t>
  </si>
  <si>
    <t>Wedstrijdleider eerstvolgende speeldagen                                                        (aanwezig om 18:30 uur)</t>
  </si>
  <si>
    <t>Aantal eerste partijen te spelen</t>
  </si>
  <si>
    <t>Totaal aantal gepeelde partijen</t>
  </si>
  <si>
    <t>Minste aantal gespeelde partijen</t>
  </si>
  <si>
    <t>Meeste aantal gespeelde partijen</t>
  </si>
  <si>
    <t>Clubgemiddelde</t>
  </si>
  <si>
    <t>Wanneer de helft van het meeste aantal gespeelde partijen is gespeeld, tellen de matchpunten volledig mee</t>
  </si>
  <si>
    <t>Tegenstander</t>
  </si>
  <si>
    <t>Wedstrijd punten</t>
  </si>
  <si>
    <t>Aanvang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</si>
</sst>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_-;_-* #,##0.00\-;_-* &quot;-&quot;??_-;_-@_-"/>
    <numFmt numFmtId="165" formatCode="0.000"/>
    <numFmt numFmtId="166" formatCode="[$-413]d/mmm;@"/>
    <numFmt numFmtId="167" formatCode="_-* #,##0.000_-;_-* #,##0.000\-;_-* &quot;-&quot;??_-;_-@_-"/>
    <numFmt numFmtId="168" formatCode="dd/mm/yy;@"/>
    <numFmt numFmtId="169" formatCode="[$-413]d/mmm/yyyy;@"/>
    <numFmt numFmtId="170" formatCode="0.0000"/>
    <numFmt numFmtId="171" formatCode="0.0%"/>
    <numFmt numFmtId="172" formatCode="[$-413]d\-mmm;@"/>
    <numFmt numFmtId="173" formatCode="[$-413]d\-mmm\-yyyy;@"/>
    <numFmt numFmtId="174" formatCode="0.00000"/>
    <numFmt numFmtId="175" formatCode="[$-F800]dddd\,\ mmmm\ dd\,\ yyyy"/>
    <numFmt numFmtId="176" formatCode="0.0"/>
  </numFmts>
  <fonts count="22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5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2"/>
      <color theme="6" tint="-0.249977111117893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indexed="12"/>
      <name val="Arial"/>
      <family val="2"/>
    </font>
    <font>
      <sz val="11"/>
      <color indexed="52"/>
      <name val="Arial"/>
      <family val="2"/>
    </font>
    <font>
      <sz val="11"/>
      <name val="Arial"/>
      <family val="2"/>
    </font>
    <font>
      <b/>
      <sz val="11"/>
      <name val="Arial Black"/>
      <family val="2"/>
    </font>
    <font>
      <b/>
      <sz val="12"/>
      <color rgb="FFFF0000"/>
      <name val="Arial"/>
      <family val="2"/>
    </font>
    <font>
      <sz val="10"/>
      <color rgb="FF000000"/>
      <name val="Arial"/>
      <family val="2"/>
    </font>
    <font>
      <sz val="10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rgb="FFFFD700"/>
        </stop>
      </gradientFill>
    </fill>
    <fill>
      <gradientFill degree="90">
        <stop position="0">
          <color theme="0"/>
        </stop>
        <stop position="1">
          <color rgb="FFC0C0C0"/>
        </stop>
      </gradientFill>
    </fill>
    <fill>
      <gradientFill degree="90">
        <stop position="0">
          <color theme="0"/>
        </stop>
        <stop position="1">
          <color rgb="FFCD7F32"/>
        </stop>
      </gradientFill>
    </fill>
    <fill>
      <patternFill patternType="solid">
        <fgColor theme="0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279">
    <xf numFmtId="0" fontId="0" fillId="0" borderId="0" xfId="0"/>
    <xf numFmtId="165" fontId="0" fillId="0" borderId="0" xfId="0" applyNumberFormat="1"/>
    <xf numFmtId="0" fontId="3" fillId="0" borderId="0" xfId="0" applyFont="1"/>
    <xf numFmtId="0" fontId="4" fillId="0" borderId="0" xfId="0" applyFon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/>
    <xf numFmtId="0" fontId="4" fillId="0" borderId="6" xfId="0" applyFont="1" applyBorder="1"/>
    <xf numFmtId="0" fontId="0" fillId="0" borderId="1" xfId="0" applyBorder="1"/>
    <xf numFmtId="0" fontId="4" fillId="0" borderId="1" xfId="0" applyFont="1" applyBorder="1"/>
    <xf numFmtId="9" fontId="0" fillId="0" borderId="0" xfId="0" applyNumberFormat="1"/>
    <xf numFmtId="0" fontId="5" fillId="0" borderId="0" xfId="0" applyFont="1"/>
    <xf numFmtId="166" fontId="6" fillId="0" borderId="0" xfId="0" applyNumberFormat="1" applyFont="1" applyAlignment="1">
      <alignment horizontal="center"/>
    </xf>
    <xf numFmtId="16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9" fillId="0" borderId="0" xfId="0" applyFont="1"/>
    <xf numFmtId="2" fontId="9" fillId="0" borderId="0" xfId="0" applyNumberFormat="1" applyFont="1"/>
    <xf numFmtId="165" fontId="9" fillId="0" borderId="0" xfId="0" applyNumberFormat="1" applyFon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9" fillId="0" borderId="22" xfId="0" applyFont="1" applyBorder="1"/>
    <xf numFmtId="0" fontId="5" fillId="3" borderId="19" xfId="0" applyFont="1" applyFill="1" applyBorder="1" applyAlignment="1">
      <alignment vertical="center" wrapText="1"/>
    </xf>
    <xf numFmtId="0" fontId="5" fillId="3" borderId="20" xfId="0" applyFont="1" applyFill="1" applyBorder="1" applyAlignment="1">
      <alignment horizontal="center" vertical="center" wrapText="1"/>
    </xf>
    <xf numFmtId="165" fontId="5" fillId="3" borderId="20" xfId="0" applyNumberFormat="1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left" vertical="center"/>
    </xf>
    <xf numFmtId="0" fontId="9" fillId="0" borderId="5" xfId="0" quotePrefix="1" applyFont="1" applyBorder="1" applyAlignment="1">
      <alignment horizontal="center"/>
    </xf>
    <xf numFmtId="165" fontId="9" fillId="0" borderId="5" xfId="0" quotePrefix="1" applyNumberFormat="1" applyFont="1" applyBorder="1" applyAlignment="1">
      <alignment horizontal="center"/>
    </xf>
    <xf numFmtId="165" fontId="5" fillId="3" borderId="20" xfId="0" applyNumberFormat="1" applyFont="1" applyFill="1" applyBorder="1" applyAlignment="1">
      <alignment horizontal="center" vertical="center"/>
    </xf>
    <xf numFmtId="0" fontId="9" fillId="0" borderId="23" xfId="0" quotePrefix="1" applyFont="1" applyBorder="1" applyAlignment="1">
      <alignment horizontal="center"/>
    </xf>
    <xf numFmtId="169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165" fontId="9" fillId="0" borderId="24" xfId="0" quotePrefix="1" applyNumberFormat="1" applyFont="1" applyBorder="1" applyAlignment="1">
      <alignment horizontal="center"/>
    </xf>
    <xf numFmtId="0" fontId="5" fillId="0" borderId="24" xfId="0" applyFont="1" applyBorder="1" applyAlignment="1">
      <alignment horizontal="center" vertical="center"/>
    </xf>
    <xf numFmtId="14" fontId="0" fillId="0" borderId="0" xfId="0" applyNumberFormat="1"/>
    <xf numFmtId="0" fontId="9" fillId="0" borderId="22" xfId="0" applyFon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5" fontId="5" fillId="3" borderId="8" xfId="0" applyNumberFormat="1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170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69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7" fillId="3" borderId="20" xfId="0" applyFont="1" applyFill="1" applyBorder="1" applyAlignment="1">
      <alignment horizontal="center" vertical="center" wrapText="1"/>
    </xf>
    <xf numFmtId="1" fontId="7" fillId="3" borderId="20" xfId="0" applyNumberFormat="1" applyFont="1" applyFill="1" applyBorder="1" applyAlignment="1">
      <alignment horizontal="center" vertical="center" wrapText="1"/>
    </xf>
    <xf numFmtId="165" fontId="7" fillId="3" borderId="20" xfId="0" applyNumberFormat="1" applyFont="1" applyFill="1" applyBorder="1" applyAlignment="1">
      <alignment horizontal="center" vertical="center" wrapText="1"/>
    </xf>
    <xf numFmtId="2" fontId="7" fillId="3" borderId="20" xfId="0" applyNumberFormat="1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172" fontId="2" fillId="3" borderId="26" xfId="0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3" borderId="25" xfId="0" applyFont="1" applyFill="1" applyBorder="1"/>
    <xf numFmtId="1" fontId="2" fillId="3" borderId="22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2" borderId="13" xfId="0" applyFont="1" applyFill="1" applyBorder="1"/>
    <xf numFmtId="0" fontId="2" fillId="3" borderId="32" xfId="0" applyFont="1" applyFill="1" applyBorder="1" applyAlignment="1">
      <alignment horizontal="center"/>
    </xf>
    <xf numFmtId="0" fontId="2" fillId="2" borderId="33" xfId="0" applyFont="1" applyFill="1" applyBorder="1"/>
    <xf numFmtId="0" fontId="2" fillId="3" borderId="30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2" fillId="2" borderId="1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173" fontId="9" fillId="0" borderId="22" xfId="0" applyNumberFormat="1" applyFont="1" applyBorder="1" applyAlignment="1">
      <alignment horizontal="center"/>
    </xf>
    <xf numFmtId="0" fontId="2" fillId="3" borderId="31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/>
    </xf>
    <xf numFmtId="9" fontId="2" fillId="3" borderId="23" xfId="0" applyNumberFormat="1" applyFont="1" applyFill="1" applyBorder="1" applyAlignment="1">
      <alignment horizontal="center"/>
    </xf>
    <xf numFmtId="0" fontId="0" fillId="0" borderId="10" xfId="0" applyBorder="1"/>
    <xf numFmtId="0" fontId="4" fillId="4" borderId="1" xfId="0" applyFont="1" applyFill="1" applyBorder="1"/>
    <xf numFmtId="0" fontId="2" fillId="4" borderId="1" xfId="0" applyFont="1" applyFill="1" applyBorder="1" applyAlignment="1">
      <alignment horizontal="center"/>
    </xf>
    <xf numFmtId="0" fontId="0" fillId="0" borderId="38" xfId="0" applyBorder="1"/>
    <xf numFmtId="0" fontId="4" fillId="5" borderId="5" xfId="0" applyFont="1" applyFill="1" applyBorder="1"/>
    <xf numFmtId="0" fontId="2" fillId="0" borderId="5" xfId="0" applyFont="1" applyBorder="1" applyAlignment="1">
      <alignment horizontal="center"/>
    </xf>
    <xf numFmtId="0" fontId="0" fillId="5" borderId="20" xfId="0" applyFill="1" applyBorder="1" applyAlignment="1">
      <alignment horizontal="center" textRotation="90"/>
    </xf>
    <xf numFmtId="0" fontId="4" fillId="5" borderId="20" xfId="0" applyFont="1" applyFill="1" applyBorder="1" applyAlignment="1">
      <alignment horizontal="center" textRotation="90"/>
    </xf>
    <xf numFmtId="0" fontId="4" fillId="5" borderId="20" xfId="0" applyFont="1" applyFill="1" applyBorder="1" applyAlignment="1">
      <alignment textRotation="90"/>
    </xf>
    <xf numFmtId="0" fontId="0" fillId="5" borderId="20" xfId="0" applyFill="1" applyBorder="1" applyAlignment="1">
      <alignment textRotation="90"/>
    </xf>
    <xf numFmtId="0" fontId="0" fillId="5" borderId="26" xfId="0" applyFill="1" applyBorder="1" applyAlignment="1">
      <alignment horizontal="center" textRotation="90"/>
    </xf>
    <xf numFmtId="0" fontId="4" fillId="4" borderId="27" xfId="0" applyFont="1" applyFill="1" applyBorder="1"/>
    <xf numFmtId="0" fontId="0" fillId="2" borderId="24" xfId="0" applyFill="1" applyBorder="1"/>
    <xf numFmtId="0" fontId="4" fillId="5" borderId="2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4" fontId="4" fillId="0" borderId="0" xfId="0" applyNumberFormat="1" applyFont="1"/>
    <xf numFmtId="165" fontId="5" fillId="0" borderId="0" xfId="0" applyNumberFormat="1" applyFont="1"/>
    <xf numFmtId="1" fontId="5" fillId="0" borderId="0" xfId="0" applyNumberFormat="1" applyFont="1" applyAlignment="1">
      <alignment horizontal="center"/>
    </xf>
    <xf numFmtId="0" fontId="11" fillId="0" borderId="0" xfId="0" applyFont="1"/>
    <xf numFmtId="0" fontId="5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0" fontId="7" fillId="2" borderId="34" xfId="0" applyFont="1" applyFill="1" applyBorder="1" applyAlignment="1">
      <alignment horizontal="left" vertical="center" wrapText="1"/>
    </xf>
    <xf numFmtId="0" fontId="7" fillId="2" borderId="34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7" fillId="2" borderId="22" xfId="0" applyFont="1" applyFill="1" applyBorder="1" applyAlignment="1">
      <alignment horizontal="left" vertical="center" wrapText="1"/>
    </xf>
    <xf numFmtId="0" fontId="10" fillId="0" borderId="34" xfId="0" applyFont="1" applyBorder="1" applyProtection="1">
      <protection locked="0"/>
    </xf>
    <xf numFmtId="0" fontId="10" fillId="0" borderId="17" xfId="0" applyFont="1" applyBorder="1" applyProtection="1">
      <protection locked="0"/>
    </xf>
    <xf numFmtId="0" fontId="10" fillId="0" borderId="22" xfId="0" applyFont="1" applyBorder="1" applyProtection="1">
      <protection locked="0"/>
    </xf>
    <xf numFmtId="0" fontId="0" fillId="2" borderId="9" xfId="0" applyFill="1" applyBorder="1"/>
    <xf numFmtId="172" fontId="2" fillId="0" borderId="0" xfId="0" applyNumberFormat="1" applyFont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173" fontId="2" fillId="3" borderId="22" xfId="0" applyNumberFormat="1" applyFont="1" applyFill="1" applyBorder="1" applyAlignment="1">
      <alignment horizontal="center" vertical="center"/>
    </xf>
    <xf numFmtId="173" fontId="2" fillId="3" borderId="34" xfId="0" applyNumberFormat="1" applyFont="1" applyFill="1" applyBorder="1" applyAlignment="1">
      <alignment horizontal="center" vertical="center"/>
    </xf>
    <xf numFmtId="173" fontId="2" fillId="3" borderId="17" xfId="0" applyNumberFormat="1" applyFont="1" applyFill="1" applyBorder="1" applyAlignment="1">
      <alignment horizontal="center" vertical="center"/>
    </xf>
    <xf numFmtId="0" fontId="2" fillId="0" borderId="23" xfId="0" applyFont="1" applyBorder="1" applyProtection="1">
      <protection locked="0"/>
    </xf>
    <xf numFmtId="0" fontId="2" fillId="0" borderId="29" xfId="0" applyFont="1" applyBorder="1" applyProtection="1">
      <protection locked="0"/>
    </xf>
    <xf numFmtId="0" fontId="2" fillId="0" borderId="18" xfId="0" applyFont="1" applyBorder="1" applyProtection="1">
      <protection locked="0"/>
    </xf>
    <xf numFmtId="0" fontId="2" fillId="0" borderId="0" xfId="0" applyFont="1" applyAlignment="1">
      <alignment horizontal="left"/>
    </xf>
    <xf numFmtId="172" fontId="2" fillId="0" borderId="0" xfId="0" applyNumberFormat="1" applyFont="1" applyAlignment="1">
      <alignment horizontal="left" vertical="center"/>
    </xf>
    <xf numFmtId="0" fontId="0" fillId="2" borderId="1" xfId="0" applyFill="1" applyBorder="1"/>
    <xf numFmtId="1" fontId="4" fillId="0" borderId="0" xfId="0" applyNumberFormat="1" applyFont="1"/>
    <xf numFmtId="0" fontId="5" fillId="0" borderId="0" xfId="0" applyFont="1" applyAlignment="1">
      <alignment horizontal="center" vertical="center"/>
    </xf>
    <xf numFmtId="0" fontId="2" fillId="0" borderId="23" xfId="0" applyFont="1" applyBorder="1"/>
    <xf numFmtId="0" fontId="10" fillId="0" borderId="5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0" fillId="0" borderId="37" xfId="0" applyFont="1" applyBorder="1" applyProtection="1">
      <protection locked="0"/>
    </xf>
    <xf numFmtId="165" fontId="10" fillId="5" borderId="22" xfId="0" applyNumberFormat="1" applyFont="1" applyFill="1" applyBorder="1" applyAlignment="1">
      <alignment horizontal="center"/>
    </xf>
    <xf numFmtId="165" fontId="10" fillId="5" borderId="23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165" fontId="10" fillId="5" borderId="46" xfId="0" applyNumberFormat="1" applyFont="1" applyFill="1" applyBorder="1" applyAlignment="1">
      <alignment horizontal="center"/>
    </xf>
    <xf numFmtId="165" fontId="10" fillId="5" borderId="47" xfId="0" applyNumberFormat="1" applyFont="1" applyFill="1" applyBorder="1" applyAlignment="1">
      <alignment horizontal="center"/>
    </xf>
    <xf numFmtId="0" fontId="10" fillId="5" borderId="46" xfId="0" applyFont="1" applyFill="1" applyBorder="1" applyAlignment="1">
      <alignment horizontal="center"/>
    </xf>
    <xf numFmtId="0" fontId="10" fillId="5" borderId="47" xfId="0" applyFont="1" applyFill="1" applyBorder="1" applyAlignment="1">
      <alignment horizontal="center"/>
    </xf>
    <xf numFmtId="0" fontId="10" fillId="5" borderId="42" xfId="0" applyFont="1" applyFill="1" applyBorder="1" applyAlignment="1">
      <alignment horizontal="center"/>
    </xf>
    <xf numFmtId="0" fontId="10" fillId="5" borderId="37" xfId="0" applyFont="1" applyFill="1" applyBorder="1" applyAlignment="1">
      <alignment horizontal="center"/>
    </xf>
    <xf numFmtId="0" fontId="10" fillId="5" borderId="18" xfId="0" applyFont="1" applyFill="1" applyBorder="1" applyAlignment="1">
      <alignment horizontal="center"/>
    </xf>
    <xf numFmtId="0" fontId="7" fillId="3" borderId="8" xfId="0" applyFont="1" applyFill="1" applyBorder="1" applyAlignment="1">
      <alignment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165" fontId="7" fillId="3" borderId="20" xfId="0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171" fontId="7" fillId="3" borderId="20" xfId="0" applyNumberFormat="1" applyFont="1" applyFill="1" applyBorder="1" applyAlignment="1">
      <alignment horizontal="center" vertical="center"/>
    </xf>
    <xf numFmtId="2" fontId="15" fillId="3" borderId="20" xfId="0" applyNumberFormat="1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vertical="center"/>
    </xf>
    <xf numFmtId="0" fontId="12" fillId="2" borderId="16" xfId="0" applyFont="1" applyFill="1" applyBorder="1" applyAlignment="1">
      <alignment horizontal="center" vertical="center"/>
    </xf>
    <xf numFmtId="22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" fontId="10" fillId="0" borderId="22" xfId="0" applyNumberFormat="1" applyFont="1" applyBorder="1" applyAlignment="1" applyProtection="1">
      <alignment horizontal="center"/>
      <protection locked="0"/>
    </xf>
    <xf numFmtId="1" fontId="10" fillId="0" borderId="23" xfId="0" applyNumberFormat="1" applyFont="1" applyBorder="1" applyAlignment="1" applyProtection="1">
      <alignment horizontal="center"/>
      <protection locked="0"/>
    </xf>
    <xf numFmtId="1" fontId="10" fillId="0" borderId="25" xfId="0" applyNumberFormat="1" applyFont="1" applyBorder="1" applyAlignment="1" applyProtection="1">
      <alignment horizontal="center"/>
      <protection locked="0"/>
    </xf>
    <xf numFmtId="1" fontId="10" fillId="0" borderId="34" xfId="0" applyNumberFormat="1" applyFont="1" applyBorder="1" applyAlignment="1" applyProtection="1">
      <alignment horizontal="center"/>
      <protection locked="0"/>
    </xf>
    <xf numFmtId="1" fontId="10" fillId="0" borderId="29" xfId="0" applyNumberFormat="1" applyFont="1" applyBorder="1" applyAlignment="1" applyProtection="1">
      <alignment horizontal="center"/>
      <protection locked="0"/>
    </xf>
    <xf numFmtId="1" fontId="10" fillId="0" borderId="28" xfId="0" applyNumberFormat="1" applyFont="1" applyBorder="1" applyAlignment="1" applyProtection="1">
      <alignment horizontal="center"/>
      <protection locked="0"/>
    </xf>
    <xf numFmtId="1" fontId="10" fillId="0" borderId="17" xfId="0" applyNumberFormat="1" applyFont="1" applyBorder="1" applyAlignment="1" applyProtection="1">
      <alignment horizontal="center"/>
      <protection locked="0"/>
    </xf>
    <xf numFmtId="1" fontId="10" fillId="0" borderId="18" xfId="0" applyNumberFormat="1" applyFont="1" applyBorder="1" applyAlignment="1" applyProtection="1">
      <alignment horizontal="center"/>
      <protection locked="0"/>
    </xf>
    <xf numFmtId="1" fontId="10" fillId="0" borderId="33" xfId="0" applyNumberFormat="1" applyFont="1" applyBorder="1" applyAlignment="1" applyProtection="1">
      <alignment horizontal="center"/>
      <protection locked="0"/>
    </xf>
    <xf numFmtId="1" fontId="2" fillId="0" borderId="27" xfId="0" applyNumberFormat="1" applyFont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 textRotation="90"/>
    </xf>
    <xf numFmtId="0" fontId="2" fillId="5" borderId="21" xfId="0" applyFont="1" applyFill="1" applyBorder="1" applyAlignment="1">
      <alignment horizontal="center" vertical="center" textRotation="90"/>
    </xf>
    <xf numFmtId="0" fontId="2" fillId="5" borderId="22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7" fillId="0" borderId="42" xfId="0" applyFont="1" applyBorder="1" applyAlignment="1">
      <alignment horizontal="left" vertical="center" wrapText="1"/>
    </xf>
    <xf numFmtId="165" fontId="17" fillId="0" borderId="42" xfId="0" applyNumberFormat="1" applyFont="1" applyBorder="1" applyAlignment="1">
      <alignment horizontal="left" vertical="center" wrapText="1"/>
    </xf>
    <xf numFmtId="167" fontId="17" fillId="0" borderId="43" xfId="1" applyNumberFormat="1" applyFont="1" applyFill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165" fontId="17" fillId="0" borderId="39" xfId="0" applyNumberFormat="1" applyFont="1" applyBorder="1" applyAlignment="1">
      <alignment horizontal="left" vertical="center" wrapText="1"/>
    </xf>
    <xf numFmtId="165" fontId="17" fillId="0" borderId="40" xfId="0" applyNumberFormat="1" applyFont="1" applyBorder="1" applyAlignment="1">
      <alignment horizontal="left" vertical="center" wrapText="1"/>
    </xf>
    <xf numFmtId="0" fontId="17" fillId="0" borderId="40" xfId="0" applyFont="1" applyBorder="1" applyAlignment="1">
      <alignment horizontal="left" vertical="center" wrapText="1"/>
    </xf>
    <xf numFmtId="0" fontId="17" fillId="0" borderId="31" xfId="0" applyFont="1" applyBorder="1" applyAlignment="1">
      <alignment vertical="center"/>
    </xf>
    <xf numFmtId="0" fontId="17" fillId="0" borderId="31" xfId="0" applyFont="1" applyBorder="1" applyAlignment="1">
      <alignment horizontal="left" vertical="center" wrapText="1"/>
    </xf>
    <xf numFmtId="1" fontId="17" fillId="0" borderId="41" xfId="0" applyNumberFormat="1" applyFont="1" applyBorder="1" applyAlignment="1">
      <alignment horizontal="left" vertical="center" wrapText="1"/>
    </xf>
    <xf numFmtId="0" fontId="7" fillId="3" borderId="23" xfId="0" applyFont="1" applyFill="1" applyBorder="1" applyAlignment="1">
      <alignment horizontal="center" vertical="center"/>
    </xf>
    <xf numFmtId="173" fontId="7" fillId="3" borderId="13" xfId="0" applyNumberFormat="1" applyFont="1" applyFill="1" applyBorder="1" applyAlignment="1">
      <alignment horizontal="left" vertical="center"/>
    </xf>
    <xf numFmtId="1" fontId="7" fillId="3" borderId="29" xfId="0" applyNumberFormat="1" applyFont="1" applyFill="1" applyBorder="1" applyAlignment="1">
      <alignment horizontal="center" vertical="center"/>
    </xf>
    <xf numFmtId="165" fontId="7" fillId="0" borderId="0" xfId="0" applyNumberFormat="1" applyFont="1"/>
    <xf numFmtId="0" fontId="7" fillId="3" borderId="29" xfId="0" applyFont="1" applyFill="1" applyBorder="1" applyAlignment="1">
      <alignment horizontal="center" vertical="center"/>
    </xf>
    <xf numFmtId="165" fontId="17" fillId="0" borderId="0" xfId="0" applyNumberFormat="1" applyFont="1"/>
    <xf numFmtId="165" fontId="7" fillId="3" borderId="18" xfId="0" applyNumberFormat="1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/>
    </xf>
    <xf numFmtId="0" fontId="5" fillId="6" borderId="25" xfId="0" applyFont="1" applyFill="1" applyBorder="1"/>
    <xf numFmtId="0" fontId="9" fillId="6" borderId="27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165" fontId="9" fillId="6" borderId="5" xfId="0" applyNumberFormat="1" applyFont="1" applyFill="1" applyBorder="1" applyAlignment="1">
      <alignment horizontal="center" vertical="center"/>
    </xf>
    <xf numFmtId="171" fontId="9" fillId="6" borderId="5" xfId="0" applyNumberFormat="1" applyFont="1" applyFill="1" applyBorder="1" applyAlignment="1">
      <alignment horizontal="center" vertical="center"/>
    </xf>
    <xf numFmtId="165" fontId="19" fillId="6" borderId="5" xfId="0" applyNumberFormat="1" applyFont="1" applyFill="1" applyBorder="1" applyAlignment="1">
      <alignment horizontal="center" vertical="center"/>
    </xf>
    <xf numFmtId="1" fontId="5" fillId="6" borderId="23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/>
    </xf>
    <xf numFmtId="0" fontId="5" fillId="7" borderId="25" xfId="0" applyFont="1" applyFill="1" applyBorder="1"/>
    <xf numFmtId="0" fontId="9" fillId="7" borderId="27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65" fontId="9" fillId="7" borderId="5" xfId="0" applyNumberFormat="1" applyFont="1" applyFill="1" applyBorder="1" applyAlignment="1">
      <alignment horizontal="center" vertical="center"/>
    </xf>
    <xf numFmtId="171" fontId="9" fillId="7" borderId="5" xfId="0" applyNumberFormat="1" applyFont="1" applyFill="1" applyBorder="1" applyAlignment="1">
      <alignment horizontal="center" vertical="center"/>
    </xf>
    <xf numFmtId="165" fontId="19" fillId="7" borderId="5" xfId="0" applyNumberFormat="1" applyFont="1" applyFill="1" applyBorder="1" applyAlignment="1">
      <alignment horizontal="center" vertical="center"/>
    </xf>
    <xf numFmtId="1" fontId="5" fillId="7" borderId="23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/>
    </xf>
    <xf numFmtId="0" fontId="5" fillId="8" borderId="25" xfId="0" applyFont="1" applyFill="1" applyBorder="1"/>
    <xf numFmtId="0" fontId="9" fillId="8" borderId="27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165" fontId="9" fillId="8" borderId="5" xfId="0" applyNumberFormat="1" applyFont="1" applyFill="1" applyBorder="1" applyAlignment="1">
      <alignment horizontal="center" vertical="center"/>
    </xf>
    <xf numFmtId="171" fontId="9" fillId="8" borderId="5" xfId="0" applyNumberFormat="1" applyFont="1" applyFill="1" applyBorder="1" applyAlignment="1">
      <alignment horizontal="center" vertical="center"/>
    </xf>
    <xf numFmtId="165" fontId="19" fillId="8" borderId="5" xfId="0" applyNumberFormat="1" applyFont="1" applyFill="1" applyBorder="1" applyAlignment="1">
      <alignment horizontal="center" vertical="center"/>
    </xf>
    <xf numFmtId="1" fontId="5" fillId="8" borderId="23" xfId="0" applyNumberFormat="1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0" borderId="25" xfId="0" applyFont="1" applyBorder="1"/>
    <xf numFmtId="0" fontId="9" fillId="0" borderId="2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5" fontId="9" fillId="0" borderId="5" xfId="0" applyNumberFormat="1" applyFont="1" applyBorder="1" applyAlignment="1">
      <alignment horizontal="center" vertical="center"/>
    </xf>
    <xf numFmtId="171" fontId="9" fillId="0" borderId="5" xfId="0" applyNumberFormat="1" applyFont="1" applyBorder="1" applyAlignment="1">
      <alignment horizontal="center" vertical="center"/>
    </xf>
    <xf numFmtId="165" fontId="19" fillId="0" borderId="5" xfId="0" applyNumberFormat="1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173" fontId="7" fillId="3" borderId="28" xfId="0" applyNumberFormat="1" applyFont="1" applyFill="1" applyBorder="1" applyAlignment="1">
      <alignment horizontal="left" vertical="center"/>
    </xf>
    <xf numFmtId="173" fontId="7" fillId="3" borderId="33" xfId="0" applyNumberFormat="1" applyFont="1" applyFill="1" applyBorder="1" applyAlignment="1">
      <alignment horizontal="left" vertical="center"/>
    </xf>
    <xf numFmtId="175" fontId="7" fillId="0" borderId="0" xfId="0" applyNumberFormat="1" applyFont="1"/>
    <xf numFmtId="0" fontId="0" fillId="9" borderId="24" xfId="0" applyFill="1" applyBorder="1"/>
    <xf numFmtId="0" fontId="2" fillId="9" borderId="1" xfId="0" applyFont="1" applyFill="1" applyBorder="1" applyAlignment="1">
      <alignment horizontal="center"/>
    </xf>
    <xf numFmtId="0" fontId="4" fillId="9" borderId="1" xfId="0" applyFont="1" applyFill="1" applyBorder="1"/>
    <xf numFmtId="0" fontId="20" fillId="0" borderId="22" xfId="0" applyFont="1" applyBorder="1" applyProtection="1">
      <protection locked="0"/>
    </xf>
    <xf numFmtId="0" fontId="20" fillId="0" borderId="34" xfId="0" applyFont="1" applyBorder="1" applyProtection="1">
      <protection locked="0"/>
    </xf>
    <xf numFmtId="0" fontId="20" fillId="0" borderId="1" xfId="0" applyFont="1" applyBorder="1" applyProtection="1">
      <protection locked="0"/>
    </xf>
    <xf numFmtId="0" fontId="20" fillId="0" borderId="5" xfId="0" applyFont="1" applyBorder="1" applyProtection="1">
      <protection locked="0"/>
    </xf>
    <xf numFmtId="0" fontId="20" fillId="0" borderId="27" xfId="0" applyFont="1" applyBorder="1" applyProtection="1">
      <protection locked="0"/>
    </xf>
    <xf numFmtId="169" fontId="10" fillId="0" borderId="25" xfId="0" applyNumberFormat="1" applyFont="1" applyBorder="1" applyProtection="1">
      <protection locked="0"/>
    </xf>
    <xf numFmtId="169" fontId="10" fillId="0" borderId="28" xfId="0" applyNumberFormat="1" applyFont="1" applyBorder="1" applyProtection="1">
      <protection locked="0"/>
    </xf>
    <xf numFmtId="169" fontId="0" fillId="0" borderId="0" xfId="0" applyNumberFormat="1"/>
    <xf numFmtId="176" fontId="4" fillId="0" borderId="1" xfId="0" applyNumberFormat="1" applyFont="1" applyBorder="1" applyAlignment="1">
      <alignment horizontal="center"/>
    </xf>
    <xf numFmtId="0" fontId="4" fillId="4" borderId="5" xfId="0" applyFont="1" applyFill="1" applyBorder="1"/>
    <xf numFmtId="173" fontId="2" fillId="3" borderId="46" xfId="0" applyNumberFormat="1" applyFont="1" applyFill="1" applyBorder="1" applyAlignment="1">
      <alignment horizontal="center" vertical="center"/>
    </xf>
    <xf numFmtId="0" fontId="2" fillId="0" borderId="47" xfId="0" applyFont="1" applyBorder="1"/>
    <xf numFmtId="0" fontId="0" fillId="0" borderId="0" xfId="0" applyAlignment="1">
      <alignment horizontal="center"/>
    </xf>
    <xf numFmtId="1" fontId="2" fillId="4" borderId="11" xfId="0" applyNumberFormat="1" applyFont="1" applyFill="1" applyBorder="1" applyAlignment="1">
      <alignment horizontal="center" vertical="center"/>
    </xf>
    <xf numFmtId="1" fontId="2" fillId="4" borderId="12" xfId="0" applyNumberFormat="1" applyFont="1" applyFill="1" applyBorder="1" applyAlignment="1">
      <alignment horizontal="center" vertical="center"/>
    </xf>
    <xf numFmtId="1" fontId="2" fillId="4" borderId="9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>
      <alignment horizontal="center" vertical="center"/>
    </xf>
    <xf numFmtId="1" fontId="2" fillId="4" borderId="35" xfId="0" applyNumberFormat="1" applyFont="1" applyFill="1" applyBorder="1" applyAlignment="1">
      <alignment horizontal="center" vertical="center"/>
    </xf>
    <xf numFmtId="1" fontId="2" fillId="4" borderId="3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69" fontId="12" fillId="2" borderId="7" xfId="0" applyNumberFormat="1" applyFont="1" applyFill="1" applyBorder="1" applyAlignment="1">
      <alignment horizontal="center" vertical="center"/>
    </xf>
    <xf numFmtId="169" fontId="12" fillId="2" borderId="16" xfId="0" applyNumberFormat="1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2" borderId="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wrapText="1"/>
    </xf>
    <xf numFmtId="1" fontId="5" fillId="2" borderId="4" xfId="0" applyNumberFormat="1" applyFont="1" applyFill="1" applyBorder="1" applyAlignment="1">
      <alignment horizontal="center" wrapText="1"/>
    </xf>
    <xf numFmtId="1" fontId="5" fillId="2" borderId="3" xfId="0" applyNumberFormat="1" applyFont="1" applyFill="1" applyBorder="1" applyAlignment="1">
      <alignment horizontal="center" wrapText="1"/>
    </xf>
    <xf numFmtId="168" fontId="17" fillId="0" borderId="14" xfId="0" applyNumberFormat="1" applyFont="1" applyBorder="1" applyAlignment="1">
      <alignment horizontal="left" vertical="center"/>
    </xf>
    <xf numFmtId="168" fontId="17" fillId="0" borderId="44" xfId="0" applyNumberFormat="1" applyFont="1" applyBorder="1" applyAlignment="1">
      <alignment horizontal="left" vertical="center"/>
    </xf>
    <xf numFmtId="168" fontId="17" fillId="0" borderId="15" xfId="0" applyNumberFormat="1" applyFont="1" applyBorder="1" applyAlignment="1">
      <alignment horizontal="left" vertical="center"/>
    </xf>
    <xf numFmtId="168" fontId="17" fillId="0" borderId="48" xfId="0" applyNumberFormat="1" applyFont="1" applyBorder="1" applyAlignment="1">
      <alignment horizontal="left" vertical="center"/>
    </xf>
    <xf numFmtId="168" fontId="17" fillId="0" borderId="39" xfId="0" applyNumberFormat="1" applyFont="1" applyBorder="1" applyAlignment="1">
      <alignment horizontal="left" vertical="center"/>
    </xf>
    <xf numFmtId="168" fontId="17" fillId="0" borderId="40" xfId="0" applyNumberFormat="1" applyFont="1" applyBorder="1" applyAlignment="1">
      <alignment horizontal="left" vertical="center"/>
    </xf>
    <xf numFmtId="168" fontId="17" fillId="0" borderId="45" xfId="0" applyNumberFormat="1" applyFont="1" applyBorder="1" applyAlignment="1">
      <alignment horizontal="left" vertical="center"/>
    </xf>
    <xf numFmtId="168" fontId="17" fillId="0" borderId="31" xfId="0" applyNumberFormat="1" applyFont="1" applyBorder="1" applyAlignment="1">
      <alignment horizontal="left" vertical="center"/>
    </xf>
    <xf numFmtId="168" fontId="17" fillId="0" borderId="41" xfId="0" applyNumberFormat="1" applyFont="1" applyBorder="1" applyAlignment="1">
      <alignment horizontal="left" vertical="center"/>
    </xf>
  </cellXfs>
  <cellStyles count="2">
    <cellStyle name="Komma" xfId="1" builtinId="3"/>
    <cellStyle name="Standaard" xfId="0" builtinId="0"/>
  </cellStyles>
  <dxfs count="2"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D7F32"/>
      <color rgb="FFC0C0C0"/>
      <color rgb="FFFFD700"/>
      <color rgb="FFD4AF37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Daan'!$R$1</c:f>
          <c:strCache>
            <c:ptCount val="1"/>
            <c:pt idx="0">
              <c:v>Hanegraaf, Daan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Daan'!$V$3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  <c:multiLvlStrCache>
                <c:ptCount val="43"/>
                <c:lvl>
                  <c:pt idx="0">
                    <c:v>18-sep-2024</c:v>
                  </c:pt>
                  <c:pt idx="1">
                    <c:v>18-sep-2024</c:v>
                  </c:pt>
                  <c:pt idx="2">
                    <c:v>18-sep-2024</c:v>
                  </c:pt>
                  <c:pt idx="3">
                    <c:v>25-sep-2024</c:v>
                  </c:pt>
                  <c:pt idx="4">
                    <c:v>25-sep-2024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  <c:pt idx="8">
                    <c:v>23-okt-2024</c:v>
                  </c:pt>
                  <c:pt idx="9">
                    <c:v>23-okt-2024</c:v>
                  </c:pt>
                  <c:pt idx="10">
                    <c:v>23-okt-2024</c:v>
                  </c:pt>
                  <c:pt idx="11">
                    <c:v>13-nov-2024</c:v>
                  </c:pt>
                  <c:pt idx="12">
                    <c:v>13-nov-2024</c:v>
                  </c:pt>
                  <c:pt idx="13">
                    <c:v>18-dec-2024</c:v>
                  </c:pt>
                  <c:pt idx="14">
                    <c:v>8-jan-2025</c:v>
                  </c:pt>
                  <c:pt idx="15">
                    <c:v>8-jan-2025</c:v>
                  </c:pt>
                  <c:pt idx="16">
                    <c:v>8-jan-2025</c:v>
                  </c:pt>
                  <c:pt idx="17">
                    <c:v>15-jan-2025</c:v>
                  </c:pt>
                  <c:pt idx="18">
                    <c:v>15-jan-2025</c:v>
                  </c:pt>
                  <c:pt idx="19">
                    <c:v>15-jan-2025</c:v>
                  </c:pt>
                  <c:pt idx="20">
                    <c:v>22-jan-2025</c:v>
                  </c:pt>
                  <c:pt idx="21">
                    <c:v>22-jan-2025</c:v>
                  </c:pt>
                  <c:pt idx="22">
                    <c:v>22-jan-2025</c:v>
                  </c:pt>
                  <c:pt idx="23">
                    <c:v>5-feb-2025</c:v>
                  </c:pt>
                  <c:pt idx="24">
                    <c:v>5-feb-2025</c:v>
                  </c:pt>
                  <c:pt idx="25">
                    <c:v>5-feb-2025</c:v>
                  </c:pt>
                  <c:pt idx="26">
                    <c:v>12-feb-2025</c:v>
                  </c:pt>
                  <c:pt idx="27">
                    <c:v>12-feb-2025</c:v>
                  </c:pt>
                  <c:pt idx="28">
                    <c:v>12-feb-2025</c:v>
                  </c:pt>
                  <c:pt idx="29">
                    <c:v>2-apr-2025</c:v>
                  </c:pt>
                  <c:pt idx="30">
                    <c:v>2-apr-2025</c:v>
                  </c:pt>
                  <c:pt idx="31">
                    <c:v>2-apr-2025</c:v>
                  </c:pt>
                  <c:pt idx="32">
                    <c:v>9-apr-2025</c:v>
                  </c:pt>
                  <c:pt idx="33">
                    <c:v>9-apr-2025</c:v>
                  </c:pt>
                  <c:pt idx="34">
                    <c:v>9-apr-2025</c:v>
                  </c:pt>
                  <c:pt idx="35">
                    <c:v>16-apr-2025</c:v>
                  </c:pt>
                  <c:pt idx="36">
                    <c:v>16-apr-2025</c:v>
                  </c:pt>
                  <c:pt idx="37">
                    <c:v>16-apr-2025</c:v>
                  </c:pt>
                  <c:pt idx="38">
                    <c:v>23-apr-2025</c:v>
                  </c:pt>
                  <c:pt idx="39">
                    <c:v>23-apr-2025</c:v>
                  </c:pt>
                  <c:pt idx="40">
                    <c:v>23-apr-2025</c:v>
                  </c:pt>
                  <c:pt idx="41">
                    <c:v>30-apr-2025</c:v>
                  </c:pt>
                  <c:pt idx="42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</c:lvl>
              </c:multiLvlStrCache>
            </c:multiLvlStrRef>
          </c:cat>
          <c:val>
            <c:numRef>
              <c:f>'Hanegraaf, Daan'!$V$4:$V$102</c:f>
              <c:numCache>
                <c:formatCode>0.000</c:formatCode>
                <c:ptCount val="99"/>
                <c:pt idx="0">
                  <c:v>0.62962962962962965</c:v>
                </c:pt>
                <c:pt idx="1">
                  <c:v>0.80952380952380953</c:v>
                </c:pt>
                <c:pt idx="2">
                  <c:v>0.94444444444444442</c:v>
                </c:pt>
                <c:pt idx="3">
                  <c:v>0.54166666666666663</c:v>
                </c:pt>
                <c:pt idx="4">
                  <c:v>0.62962962962962965</c:v>
                </c:pt>
                <c:pt idx="5">
                  <c:v>0.35</c:v>
                </c:pt>
                <c:pt idx="6">
                  <c:v>0.65</c:v>
                </c:pt>
                <c:pt idx="7">
                  <c:v>0.62962962962962965</c:v>
                </c:pt>
                <c:pt idx="8">
                  <c:v>0.30769230769230771</c:v>
                </c:pt>
                <c:pt idx="9">
                  <c:v>0.5</c:v>
                </c:pt>
                <c:pt idx="10">
                  <c:v>0.5</c:v>
                </c:pt>
                <c:pt idx="11">
                  <c:v>0.68</c:v>
                </c:pt>
                <c:pt idx="12">
                  <c:v>0.70833333333333337</c:v>
                </c:pt>
                <c:pt idx="13">
                  <c:v>0.73913043478260865</c:v>
                </c:pt>
                <c:pt idx="14">
                  <c:v>0.8125</c:v>
                </c:pt>
                <c:pt idx="15">
                  <c:v>0.56666666666666665</c:v>
                </c:pt>
                <c:pt idx="16">
                  <c:v>0.68</c:v>
                </c:pt>
                <c:pt idx="17">
                  <c:v>0.30434782608695654</c:v>
                </c:pt>
                <c:pt idx="18">
                  <c:v>0.72727272727272729</c:v>
                </c:pt>
                <c:pt idx="19">
                  <c:v>0.58620689655172409</c:v>
                </c:pt>
                <c:pt idx="20">
                  <c:v>0.75</c:v>
                </c:pt>
                <c:pt idx="21">
                  <c:v>0.5</c:v>
                </c:pt>
                <c:pt idx="22">
                  <c:v>0.80952380952380953</c:v>
                </c:pt>
                <c:pt idx="23">
                  <c:v>0.8571428571428571</c:v>
                </c:pt>
                <c:pt idx="24">
                  <c:v>0.56000000000000005</c:v>
                </c:pt>
                <c:pt idx="25">
                  <c:v>0.89473684210526316</c:v>
                </c:pt>
                <c:pt idx="26">
                  <c:v>0.6071428571428571</c:v>
                </c:pt>
                <c:pt idx="27">
                  <c:v>0.62962962962962965</c:v>
                </c:pt>
                <c:pt idx="28">
                  <c:v>0.62962962962962965</c:v>
                </c:pt>
                <c:pt idx="29">
                  <c:v>0.84210526315789469</c:v>
                </c:pt>
                <c:pt idx="30">
                  <c:v>0.85</c:v>
                </c:pt>
                <c:pt idx="31">
                  <c:v>1.2142857142857142</c:v>
                </c:pt>
                <c:pt idx="32">
                  <c:v>0.36666666666666664</c:v>
                </c:pt>
                <c:pt idx="33">
                  <c:v>0.85</c:v>
                </c:pt>
                <c:pt idx="34">
                  <c:v>0.85</c:v>
                </c:pt>
                <c:pt idx="35">
                  <c:v>0.43478260869565216</c:v>
                </c:pt>
                <c:pt idx="36">
                  <c:v>0.52173913043478259</c:v>
                </c:pt>
                <c:pt idx="37">
                  <c:v>0.77272727272727271</c:v>
                </c:pt>
                <c:pt idx="38">
                  <c:v>0.39130434782608697</c:v>
                </c:pt>
                <c:pt idx="39">
                  <c:v>0.56666666666666665</c:v>
                </c:pt>
                <c:pt idx="40">
                  <c:v>0.65384615384615385</c:v>
                </c:pt>
                <c:pt idx="41">
                  <c:v>0.5714285714285714</c:v>
                </c:pt>
                <c:pt idx="42">
                  <c:v>0.4642857142857143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0-445D-B697-E229F4412176}"/>
            </c:ext>
          </c:extLst>
        </c:ser>
        <c:ser>
          <c:idx val="1"/>
          <c:order val="1"/>
          <c:tx>
            <c:strRef>
              <c:f>'Hanegraaf, Daan'!$J$3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Daan'!$O$4:$Q$102</c:f>
              <c:multiLvlStrCache>
                <c:ptCount val="43"/>
                <c:lvl>
                  <c:pt idx="0">
                    <c:v>18-sep-2024</c:v>
                  </c:pt>
                  <c:pt idx="1">
                    <c:v>18-sep-2024</c:v>
                  </c:pt>
                  <c:pt idx="2">
                    <c:v>18-sep-2024</c:v>
                  </c:pt>
                  <c:pt idx="3">
                    <c:v>25-sep-2024</c:v>
                  </c:pt>
                  <c:pt idx="4">
                    <c:v>25-sep-2024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  <c:pt idx="8">
                    <c:v>23-okt-2024</c:v>
                  </c:pt>
                  <c:pt idx="9">
                    <c:v>23-okt-2024</c:v>
                  </c:pt>
                  <c:pt idx="10">
                    <c:v>23-okt-2024</c:v>
                  </c:pt>
                  <c:pt idx="11">
                    <c:v>13-nov-2024</c:v>
                  </c:pt>
                  <c:pt idx="12">
                    <c:v>13-nov-2024</c:v>
                  </c:pt>
                  <c:pt idx="13">
                    <c:v>18-dec-2024</c:v>
                  </c:pt>
                  <c:pt idx="14">
                    <c:v>8-jan-2025</c:v>
                  </c:pt>
                  <c:pt idx="15">
                    <c:v>8-jan-2025</c:v>
                  </c:pt>
                  <c:pt idx="16">
                    <c:v>8-jan-2025</c:v>
                  </c:pt>
                  <c:pt idx="17">
                    <c:v>15-jan-2025</c:v>
                  </c:pt>
                  <c:pt idx="18">
                    <c:v>15-jan-2025</c:v>
                  </c:pt>
                  <c:pt idx="19">
                    <c:v>15-jan-2025</c:v>
                  </c:pt>
                  <c:pt idx="20">
                    <c:v>22-jan-2025</c:v>
                  </c:pt>
                  <c:pt idx="21">
                    <c:v>22-jan-2025</c:v>
                  </c:pt>
                  <c:pt idx="22">
                    <c:v>22-jan-2025</c:v>
                  </c:pt>
                  <c:pt idx="23">
                    <c:v>5-feb-2025</c:v>
                  </c:pt>
                  <c:pt idx="24">
                    <c:v>5-feb-2025</c:v>
                  </c:pt>
                  <c:pt idx="25">
                    <c:v>5-feb-2025</c:v>
                  </c:pt>
                  <c:pt idx="26">
                    <c:v>12-feb-2025</c:v>
                  </c:pt>
                  <c:pt idx="27">
                    <c:v>12-feb-2025</c:v>
                  </c:pt>
                  <c:pt idx="28">
                    <c:v>12-feb-2025</c:v>
                  </c:pt>
                  <c:pt idx="29">
                    <c:v>2-apr-2025</c:v>
                  </c:pt>
                  <c:pt idx="30">
                    <c:v>2-apr-2025</c:v>
                  </c:pt>
                  <c:pt idx="31">
                    <c:v>2-apr-2025</c:v>
                  </c:pt>
                  <c:pt idx="32">
                    <c:v>9-apr-2025</c:v>
                  </c:pt>
                  <c:pt idx="33">
                    <c:v>9-apr-2025</c:v>
                  </c:pt>
                  <c:pt idx="34">
                    <c:v>9-apr-2025</c:v>
                  </c:pt>
                  <c:pt idx="35">
                    <c:v>16-apr-2025</c:v>
                  </c:pt>
                  <c:pt idx="36">
                    <c:v>16-apr-2025</c:v>
                  </c:pt>
                  <c:pt idx="37">
                    <c:v>16-apr-2025</c:v>
                  </c:pt>
                  <c:pt idx="38">
                    <c:v>23-apr-2025</c:v>
                  </c:pt>
                  <c:pt idx="39">
                    <c:v>23-apr-2025</c:v>
                  </c:pt>
                  <c:pt idx="40">
                    <c:v>23-apr-2025</c:v>
                  </c:pt>
                  <c:pt idx="41">
                    <c:v>30-apr-2025</c:v>
                  </c:pt>
                  <c:pt idx="42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</c:lvl>
              </c:multiLvlStrCache>
            </c:multiLvlStrRef>
          </c:cat>
          <c:val>
            <c:numRef>
              <c:f>'Hanegraaf, Daan'!$J$4:$J$118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0-445D-B697-E229F4412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Kees van'!$R$1</c:f>
          <c:strCache>
            <c:ptCount val="1"/>
            <c:pt idx="0">
              <c:v>Steen, Kees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Kees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33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  <c:pt idx="11">
                    <c:v>23-okt-2024</c:v>
                  </c:pt>
                  <c:pt idx="12">
                    <c:v>6-nov-2024</c:v>
                  </c:pt>
                  <c:pt idx="13">
                    <c:v>6-nov-2024</c:v>
                  </c:pt>
                  <c:pt idx="14">
                    <c:v>13-nov-2024</c:v>
                  </c:pt>
                  <c:pt idx="15">
                    <c:v>13-nov-2024</c:v>
                  </c:pt>
                  <c:pt idx="16">
                    <c:v>11-dec-2024</c:v>
                  </c:pt>
                  <c:pt idx="17">
                    <c:v>11-dec-2024</c:v>
                  </c:pt>
                  <c:pt idx="18">
                    <c:v>29-jan-2025</c:v>
                  </c:pt>
                  <c:pt idx="19">
                    <c:v>29-jan-2025</c:v>
                  </c:pt>
                  <c:pt idx="20">
                    <c:v>19-feb-2025</c:v>
                  </c:pt>
                  <c:pt idx="21">
                    <c:v>19-feb-2025</c:v>
                  </c:pt>
                  <c:pt idx="22">
                    <c:v>26-feb-2025</c:v>
                  </c:pt>
                  <c:pt idx="23">
                    <c:v>26-feb-2025</c:v>
                  </c:pt>
                  <c:pt idx="24">
                    <c:v>26-feb-2025</c:v>
                  </c:pt>
                  <c:pt idx="25">
                    <c:v>19-mrt-2025</c:v>
                  </c:pt>
                  <c:pt idx="26">
                    <c:v>19-mrt-2025</c:v>
                  </c:pt>
                  <c:pt idx="27">
                    <c:v>19-mrt-2025</c:v>
                  </c:pt>
                  <c:pt idx="28">
                    <c:v>9-apr-2025</c:v>
                  </c:pt>
                  <c:pt idx="29">
                    <c:v>9-apr-2025</c:v>
                  </c:pt>
                  <c:pt idx="30">
                    <c:v>9-apr-2025</c:v>
                  </c:pt>
                  <c:pt idx="31">
                    <c:v>30-apr-2025</c:v>
                  </c:pt>
                  <c:pt idx="32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</c:lvl>
              </c:multiLvlStrCache>
            </c:multiLvlStrRef>
          </c:cat>
          <c:val>
            <c:numRef>
              <c:f>'Steen, Kees van'!$V$4:$V$102</c:f>
              <c:numCache>
                <c:formatCode>0.000</c:formatCode>
                <c:ptCount val="99"/>
                <c:pt idx="0">
                  <c:v>0.24</c:v>
                </c:pt>
                <c:pt idx="1">
                  <c:v>0.3</c:v>
                </c:pt>
                <c:pt idx="2">
                  <c:v>0.875</c:v>
                </c:pt>
                <c:pt idx="3">
                  <c:v>0.26666666666666666</c:v>
                </c:pt>
                <c:pt idx="4">
                  <c:v>0.41379310344827586</c:v>
                </c:pt>
                <c:pt idx="5">
                  <c:v>0.5</c:v>
                </c:pt>
                <c:pt idx="6">
                  <c:v>0.5714285714285714</c:v>
                </c:pt>
                <c:pt idx="7">
                  <c:v>0.58333333333333337</c:v>
                </c:pt>
                <c:pt idx="8">
                  <c:v>0.36666666666666664</c:v>
                </c:pt>
                <c:pt idx="9">
                  <c:v>0.59090909090909094</c:v>
                </c:pt>
                <c:pt idx="10">
                  <c:v>0.73684210526315785</c:v>
                </c:pt>
                <c:pt idx="11">
                  <c:v>0.55000000000000004</c:v>
                </c:pt>
                <c:pt idx="12">
                  <c:v>0.2</c:v>
                </c:pt>
                <c:pt idx="13">
                  <c:v>0.46666666666666667</c:v>
                </c:pt>
                <c:pt idx="14">
                  <c:v>0.26666666666666666</c:v>
                </c:pt>
                <c:pt idx="15">
                  <c:v>0.48275862068965519</c:v>
                </c:pt>
                <c:pt idx="16">
                  <c:v>0.4</c:v>
                </c:pt>
                <c:pt idx="17">
                  <c:v>0.66666666666666663</c:v>
                </c:pt>
                <c:pt idx="18">
                  <c:v>0.4</c:v>
                </c:pt>
                <c:pt idx="19">
                  <c:v>0.43333333333333335</c:v>
                </c:pt>
                <c:pt idx="20">
                  <c:v>0.47058823529411764</c:v>
                </c:pt>
                <c:pt idx="21">
                  <c:v>0.5714285714285714</c:v>
                </c:pt>
                <c:pt idx="22">
                  <c:v>0.45</c:v>
                </c:pt>
                <c:pt idx="23">
                  <c:v>0.53846153846153844</c:v>
                </c:pt>
                <c:pt idx="24">
                  <c:v>0.53846153846153844</c:v>
                </c:pt>
                <c:pt idx="25">
                  <c:v>0.2</c:v>
                </c:pt>
                <c:pt idx="26">
                  <c:v>0.5</c:v>
                </c:pt>
                <c:pt idx="27">
                  <c:v>0.56521739130434778</c:v>
                </c:pt>
                <c:pt idx="28">
                  <c:v>0.2</c:v>
                </c:pt>
                <c:pt idx="29">
                  <c:v>0.5</c:v>
                </c:pt>
                <c:pt idx="30">
                  <c:v>0.55000000000000004</c:v>
                </c:pt>
                <c:pt idx="31">
                  <c:v>0.3</c:v>
                </c:pt>
                <c:pt idx="32">
                  <c:v>0.46666666666666667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7-45EE-8A43-832FB678D629}"/>
            </c:ext>
          </c:extLst>
        </c:ser>
        <c:ser>
          <c:idx val="1"/>
          <c:order val="1"/>
          <c:tx>
            <c:strRef>
              <c:f>'Steen, Kees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Kees van'!$O$4:$Q$102</c:f>
              <c:multiLvlStrCache>
                <c:ptCount val="33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  <c:pt idx="11">
                    <c:v>23-okt-2024</c:v>
                  </c:pt>
                  <c:pt idx="12">
                    <c:v>6-nov-2024</c:v>
                  </c:pt>
                  <c:pt idx="13">
                    <c:v>6-nov-2024</c:v>
                  </c:pt>
                  <c:pt idx="14">
                    <c:v>13-nov-2024</c:v>
                  </c:pt>
                  <c:pt idx="15">
                    <c:v>13-nov-2024</c:v>
                  </c:pt>
                  <c:pt idx="16">
                    <c:v>11-dec-2024</c:v>
                  </c:pt>
                  <c:pt idx="17">
                    <c:v>11-dec-2024</c:v>
                  </c:pt>
                  <c:pt idx="18">
                    <c:v>29-jan-2025</c:v>
                  </c:pt>
                  <c:pt idx="19">
                    <c:v>29-jan-2025</c:v>
                  </c:pt>
                  <c:pt idx="20">
                    <c:v>19-feb-2025</c:v>
                  </c:pt>
                  <c:pt idx="21">
                    <c:v>19-feb-2025</c:v>
                  </c:pt>
                  <c:pt idx="22">
                    <c:v>26-feb-2025</c:v>
                  </c:pt>
                  <c:pt idx="23">
                    <c:v>26-feb-2025</c:v>
                  </c:pt>
                  <c:pt idx="24">
                    <c:v>26-feb-2025</c:v>
                  </c:pt>
                  <c:pt idx="25">
                    <c:v>19-mrt-2025</c:v>
                  </c:pt>
                  <c:pt idx="26">
                    <c:v>19-mrt-2025</c:v>
                  </c:pt>
                  <c:pt idx="27">
                    <c:v>19-mrt-2025</c:v>
                  </c:pt>
                  <c:pt idx="28">
                    <c:v>9-apr-2025</c:v>
                  </c:pt>
                  <c:pt idx="29">
                    <c:v>9-apr-2025</c:v>
                  </c:pt>
                  <c:pt idx="30">
                    <c:v>9-apr-2025</c:v>
                  </c:pt>
                  <c:pt idx="31">
                    <c:v>30-apr-2025</c:v>
                  </c:pt>
                  <c:pt idx="32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</c:lvl>
              </c:multiLvlStrCache>
            </c:multiLvlStrRef>
          </c:cat>
          <c:val>
            <c:numRef>
              <c:f>'Steen, Kees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5EE-8A43-832FB678D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'Vermeulen, Rudolf'!$R$1</c:f>
          <c:strCache>
            <c:ptCount val="1"/>
            <c:pt idx="0">
              <c:v>Vermeulen, Rudolf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'Vermeulen, Rudolf'!$V$3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55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25-sep-2024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2-okt-2024</c:v>
                  </c:pt>
                  <c:pt idx="12">
                    <c:v>9-okt-2024</c:v>
                  </c:pt>
                  <c:pt idx="13">
                    <c:v>9-okt-2024</c:v>
                  </c:pt>
                  <c:pt idx="14">
                    <c:v>9-okt-2024</c:v>
                  </c:pt>
                  <c:pt idx="15">
                    <c:v>16-okt-2024</c:v>
                  </c:pt>
                  <c:pt idx="16">
                    <c:v>16-okt-2024</c:v>
                  </c:pt>
                  <c:pt idx="17">
                    <c:v>16-okt-2024</c:v>
                  </c:pt>
                  <c:pt idx="18">
                    <c:v>23-okt-2024</c:v>
                  </c:pt>
                  <c:pt idx="19">
                    <c:v>23-okt-2024</c:v>
                  </c:pt>
                  <c:pt idx="20">
                    <c:v>23-okt-2024</c:v>
                  </c:pt>
                  <c:pt idx="21">
                    <c:v>20-nov-2024</c:v>
                  </c:pt>
                  <c:pt idx="22">
                    <c:v>20-nov-2024</c:v>
                  </c:pt>
                  <c:pt idx="23">
                    <c:v>20-nov-2024</c:v>
                  </c:pt>
                  <c:pt idx="24">
                    <c:v>27-nov-2024</c:v>
                  </c:pt>
                  <c:pt idx="25">
                    <c:v>27-nov-2024</c:v>
                  </c:pt>
                  <c:pt idx="26">
                    <c:v>18-dec-2024</c:v>
                  </c:pt>
                  <c:pt idx="27">
                    <c:v>18-dec-2024</c:v>
                  </c:pt>
                  <c:pt idx="28">
                    <c:v>18-dec-2024</c:v>
                  </c:pt>
                  <c:pt idx="29">
                    <c:v>8-jan-2025</c:v>
                  </c:pt>
                  <c:pt idx="30">
                    <c:v>8-jan-2025</c:v>
                  </c:pt>
                  <c:pt idx="31">
                    <c:v>8-jan-2025</c:v>
                  </c:pt>
                  <c:pt idx="32">
                    <c:v>22-jan-2025</c:v>
                  </c:pt>
                  <c:pt idx="33">
                    <c:v>22-jan-2025</c:v>
                  </c:pt>
                  <c:pt idx="34">
                    <c:v>22-jan-2025</c:v>
                  </c:pt>
                  <c:pt idx="35">
                    <c:v>19-feb-2025</c:v>
                  </c:pt>
                  <c:pt idx="36">
                    <c:v>5-mrt-2025</c:v>
                  </c:pt>
                  <c:pt idx="37">
                    <c:v>5-mrt-2025</c:v>
                  </c:pt>
                  <c:pt idx="38">
                    <c:v>12-mrt-2025</c:v>
                  </c:pt>
                  <c:pt idx="39">
                    <c:v>12-mrt-2025</c:v>
                  </c:pt>
                  <c:pt idx="40">
                    <c:v>19-mrt-2025</c:v>
                  </c:pt>
                  <c:pt idx="41">
                    <c:v>19-mrt-2025</c:v>
                  </c:pt>
                  <c:pt idx="42">
                    <c:v>19-mrt-2025</c:v>
                  </c:pt>
                  <c:pt idx="43">
                    <c:v>2-apr-2025</c:v>
                  </c:pt>
                  <c:pt idx="44">
                    <c:v>2-apr-2025</c:v>
                  </c:pt>
                  <c:pt idx="45">
                    <c:v>2-apr-2025</c:v>
                  </c:pt>
                  <c:pt idx="46">
                    <c:v>9-apr-2025</c:v>
                  </c:pt>
                  <c:pt idx="47">
                    <c:v>9-apr-2025</c:v>
                  </c:pt>
                  <c:pt idx="48">
                    <c:v>16-apr-2025</c:v>
                  </c:pt>
                  <c:pt idx="49">
                    <c:v>16-apr-2025</c:v>
                  </c:pt>
                  <c:pt idx="50">
                    <c:v>16-apr-2025</c:v>
                  </c:pt>
                  <c:pt idx="51">
                    <c:v>23-apr-2025</c:v>
                  </c:pt>
                  <c:pt idx="52">
                    <c:v>23-apr-2025</c:v>
                  </c:pt>
                  <c:pt idx="53">
                    <c:v>30-apr-2025</c:v>
                  </c:pt>
                  <c:pt idx="54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</c:lvl>
              </c:multiLvlStrCache>
            </c:multiLvlStrRef>
          </c:cat>
          <c:val>
            <c:numRef>
              <c:f>'Vermeulen, Rudolf'!$V$4:$V$102</c:f>
              <c:numCache>
                <c:formatCode>0.000</c:formatCode>
                <c:ptCount val="99"/>
                <c:pt idx="0">
                  <c:v>0.30769230769230771</c:v>
                </c:pt>
                <c:pt idx="1">
                  <c:v>0.53846153846153844</c:v>
                </c:pt>
                <c:pt idx="2">
                  <c:v>0.56000000000000005</c:v>
                </c:pt>
                <c:pt idx="3">
                  <c:v>0.33333333333333331</c:v>
                </c:pt>
                <c:pt idx="4">
                  <c:v>0.4</c:v>
                </c:pt>
                <c:pt idx="5">
                  <c:v>0.4</c:v>
                </c:pt>
                <c:pt idx="6">
                  <c:v>0.63636363636363635</c:v>
                </c:pt>
                <c:pt idx="7">
                  <c:v>0.66666666666666663</c:v>
                </c:pt>
                <c:pt idx="8">
                  <c:v>0.875</c:v>
                </c:pt>
                <c:pt idx="9">
                  <c:v>0.26666666666666666</c:v>
                </c:pt>
                <c:pt idx="10">
                  <c:v>0.36666666666666664</c:v>
                </c:pt>
                <c:pt idx="11">
                  <c:v>1.1666666666666667</c:v>
                </c:pt>
                <c:pt idx="12">
                  <c:v>0.63636363636363635</c:v>
                </c:pt>
                <c:pt idx="13">
                  <c:v>0.66666666666666663</c:v>
                </c:pt>
                <c:pt idx="14">
                  <c:v>0.7</c:v>
                </c:pt>
                <c:pt idx="15">
                  <c:v>0.32</c:v>
                </c:pt>
                <c:pt idx="16">
                  <c:v>0.43333333333333335</c:v>
                </c:pt>
                <c:pt idx="17">
                  <c:v>0.63636363636363635</c:v>
                </c:pt>
                <c:pt idx="18">
                  <c:v>0.43333333333333335</c:v>
                </c:pt>
                <c:pt idx="19">
                  <c:v>0.7</c:v>
                </c:pt>
                <c:pt idx="20">
                  <c:v>1.0769230769230769</c:v>
                </c:pt>
                <c:pt idx="21">
                  <c:v>0.16666666666666666</c:v>
                </c:pt>
                <c:pt idx="22">
                  <c:v>0.58333333333333337</c:v>
                </c:pt>
                <c:pt idx="23">
                  <c:v>0.82352941176470584</c:v>
                </c:pt>
                <c:pt idx="24">
                  <c:v>0.42307692307692307</c:v>
                </c:pt>
                <c:pt idx="25">
                  <c:v>0.77777777777777779</c:v>
                </c:pt>
                <c:pt idx="26">
                  <c:v>0.33333333333333331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0.23333333333333334</c:v>
                </c:pt>
                <c:pt idx="30">
                  <c:v>0.33333333333333331</c:v>
                </c:pt>
                <c:pt idx="31">
                  <c:v>0.43333333333333335</c:v>
                </c:pt>
                <c:pt idx="32">
                  <c:v>0.47368421052631576</c:v>
                </c:pt>
                <c:pt idx="33">
                  <c:v>0.7</c:v>
                </c:pt>
                <c:pt idx="34">
                  <c:v>0.73684210526315785</c:v>
                </c:pt>
                <c:pt idx="35">
                  <c:v>0.30434782608695654</c:v>
                </c:pt>
                <c:pt idx="36">
                  <c:v>0.63636363636363635</c:v>
                </c:pt>
                <c:pt idx="37">
                  <c:v>0.36666666666666664</c:v>
                </c:pt>
                <c:pt idx="38">
                  <c:v>0.56000000000000005</c:v>
                </c:pt>
                <c:pt idx="39">
                  <c:v>0.60869565217391308</c:v>
                </c:pt>
                <c:pt idx="40">
                  <c:v>0.4</c:v>
                </c:pt>
                <c:pt idx="41">
                  <c:v>0.51851851851851849</c:v>
                </c:pt>
                <c:pt idx="42">
                  <c:v>0.60869565217391308</c:v>
                </c:pt>
                <c:pt idx="43">
                  <c:v>0.41666666666666669</c:v>
                </c:pt>
                <c:pt idx="44">
                  <c:v>0.55000000000000004</c:v>
                </c:pt>
                <c:pt idx="45">
                  <c:v>0.51851851851851849</c:v>
                </c:pt>
                <c:pt idx="46">
                  <c:v>0.375</c:v>
                </c:pt>
                <c:pt idx="47">
                  <c:v>0.70588235294117652</c:v>
                </c:pt>
                <c:pt idx="48">
                  <c:v>0.26666666666666666</c:v>
                </c:pt>
                <c:pt idx="49">
                  <c:v>0.60869565217391308</c:v>
                </c:pt>
                <c:pt idx="50">
                  <c:v>0.66666666666666663</c:v>
                </c:pt>
                <c:pt idx="51">
                  <c:v>0.26666666666666666</c:v>
                </c:pt>
                <c:pt idx="52">
                  <c:v>0.46666666666666667</c:v>
                </c:pt>
                <c:pt idx="53">
                  <c:v>0.5</c:v>
                </c:pt>
                <c:pt idx="54">
                  <c:v>0.60869565217391308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9-4B44-AD6B-777D3AF9E7D9}"/>
            </c:ext>
          </c:extLst>
        </c:ser>
        <c:ser>
          <c:idx val="1"/>
          <c:order val="1"/>
          <c:tx>
            <c:strRef>
              <c:f>'Vermeulen, Rudolf'!$J$3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'Vermeulen, Rudolf'!$O$4:$Q$102</c:f>
              <c:multiLvlStrCache>
                <c:ptCount val="55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25-sep-2024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2-okt-2024</c:v>
                  </c:pt>
                  <c:pt idx="12">
                    <c:v>9-okt-2024</c:v>
                  </c:pt>
                  <c:pt idx="13">
                    <c:v>9-okt-2024</c:v>
                  </c:pt>
                  <c:pt idx="14">
                    <c:v>9-okt-2024</c:v>
                  </c:pt>
                  <c:pt idx="15">
                    <c:v>16-okt-2024</c:v>
                  </c:pt>
                  <c:pt idx="16">
                    <c:v>16-okt-2024</c:v>
                  </c:pt>
                  <c:pt idx="17">
                    <c:v>16-okt-2024</c:v>
                  </c:pt>
                  <c:pt idx="18">
                    <c:v>23-okt-2024</c:v>
                  </c:pt>
                  <c:pt idx="19">
                    <c:v>23-okt-2024</c:v>
                  </c:pt>
                  <c:pt idx="20">
                    <c:v>23-okt-2024</c:v>
                  </c:pt>
                  <c:pt idx="21">
                    <c:v>20-nov-2024</c:v>
                  </c:pt>
                  <c:pt idx="22">
                    <c:v>20-nov-2024</c:v>
                  </c:pt>
                  <c:pt idx="23">
                    <c:v>20-nov-2024</c:v>
                  </c:pt>
                  <c:pt idx="24">
                    <c:v>27-nov-2024</c:v>
                  </c:pt>
                  <c:pt idx="25">
                    <c:v>27-nov-2024</c:v>
                  </c:pt>
                  <c:pt idx="26">
                    <c:v>18-dec-2024</c:v>
                  </c:pt>
                  <c:pt idx="27">
                    <c:v>18-dec-2024</c:v>
                  </c:pt>
                  <c:pt idx="28">
                    <c:v>18-dec-2024</c:v>
                  </c:pt>
                  <c:pt idx="29">
                    <c:v>8-jan-2025</c:v>
                  </c:pt>
                  <c:pt idx="30">
                    <c:v>8-jan-2025</c:v>
                  </c:pt>
                  <c:pt idx="31">
                    <c:v>8-jan-2025</c:v>
                  </c:pt>
                  <c:pt idx="32">
                    <c:v>22-jan-2025</c:v>
                  </c:pt>
                  <c:pt idx="33">
                    <c:v>22-jan-2025</c:v>
                  </c:pt>
                  <c:pt idx="34">
                    <c:v>22-jan-2025</c:v>
                  </c:pt>
                  <c:pt idx="35">
                    <c:v>19-feb-2025</c:v>
                  </c:pt>
                  <c:pt idx="36">
                    <c:v>5-mrt-2025</c:v>
                  </c:pt>
                  <c:pt idx="37">
                    <c:v>5-mrt-2025</c:v>
                  </c:pt>
                  <c:pt idx="38">
                    <c:v>12-mrt-2025</c:v>
                  </c:pt>
                  <c:pt idx="39">
                    <c:v>12-mrt-2025</c:v>
                  </c:pt>
                  <c:pt idx="40">
                    <c:v>19-mrt-2025</c:v>
                  </c:pt>
                  <c:pt idx="41">
                    <c:v>19-mrt-2025</c:v>
                  </c:pt>
                  <c:pt idx="42">
                    <c:v>19-mrt-2025</c:v>
                  </c:pt>
                  <c:pt idx="43">
                    <c:v>2-apr-2025</c:v>
                  </c:pt>
                  <c:pt idx="44">
                    <c:v>2-apr-2025</c:v>
                  </c:pt>
                  <c:pt idx="45">
                    <c:v>2-apr-2025</c:v>
                  </c:pt>
                  <c:pt idx="46">
                    <c:v>9-apr-2025</c:v>
                  </c:pt>
                  <c:pt idx="47">
                    <c:v>9-apr-2025</c:v>
                  </c:pt>
                  <c:pt idx="48">
                    <c:v>16-apr-2025</c:v>
                  </c:pt>
                  <c:pt idx="49">
                    <c:v>16-apr-2025</c:v>
                  </c:pt>
                  <c:pt idx="50">
                    <c:v>16-apr-2025</c:v>
                  </c:pt>
                  <c:pt idx="51">
                    <c:v>23-apr-2025</c:v>
                  </c:pt>
                  <c:pt idx="52">
                    <c:v>23-apr-2025</c:v>
                  </c:pt>
                  <c:pt idx="53">
                    <c:v>30-apr-2025</c:v>
                  </c:pt>
                  <c:pt idx="54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</c:lvl>
              </c:multiLvlStrCache>
            </c:multiLvlStrRef>
          </c:cat>
          <c:val>
            <c:numRef>
              <c:f>'Vermeulen, Rudolf'!$J$4:$J$118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9-4B44-AD6B-777D3AF9E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'Vissenberg, Erwin'!$R$1</c:f>
          <c:strCache>
            <c:ptCount val="1"/>
            <c:pt idx="0">
              <c:v>Vissenberg, Erwin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'Vissenberg, Erwin'!$V$3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4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9-okt-2024</c:v>
                  </c:pt>
                  <c:pt idx="9">
                    <c:v>23-okt-2024</c:v>
                  </c:pt>
                  <c:pt idx="10">
                    <c:v>23-okt-2024</c:v>
                  </c:pt>
                  <c:pt idx="11">
                    <c:v>6-nov-2024</c:v>
                  </c:pt>
                  <c:pt idx="12">
                    <c:v>13-nov-2024</c:v>
                  </c:pt>
                  <c:pt idx="13">
                    <c:v>13-nov-2024</c:v>
                  </c:pt>
                  <c:pt idx="14">
                    <c:v>11-dec-2024</c:v>
                  </c:pt>
                  <c:pt idx="15">
                    <c:v>11-dec-2024</c:v>
                  </c:pt>
                  <c:pt idx="16">
                    <c:v>18-dec-2024</c:v>
                  </c:pt>
                  <c:pt idx="17">
                    <c:v>18-dec-2024</c:v>
                  </c:pt>
                  <c:pt idx="18">
                    <c:v>18-dec-2024</c:v>
                  </c:pt>
                  <c:pt idx="19">
                    <c:v>8-jan-2025</c:v>
                  </c:pt>
                  <c:pt idx="20">
                    <c:v>8-jan-2025</c:v>
                  </c:pt>
                  <c:pt idx="21">
                    <c:v>15-jan-2025</c:v>
                  </c:pt>
                  <c:pt idx="22">
                    <c:v>15-jan-2025</c:v>
                  </c:pt>
                  <c:pt idx="23">
                    <c:v>5-feb-2025</c:v>
                  </c:pt>
                  <c:pt idx="24">
                    <c:v>12-feb-2025</c:v>
                  </c:pt>
                  <c:pt idx="25">
                    <c:v>12-feb-2025</c:v>
                  </c:pt>
                  <c:pt idx="26">
                    <c:v>19-feb-2025</c:v>
                  </c:pt>
                  <c:pt idx="27">
                    <c:v>19-feb-2025</c:v>
                  </c:pt>
                  <c:pt idx="28">
                    <c:v>26-feb-2025</c:v>
                  </c:pt>
                  <c:pt idx="29">
                    <c:v>26-feb-2025</c:v>
                  </c:pt>
                  <c:pt idx="30">
                    <c:v>5-mrt-2025</c:v>
                  </c:pt>
                  <c:pt idx="31">
                    <c:v>19-mrt-2025</c:v>
                  </c:pt>
                  <c:pt idx="32">
                    <c:v>19-mrt-2025</c:v>
                  </c:pt>
                  <c:pt idx="33">
                    <c:v>2-apr-2025</c:v>
                  </c:pt>
                  <c:pt idx="34">
                    <c:v>2-apr-2025</c:v>
                  </c:pt>
                  <c:pt idx="35">
                    <c:v>2-apr-2025</c:v>
                  </c:pt>
                  <c:pt idx="36">
                    <c:v>16-apr-2025</c:v>
                  </c:pt>
                  <c:pt idx="37">
                    <c:v>16-apr-2025</c:v>
                  </c:pt>
                  <c:pt idx="38">
                    <c:v>23-apr-2025</c:v>
                  </c:pt>
                  <c:pt idx="39">
                    <c:v>23-apr-2025</c:v>
                  </c:pt>
                  <c:pt idx="40">
                    <c:v>30-apr-2025</c:v>
                  </c:pt>
                  <c:pt idx="41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</c:lvl>
              </c:multiLvlStrCache>
            </c:multiLvlStrRef>
          </c:cat>
          <c:val>
            <c:numRef>
              <c:f>'Vissenberg, Erwin'!$V$4:$V$102</c:f>
              <c:numCache>
                <c:formatCode>0.000</c:formatCode>
                <c:ptCount val="99"/>
                <c:pt idx="0">
                  <c:v>0.73076923076923073</c:v>
                </c:pt>
                <c:pt idx="1">
                  <c:v>0.79166666666666663</c:v>
                </c:pt>
                <c:pt idx="2">
                  <c:v>0.5</c:v>
                </c:pt>
                <c:pt idx="3">
                  <c:v>0.53333333333333333</c:v>
                </c:pt>
                <c:pt idx="4">
                  <c:v>0.43333333333333335</c:v>
                </c:pt>
                <c:pt idx="5">
                  <c:v>0.90476190476190477</c:v>
                </c:pt>
                <c:pt idx="6">
                  <c:v>0.6785714285714286</c:v>
                </c:pt>
                <c:pt idx="7">
                  <c:v>0.79166666666666663</c:v>
                </c:pt>
                <c:pt idx="8">
                  <c:v>0.6</c:v>
                </c:pt>
                <c:pt idx="9">
                  <c:v>0.6</c:v>
                </c:pt>
                <c:pt idx="10">
                  <c:v>0.6333333333333333</c:v>
                </c:pt>
                <c:pt idx="11">
                  <c:v>0.6</c:v>
                </c:pt>
                <c:pt idx="12">
                  <c:v>0.47619047619047616</c:v>
                </c:pt>
                <c:pt idx="13">
                  <c:v>0.56666666666666665</c:v>
                </c:pt>
                <c:pt idx="14">
                  <c:v>0.78947368421052633</c:v>
                </c:pt>
                <c:pt idx="15">
                  <c:v>0.6785714285714286</c:v>
                </c:pt>
                <c:pt idx="16">
                  <c:v>0.26666666666666666</c:v>
                </c:pt>
                <c:pt idx="17">
                  <c:v>1.125</c:v>
                </c:pt>
                <c:pt idx="18">
                  <c:v>1.1176470588235294</c:v>
                </c:pt>
                <c:pt idx="19">
                  <c:v>0.68181818181818177</c:v>
                </c:pt>
                <c:pt idx="20">
                  <c:v>1</c:v>
                </c:pt>
                <c:pt idx="21">
                  <c:v>0.82608695652173914</c:v>
                </c:pt>
                <c:pt idx="22">
                  <c:v>0.95</c:v>
                </c:pt>
                <c:pt idx="23">
                  <c:v>0.79166666666666663</c:v>
                </c:pt>
                <c:pt idx="24">
                  <c:v>0.6333333333333333</c:v>
                </c:pt>
                <c:pt idx="25">
                  <c:v>0.8571428571428571</c:v>
                </c:pt>
                <c:pt idx="26">
                  <c:v>0.48148148148148145</c:v>
                </c:pt>
                <c:pt idx="27">
                  <c:v>0.90476190476190477</c:v>
                </c:pt>
                <c:pt idx="28">
                  <c:v>0.1</c:v>
                </c:pt>
                <c:pt idx="29">
                  <c:v>0.90476190476190477</c:v>
                </c:pt>
                <c:pt idx="30">
                  <c:v>0.70370370370370372</c:v>
                </c:pt>
                <c:pt idx="31">
                  <c:v>0.40740740740740738</c:v>
                </c:pt>
                <c:pt idx="32">
                  <c:v>0.43333333333333335</c:v>
                </c:pt>
                <c:pt idx="33">
                  <c:v>0.46666666666666667</c:v>
                </c:pt>
                <c:pt idx="34">
                  <c:v>0.82608695652173914</c:v>
                </c:pt>
                <c:pt idx="35">
                  <c:v>1.3571428571428572</c:v>
                </c:pt>
                <c:pt idx="36">
                  <c:v>0.47368421052631576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1.2666666666666666</c:v>
                </c:pt>
                <c:pt idx="40">
                  <c:v>0.5714285714285714</c:v>
                </c:pt>
                <c:pt idx="41">
                  <c:v>0.42857142857142855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4-4CF7-B495-F96849451140}"/>
            </c:ext>
          </c:extLst>
        </c:ser>
        <c:ser>
          <c:idx val="1"/>
          <c:order val="1"/>
          <c:tx>
            <c:strRef>
              <c:f>'Vissenberg, Erwin'!$J$3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'Vissenberg, Erwin'!$O$4:$Q$102</c:f>
              <c:multiLvlStrCache>
                <c:ptCount val="4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9-okt-2024</c:v>
                  </c:pt>
                  <c:pt idx="9">
                    <c:v>23-okt-2024</c:v>
                  </c:pt>
                  <c:pt idx="10">
                    <c:v>23-okt-2024</c:v>
                  </c:pt>
                  <c:pt idx="11">
                    <c:v>6-nov-2024</c:v>
                  </c:pt>
                  <c:pt idx="12">
                    <c:v>13-nov-2024</c:v>
                  </c:pt>
                  <c:pt idx="13">
                    <c:v>13-nov-2024</c:v>
                  </c:pt>
                  <c:pt idx="14">
                    <c:v>11-dec-2024</c:v>
                  </c:pt>
                  <c:pt idx="15">
                    <c:v>11-dec-2024</c:v>
                  </c:pt>
                  <c:pt idx="16">
                    <c:v>18-dec-2024</c:v>
                  </c:pt>
                  <c:pt idx="17">
                    <c:v>18-dec-2024</c:v>
                  </c:pt>
                  <c:pt idx="18">
                    <c:v>18-dec-2024</c:v>
                  </c:pt>
                  <c:pt idx="19">
                    <c:v>8-jan-2025</c:v>
                  </c:pt>
                  <c:pt idx="20">
                    <c:v>8-jan-2025</c:v>
                  </c:pt>
                  <c:pt idx="21">
                    <c:v>15-jan-2025</c:v>
                  </c:pt>
                  <c:pt idx="22">
                    <c:v>15-jan-2025</c:v>
                  </c:pt>
                  <c:pt idx="23">
                    <c:v>5-feb-2025</c:v>
                  </c:pt>
                  <c:pt idx="24">
                    <c:v>12-feb-2025</c:v>
                  </c:pt>
                  <c:pt idx="25">
                    <c:v>12-feb-2025</c:v>
                  </c:pt>
                  <c:pt idx="26">
                    <c:v>19-feb-2025</c:v>
                  </c:pt>
                  <c:pt idx="27">
                    <c:v>19-feb-2025</c:v>
                  </c:pt>
                  <c:pt idx="28">
                    <c:v>26-feb-2025</c:v>
                  </c:pt>
                  <c:pt idx="29">
                    <c:v>26-feb-2025</c:v>
                  </c:pt>
                  <c:pt idx="30">
                    <c:v>5-mrt-2025</c:v>
                  </c:pt>
                  <c:pt idx="31">
                    <c:v>19-mrt-2025</c:v>
                  </c:pt>
                  <c:pt idx="32">
                    <c:v>19-mrt-2025</c:v>
                  </c:pt>
                  <c:pt idx="33">
                    <c:v>2-apr-2025</c:v>
                  </c:pt>
                  <c:pt idx="34">
                    <c:v>2-apr-2025</c:v>
                  </c:pt>
                  <c:pt idx="35">
                    <c:v>2-apr-2025</c:v>
                  </c:pt>
                  <c:pt idx="36">
                    <c:v>16-apr-2025</c:v>
                  </c:pt>
                  <c:pt idx="37">
                    <c:v>16-apr-2025</c:v>
                  </c:pt>
                  <c:pt idx="38">
                    <c:v>23-apr-2025</c:v>
                  </c:pt>
                  <c:pt idx="39">
                    <c:v>23-apr-2025</c:v>
                  </c:pt>
                  <c:pt idx="40">
                    <c:v>30-apr-2025</c:v>
                  </c:pt>
                  <c:pt idx="41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</c:lvl>
              </c:multiLvlStrCache>
            </c:multiLvlStrRef>
          </c:cat>
          <c:val>
            <c:numRef>
              <c:f>'Vissenberg, Erwin'!$J$4:$J$118</c:f>
              <c:numCache>
                <c:formatCode>0.000</c:formatCode>
                <c:ptCount val="115"/>
                <c:pt idx="0">
                  <c:v>0.6333333333333333</c:v>
                </c:pt>
                <c:pt idx="1">
                  <c:v>0.6333333333333333</c:v>
                </c:pt>
                <c:pt idx="2">
                  <c:v>0.6333333333333333</c:v>
                </c:pt>
                <c:pt idx="3">
                  <c:v>0.6333333333333333</c:v>
                </c:pt>
                <c:pt idx="4">
                  <c:v>0.6333333333333333</c:v>
                </c:pt>
                <c:pt idx="5">
                  <c:v>0.6333333333333333</c:v>
                </c:pt>
                <c:pt idx="6">
                  <c:v>0.6333333333333333</c:v>
                </c:pt>
                <c:pt idx="7">
                  <c:v>0.6333333333333333</c:v>
                </c:pt>
                <c:pt idx="8">
                  <c:v>0.6333333333333333</c:v>
                </c:pt>
                <c:pt idx="9">
                  <c:v>0.6333333333333333</c:v>
                </c:pt>
                <c:pt idx="10">
                  <c:v>0.6333333333333333</c:v>
                </c:pt>
                <c:pt idx="11">
                  <c:v>0.6333333333333333</c:v>
                </c:pt>
                <c:pt idx="12">
                  <c:v>0.6333333333333333</c:v>
                </c:pt>
                <c:pt idx="13">
                  <c:v>0.6333333333333333</c:v>
                </c:pt>
                <c:pt idx="14">
                  <c:v>0.6333333333333333</c:v>
                </c:pt>
                <c:pt idx="15">
                  <c:v>0.6333333333333333</c:v>
                </c:pt>
                <c:pt idx="16">
                  <c:v>0.6333333333333333</c:v>
                </c:pt>
                <c:pt idx="17">
                  <c:v>0.6333333333333333</c:v>
                </c:pt>
                <c:pt idx="18">
                  <c:v>0.6333333333333333</c:v>
                </c:pt>
                <c:pt idx="19">
                  <c:v>0.6333333333333333</c:v>
                </c:pt>
                <c:pt idx="20">
                  <c:v>0.6333333333333333</c:v>
                </c:pt>
                <c:pt idx="21">
                  <c:v>0.6333333333333333</c:v>
                </c:pt>
                <c:pt idx="22">
                  <c:v>0.6333333333333333</c:v>
                </c:pt>
                <c:pt idx="23">
                  <c:v>0.6333333333333333</c:v>
                </c:pt>
                <c:pt idx="24">
                  <c:v>0.6333333333333333</c:v>
                </c:pt>
                <c:pt idx="25">
                  <c:v>0.6333333333333333</c:v>
                </c:pt>
                <c:pt idx="26">
                  <c:v>0.6333333333333333</c:v>
                </c:pt>
                <c:pt idx="27">
                  <c:v>0.6333333333333333</c:v>
                </c:pt>
                <c:pt idx="28">
                  <c:v>0.6333333333333333</c:v>
                </c:pt>
                <c:pt idx="29">
                  <c:v>0.6333333333333333</c:v>
                </c:pt>
                <c:pt idx="30">
                  <c:v>0.6333333333333333</c:v>
                </c:pt>
                <c:pt idx="31">
                  <c:v>0.6333333333333333</c:v>
                </c:pt>
                <c:pt idx="32">
                  <c:v>0.6333333333333333</c:v>
                </c:pt>
                <c:pt idx="33">
                  <c:v>0.6333333333333333</c:v>
                </c:pt>
                <c:pt idx="34">
                  <c:v>0.6333333333333333</c:v>
                </c:pt>
                <c:pt idx="35">
                  <c:v>0.6333333333333333</c:v>
                </c:pt>
                <c:pt idx="36">
                  <c:v>0.6333333333333333</c:v>
                </c:pt>
                <c:pt idx="37">
                  <c:v>0.6333333333333333</c:v>
                </c:pt>
                <c:pt idx="38">
                  <c:v>0.6333333333333333</c:v>
                </c:pt>
                <c:pt idx="39">
                  <c:v>0.6333333333333333</c:v>
                </c:pt>
                <c:pt idx="40">
                  <c:v>0.6333333333333333</c:v>
                </c:pt>
                <c:pt idx="41">
                  <c:v>0.6333333333333333</c:v>
                </c:pt>
                <c:pt idx="42">
                  <c:v>0.6333333333333333</c:v>
                </c:pt>
                <c:pt idx="43">
                  <c:v>0.6333333333333333</c:v>
                </c:pt>
                <c:pt idx="44">
                  <c:v>0.6333333333333333</c:v>
                </c:pt>
                <c:pt idx="45">
                  <c:v>0.6333333333333333</c:v>
                </c:pt>
                <c:pt idx="46">
                  <c:v>0.6333333333333333</c:v>
                </c:pt>
                <c:pt idx="47">
                  <c:v>0.6333333333333333</c:v>
                </c:pt>
                <c:pt idx="48">
                  <c:v>0.6333333333333333</c:v>
                </c:pt>
                <c:pt idx="49">
                  <c:v>0.6333333333333333</c:v>
                </c:pt>
                <c:pt idx="50">
                  <c:v>0.6333333333333333</c:v>
                </c:pt>
                <c:pt idx="51">
                  <c:v>0.6333333333333333</c:v>
                </c:pt>
                <c:pt idx="52">
                  <c:v>0.6333333333333333</c:v>
                </c:pt>
                <c:pt idx="53">
                  <c:v>0.6333333333333333</c:v>
                </c:pt>
                <c:pt idx="54">
                  <c:v>0.6333333333333333</c:v>
                </c:pt>
                <c:pt idx="55">
                  <c:v>0.6333333333333333</c:v>
                </c:pt>
                <c:pt idx="56">
                  <c:v>0.6333333333333333</c:v>
                </c:pt>
                <c:pt idx="57">
                  <c:v>0.6333333333333333</c:v>
                </c:pt>
                <c:pt idx="58">
                  <c:v>0.6333333333333333</c:v>
                </c:pt>
                <c:pt idx="59">
                  <c:v>0.6333333333333333</c:v>
                </c:pt>
                <c:pt idx="60">
                  <c:v>0.6333333333333333</c:v>
                </c:pt>
                <c:pt idx="61">
                  <c:v>0.6333333333333333</c:v>
                </c:pt>
                <c:pt idx="62">
                  <c:v>0.6333333333333333</c:v>
                </c:pt>
                <c:pt idx="63">
                  <c:v>0.6333333333333333</c:v>
                </c:pt>
                <c:pt idx="64">
                  <c:v>0.6333333333333333</c:v>
                </c:pt>
                <c:pt idx="65">
                  <c:v>0.6333333333333333</c:v>
                </c:pt>
                <c:pt idx="66">
                  <c:v>0.6333333333333333</c:v>
                </c:pt>
                <c:pt idx="67">
                  <c:v>0.6333333333333333</c:v>
                </c:pt>
                <c:pt idx="68">
                  <c:v>0.6333333333333333</c:v>
                </c:pt>
                <c:pt idx="69">
                  <c:v>0.6333333333333333</c:v>
                </c:pt>
                <c:pt idx="70">
                  <c:v>0.6333333333333333</c:v>
                </c:pt>
                <c:pt idx="71">
                  <c:v>0.6333333333333333</c:v>
                </c:pt>
                <c:pt idx="72">
                  <c:v>0.6333333333333333</c:v>
                </c:pt>
                <c:pt idx="73">
                  <c:v>0.6333333333333333</c:v>
                </c:pt>
                <c:pt idx="74">
                  <c:v>0.6333333333333333</c:v>
                </c:pt>
                <c:pt idx="75">
                  <c:v>0.6333333333333333</c:v>
                </c:pt>
                <c:pt idx="76">
                  <c:v>0.6333333333333333</c:v>
                </c:pt>
                <c:pt idx="77">
                  <c:v>0.6333333333333333</c:v>
                </c:pt>
                <c:pt idx="78">
                  <c:v>0.6333333333333333</c:v>
                </c:pt>
                <c:pt idx="79">
                  <c:v>0.6333333333333333</c:v>
                </c:pt>
                <c:pt idx="80">
                  <c:v>0.6333333333333333</c:v>
                </c:pt>
                <c:pt idx="81">
                  <c:v>0.6333333333333333</c:v>
                </c:pt>
                <c:pt idx="82">
                  <c:v>0.6333333333333333</c:v>
                </c:pt>
                <c:pt idx="83">
                  <c:v>0.6333333333333333</c:v>
                </c:pt>
                <c:pt idx="84">
                  <c:v>0.6333333333333333</c:v>
                </c:pt>
                <c:pt idx="85">
                  <c:v>0.6333333333333333</c:v>
                </c:pt>
                <c:pt idx="86">
                  <c:v>0.6333333333333333</c:v>
                </c:pt>
                <c:pt idx="87">
                  <c:v>0.6333333333333333</c:v>
                </c:pt>
                <c:pt idx="88">
                  <c:v>0.6333333333333333</c:v>
                </c:pt>
                <c:pt idx="89">
                  <c:v>0.6333333333333333</c:v>
                </c:pt>
                <c:pt idx="90">
                  <c:v>0.6333333333333333</c:v>
                </c:pt>
                <c:pt idx="91">
                  <c:v>0.6333333333333333</c:v>
                </c:pt>
                <c:pt idx="92">
                  <c:v>0.6333333333333333</c:v>
                </c:pt>
                <c:pt idx="93">
                  <c:v>0.6333333333333333</c:v>
                </c:pt>
                <c:pt idx="94">
                  <c:v>0.6333333333333333</c:v>
                </c:pt>
                <c:pt idx="95">
                  <c:v>0.6333333333333333</c:v>
                </c:pt>
                <c:pt idx="96">
                  <c:v>0.6333333333333333</c:v>
                </c:pt>
                <c:pt idx="97">
                  <c:v>0.6333333333333333</c:v>
                </c:pt>
                <c:pt idx="98">
                  <c:v>0.6333333333333333</c:v>
                </c:pt>
                <c:pt idx="99">
                  <c:v>0.6333333333333333</c:v>
                </c:pt>
                <c:pt idx="100">
                  <c:v>0.6333333333333333</c:v>
                </c:pt>
                <c:pt idx="101">
                  <c:v>0.6333333333333333</c:v>
                </c:pt>
                <c:pt idx="102">
                  <c:v>0.6333333333333333</c:v>
                </c:pt>
                <c:pt idx="103">
                  <c:v>0.6333333333333333</c:v>
                </c:pt>
                <c:pt idx="104">
                  <c:v>0.6333333333333333</c:v>
                </c:pt>
                <c:pt idx="105">
                  <c:v>0.6333333333333333</c:v>
                </c:pt>
                <c:pt idx="106">
                  <c:v>0.6333333333333333</c:v>
                </c:pt>
                <c:pt idx="107">
                  <c:v>0.6333333333333333</c:v>
                </c:pt>
                <c:pt idx="108">
                  <c:v>0.6333333333333333</c:v>
                </c:pt>
                <c:pt idx="109">
                  <c:v>0.6333333333333333</c:v>
                </c:pt>
                <c:pt idx="110">
                  <c:v>0.6333333333333333</c:v>
                </c:pt>
                <c:pt idx="111">
                  <c:v>0.6333333333333333</c:v>
                </c:pt>
                <c:pt idx="112">
                  <c:v>0.6333333333333333</c:v>
                </c:pt>
                <c:pt idx="113">
                  <c:v>0.6333333333333333</c:v>
                </c:pt>
                <c:pt idx="114">
                  <c:v>0.6333333333333333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4-4CF7-B495-F96849451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Kees'!$R$1</c:f>
          <c:strCache>
            <c:ptCount val="1"/>
            <c:pt idx="0">
              <c:v>Zagers, Kees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Kees'!$V$3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54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16-okt-2024</c:v>
                  </c:pt>
                  <c:pt idx="12">
                    <c:v>16-okt-2024</c:v>
                  </c:pt>
                  <c:pt idx="13">
                    <c:v>16-okt-2024</c:v>
                  </c:pt>
                  <c:pt idx="14">
                    <c:v>23-okt-2024</c:v>
                  </c:pt>
                  <c:pt idx="15">
                    <c:v>23-okt-2024</c:v>
                  </c:pt>
                  <c:pt idx="16">
                    <c:v>6-nov-2024</c:v>
                  </c:pt>
                  <c:pt idx="17">
                    <c:v>6-nov-2024</c:v>
                  </c:pt>
                  <c:pt idx="18">
                    <c:v>20-nov-2024</c:v>
                  </c:pt>
                  <c:pt idx="19">
                    <c:v>20-nov-2024</c:v>
                  </c:pt>
                  <c:pt idx="20">
                    <c:v>27-nov-2024</c:v>
                  </c:pt>
                  <c:pt idx="21">
                    <c:v>27-nov-2024</c:v>
                  </c:pt>
                  <c:pt idx="22">
                    <c:v>11-dec-2024</c:v>
                  </c:pt>
                  <c:pt idx="23">
                    <c:v>11-dec-2024</c:v>
                  </c:pt>
                  <c:pt idx="24">
                    <c:v>18-dec-2024</c:v>
                  </c:pt>
                  <c:pt idx="25">
                    <c:v>18-dec-2024</c:v>
                  </c:pt>
                  <c:pt idx="26">
                    <c:v>8-jan-2025</c:v>
                  </c:pt>
                  <c:pt idx="27">
                    <c:v>8-jan-2025</c:v>
                  </c:pt>
                  <c:pt idx="28">
                    <c:v>29-jan-2025</c:v>
                  </c:pt>
                  <c:pt idx="29">
                    <c:v>29-jan-2025</c:v>
                  </c:pt>
                  <c:pt idx="30">
                    <c:v>5-feb-2025</c:v>
                  </c:pt>
                  <c:pt idx="31">
                    <c:v>5-feb-2025</c:v>
                  </c:pt>
                  <c:pt idx="32">
                    <c:v>12-feb-2025</c:v>
                  </c:pt>
                  <c:pt idx="33">
                    <c:v>12-feb-2025</c:v>
                  </c:pt>
                  <c:pt idx="34">
                    <c:v>19-feb-2025</c:v>
                  </c:pt>
                  <c:pt idx="35">
                    <c:v>19-feb-2025</c:v>
                  </c:pt>
                  <c:pt idx="36">
                    <c:v>19-feb-2025</c:v>
                  </c:pt>
                  <c:pt idx="37">
                    <c:v>26-feb-2025</c:v>
                  </c:pt>
                  <c:pt idx="38">
                    <c:v>26-feb-2025</c:v>
                  </c:pt>
                  <c:pt idx="39">
                    <c:v>5-mrt-2025</c:v>
                  </c:pt>
                  <c:pt idx="40">
                    <c:v>12-mrt-2025</c:v>
                  </c:pt>
                  <c:pt idx="41">
                    <c:v>12-mrt-2025</c:v>
                  </c:pt>
                  <c:pt idx="42">
                    <c:v>19-mrt-2025</c:v>
                  </c:pt>
                  <c:pt idx="43">
                    <c:v>19-mrt-2025</c:v>
                  </c:pt>
                  <c:pt idx="44">
                    <c:v>2-apr-2025</c:v>
                  </c:pt>
                  <c:pt idx="45">
                    <c:v>2-apr-2025</c:v>
                  </c:pt>
                  <c:pt idx="46">
                    <c:v>9-apr-2025</c:v>
                  </c:pt>
                  <c:pt idx="47">
                    <c:v>9-apr-2025</c:v>
                  </c:pt>
                  <c:pt idx="48">
                    <c:v>16-apr-2025</c:v>
                  </c:pt>
                  <c:pt idx="49">
                    <c:v>16-apr-2025</c:v>
                  </c:pt>
                  <c:pt idx="50">
                    <c:v>23-apr-2025</c:v>
                  </c:pt>
                  <c:pt idx="51">
                    <c:v>23-apr-2025</c:v>
                  </c:pt>
                  <c:pt idx="52">
                    <c:v>30-apr-2025</c:v>
                  </c:pt>
                  <c:pt idx="53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</c:lvl>
              </c:multiLvlStrCache>
            </c:multiLvlStrRef>
          </c:cat>
          <c:val>
            <c:numRef>
              <c:f>'Zagers, Kees'!$V$4:$V$102</c:f>
              <c:numCache>
                <c:formatCode>0.000</c:formatCode>
                <c:ptCount val="99"/>
                <c:pt idx="0">
                  <c:v>0.35294117647058826</c:v>
                </c:pt>
                <c:pt idx="1">
                  <c:v>0.34615384615384615</c:v>
                </c:pt>
                <c:pt idx="2">
                  <c:v>0.33333333333333331</c:v>
                </c:pt>
                <c:pt idx="3">
                  <c:v>0.14285714285714285</c:v>
                </c:pt>
                <c:pt idx="4">
                  <c:v>0.25</c:v>
                </c:pt>
                <c:pt idx="5">
                  <c:v>0.32142857142857145</c:v>
                </c:pt>
                <c:pt idx="6">
                  <c:v>0.33333333333333331</c:v>
                </c:pt>
                <c:pt idx="7">
                  <c:v>0.20833333333333334</c:v>
                </c:pt>
                <c:pt idx="8">
                  <c:v>0.375</c:v>
                </c:pt>
                <c:pt idx="9">
                  <c:v>0.33333333333333331</c:v>
                </c:pt>
                <c:pt idx="10">
                  <c:v>0.38461538461538464</c:v>
                </c:pt>
                <c:pt idx="11">
                  <c:v>0.2857142857142857</c:v>
                </c:pt>
                <c:pt idx="12">
                  <c:v>0.33333333333333331</c:v>
                </c:pt>
                <c:pt idx="13">
                  <c:v>0.4</c:v>
                </c:pt>
                <c:pt idx="14">
                  <c:v>0.26666666666666666</c:v>
                </c:pt>
                <c:pt idx="15">
                  <c:v>0.39130434782608697</c:v>
                </c:pt>
                <c:pt idx="16">
                  <c:v>0.375</c:v>
                </c:pt>
                <c:pt idx="17">
                  <c:v>0.26666666666666666</c:v>
                </c:pt>
                <c:pt idx="18">
                  <c:v>0.13333333333333333</c:v>
                </c:pt>
                <c:pt idx="19">
                  <c:v>0.33333333333333331</c:v>
                </c:pt>
                <c:pt idx="20">
                  <c:v>0.20833333333333334</c:v>
                </c:pt>
                <c:pt idx="21">
                  <c:v>0.4</c:v>
                </c:pt>
                <c:pt idx="22">
                  <c:v>0.52173913043478259</c:v>
                </c:pt>
                <c:pt idx="23">
                  <c:v>0.63157894736842102</c:v>
                </c:pt>
                <c:pt idx="24">
                  <c:v>0.46153846153846156</c:v>
                </c:pt>
                <c:pt idx="25">
                  <c:v>0.5</c:v>
                </c:pt>
                <c:pt idx="26">
                  <c:v>0.20833333333333334</c:v>
                </c:pt>
                <c:pt idx="27">
                  <c:v>0.26666666666666666</c:v>
                </c:pt>
                <c:pt idx="28">
                  <c:v>0.36666666666666664</c:v>
                </c:pt>
                <c:pt idx="29">
                  <c:v>0.44444444444444442</c:v>
                </c:pt>
                <c:pt idx="30">
                  <c:v>0.42105263157894735</c:v>
                </c:pt>
                <c:pt idx="31">
                  <c:v>0.8571428571428571</c:v>
                </c:pt>
                <c:pt idx="32">
                  <c:v>0.2</c:v>
                </c:pt>
                <c:pt idx="33">
                  <c:v>0.25</c:v>
                </c:pt>
                <c:pt idx="34">
                  <c:v>0.33333333333333331</c:v>
                </c:pt>
                <c:pt idx="35">
                  <c:v>0.5</c:v>
                </c:pt>
                <c:pt idx="36">
                  <c:v>0.52173913043478259</c:v>
                </c:pt>
                <c:pt idx="37">
                  <c:v>0.42307692307692307</c:v>
                </c:pt>
                <c:pt idx="38">
                  <c:v>0.59090909090909094</c:v>
                </c:pt>
                <c:pt idx="39">
                  <c:v>0.53333333333333333</c:v>
                </c:pt>
                <c:pt idx="40">
                  <c:v>0.43478260869565216</c:v>
                </c:pt>
                <c:pt idx="41">
                  <c:v>0.46153846153846156</c:v>
                </c:pt>
                <c:pt idx="42">
                  <c:v>0.33333333333333331</c:v>
                </c:pt>
                <c:pt idx="43">
                  <c:v>0.48</c:v>
                </c:pt>
                <c:pt idx="44">
                  <c:v>0.4</c:v>
                </c:pt>
                <c:pt idx="45">
                  <c:v>0.8571428571428571</c:v>
                </c:pt>
                <c:pt idx="46">
                  <c:v>0.4</c:v>
                </c:pt>
                <c:pt idx="47">
                  <c:v>0.70588235294117652</c:v>
                </c:pt>
                <c:pt idx="48">
                  <c:v>0.4</c:v>
                </c:pt>
                <c:pt idx="49">
                  <c:v>0.46153846153846156</c:v>
                </c:pt>
                <c:pt idx="50">
                  <c:v>0.28000000000000003</c:v>
                </c:pt>
                <c:pt idx="51">
                  <c:v>0.23333333333333334</c:v>
                </c:pt>
                <c:pt idx="52">
                  <c:v>0.39130434782608697</c:v>
                </c:pt>
                <c:pt idx="53">
                  <c:v>0.42857142857142855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7-4ABE-A798-AA9C57DA704E}"/>
            </c:ext>
          </c:extLst>
        </c:ser>
        <c:ser>
          <c:idx val="1"/>
          <c:order val="1"/>
          <c:tx>
            <c:strRef>
              <c:f>'Zagers, Kees'!$J$3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Kees'!$O$4:$Q$102</c:f>
              <c:multiLvlStrCache>
                <c:ptCount val="54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16-okt-2024</c:v>
                  </c:pt>
                  <c:pt idx="12">
                    <c:v>16-okt-2024</c:v>
                  </c:pt>
                  <c:pt idx="13">
                    <c:v>16-okt-2024</c:v>
                  </c:pt>
                  <c:pt idx="14">
                    <c:v>23-okt-2024</c:v>
                  </c:pt>
                  <c:pt idx="15">
                    <c:v>23-okt-2024</c:v>
                  </c:pt>
                  <c:pt idx="16">
                    <c:v>6-nov-2024</c:v>
                  </c:pt>
                  <c:pt idx="17">
                    <c:v>6-nov-2024</c:v>
                  </c:pt>
                  <c:pt idx="18">
                    <c:v>20-nov-2024</c:v>
                  </c:pt>
                  <c:pt idx="19">
                    <c:v>20-nov-2024</c:v>
                  </c:pt>
                  <c:pt idx="20">
                    <c:v>27-nov-2024</c:v>
                  </c:pt>
                  <c:pt idx="21">
                    <c:v>27-nov-2024</c:v>
                  </c:pt>
                  <c:pt idx="22">
                    <c:v>11-dec-2024</c:v>
                  </c:pt>
                  <c:pt idx="23">
                    <c:v>11-dec-2024</c:v>
                  </c:pt>
                  <c:pt idx="24">
                    <c:v>18-dec-2024</c:v>
                  </c:pt>
                  <c:pt idx="25">
                    <c:v>18-dec-2024</c:v>
                  </c:pt>
                  <c:pt idx="26">
                    <c:v>8-jan-2025</c:v>
                  </c:pt>
                  <c:pt idx="27">
                    <c:v>8-jan-2025</c:v>
                  </c:pt>
                  <c:pt idx="28">
                    <c:v>29-jan-2025</c:v>
                  </c:pt>
                  <c:pt idx="29">
                    <c:v>29-jan-2025</c:v>
                  </c:pt>
                  <c:pt idx="30">
                    <c:v>5-feb-2025</c:v>
                  </c:pt>
                  <c:pt idx="31">
                    <c:v>5-feb-2025</c:v>
                  </c:pt>
                  <c:pt idx="32">
                    <c:v>12-feb-2025</c:v>
                  </c:pt>
                  <c:pt idx="33">
                    <c:v>12-feb-2025</c:v>
                  </c:pt>
                  <c:pt idx="34">
                    <c:v>19-feb-2025</c:v>
                  </c:pt>
                  <c:pt idx="35">
                    <c:v>19-feb-2025</c:v>
                  </c:pt>
                  <c:pt idx="36">
                    <c:v>19-feb-2025</c:v>
                  </c:pt>
                  <c:pt idx="37">
                    <c:v>26-feb-2025</c:v>
                  </c:pt>
                  <c:pt idx="38">
                    <c:v>26-feb-2025</c:v>
                  </c:pt>
                  <c:pt idx="39">
                    <c:v>5-mrt-2025</c:v>
                  </c:pt>
                  <c:pt idx="40">
                    <c:v>12-mrt-2025</c:v>
                  </c:pt>
                  <c:pt idx="41">
                    <c:v>12-mrt-2025</c:v>
                  </c:pt>
                  <c:pt idx="42">
                    <c:v>19-mrt-2025</c:v>
                  </c:pt>
                  <c:pt idx="43">
                    <c:v>19-mrt-2025</c:v>
                  </c:pt>
                  <c:pt idx="44">
                    <c:v>2-apr-2025</c:v>
                  </c:pt>
                  <c:pt idx="45">
                    <c:v>2-apr-2025</c:v>
                  </c:pt>
                  <c:pt idx="46">
                    <c:v>9-apr-2025</c:v>
                  </c:pt>
                  <c:pt idx="47">
                    <c:v>9-apr-2025</c:v>
                  </c:pt>
                  <c:pt idx="48">
                    <c:v>16-apr-2025</c:v>
                  </c:pt>
                  <c:pt idx="49">
                    <c:v>16-apr-2025</c:v>
                  </c:pt>
                  <c:pt idx="50">
                    <c:v>23-apr-2025</c:v>
                  </c:pt>
                  <c:pt idx="51">
                    <c:v>23-apr-2025</c:v>
                  </c:pt>
                  <c:pt idx="52">
                    <c:v>30-apr-2025</c:v>
                  </c:pt>
                  <c:pt idx="53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</c:lvl>
              </c:multiLvlStrCache>
            </c:multiLvlStrRef>
          </c:cat>
          <c:val>
            <c:numRef>
              <c:f>'Zagers, Kees'!$J$4:$J$118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7-4ABE-A798-AA9C57DA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'Zagers, Mark'!$R$1</c:f>
          <c:strCache>
            <c:ptCount val="1"/>
            <c:pt idx="0">
              <c:v>Zagers, Mark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'Zagers, Mark'!$V$3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Mark'!$O$4:$Q$102</c:f>
              <c:multiLvlStrCache>
                <c:ptCount val="17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9-okt-2024</c:v>
                  </c:pt>
                  <c:pt idx="3">
                    <c:v>9-okt-2024</c:v>
                  </c:pt>
                  <c:pt idx="4">
                    <c:v>16-okt-2024</c:v>
                  </c:pt>
                  <c:pt idx="5">
                    <c:v>16-okt-2024</c:v>
                  </c:pt>
                  <c:pt idx="6">
                    <c:v>20-nov-2024</c:v>
                  </c:pt>
                  <c:pt idx="7">
                    <c:v>27-nov-2024</c:v>
                  </c:pt>
                  <c:pt idx="8">
                    <c:v>27-nov-2024</c:v>
                  </c:pt>
                  <c:pt idx="9">
                    <c:v>18-dec-2024</c:v>
                  </c:pt>
                  <c:pt idx="10">
                    <c:v>18-dec-2024</c:v>
                  </c:pt>
                  <c:pt idx="11">
                    <c:v>8-jan-2025</c:v>
                  </c:pt>
                  <c:pt idx="12">
                    <c:v>8-jan-2025</c:v>
                  </c:pt>
                  <c:pt idx="13">
                    <c:v>5-feb-2025</c:v>
                  </c:pt>
                  <c:pt idx="14">
                    <c:v>5-feb-2025</c:v>
                  </c:pt>
                  <c:pt idx="15">
                    <c:v>12-mrt-2025</c:v>
                  </c:pt>
                  <c:pt idx="16">
                    <c:v>12-mrt-2025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</c:lvl>
              </c:multiLvlStrCache>
            </c:multiLvlStrRef>
          </c:cat>
          <c:val>
            <c:numRef>
              <c:f>'Zagers, Mark'!$V$4:$V$102</c:f>
              <c:numCache>
                <c:formatCode>0.000</c:formatCode>
                <c:ptCount val="99"/>
                <c:pt idx="0">
                  <c:v>0.375</c:v>
                </c:pt>
                <c:pt idx="1">
                  <c:v>0.5357142857142857</c:v>
                </c:pt>
                <c:pt idx="2">
                  <c:v>0.38095238095238093</c:v>
                </c:pt>
                <c:pt idx="3">
                  <c:v>0.4</c:v>
                </c:pt>
                <c:pt idx="4">
                  <c:v>0.26666666666666666</c:v>
                </c:pt>
                <c:pt idx="5">
                  <c:v>0.68181818181818177</c:v>
                </c:pt>
                <c:pt idx="6">
                  <c:v>5.8823529411764705E-2</c:v>
                </c:pt>
                <c:pt idx="7">
                  <c:v>0.33333333333333331</c:v>
                </c:pt>
                <c:pt idx="8">
                  <c:v>0.51724137931034486</c:v>
                </c:pt>
                <c:pt idx="9">
                  <c:v>1.2</c:v>
                </c:pt>
                <c:pt idx="10">
                  <c:v>1.1538461538461537</c:v>
                </c:pt>
                <c:pt idx="11">
                  <c:v>0.32</c:v>
                </c:pt>
                <c:pt idx="12">
                  <c:v>0.625</c:v>
                </c:pt>
                <c:pt idx="13">
                  <c:v>0.3</c:v>
                </c:pt>
                <c:pt idx="14">
                  <c:v>0.625</c:v>
                </c:pt>
                <c:pt idx="15">
                  <c:v>0.38461538461538464</c:v>
                </c:pt>
                <c:pt idx="16">
                  <c:v>0.6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6-42F5-8343-21613944A00D}"/>
            </c:ext>
          </c:extLst>
        </c:ser>
        <c:ser>
          <c:idx val="1"/>
          <c:order val="1"/>
          <c:tx>
            <c:strRef>
              <c:f>'Zagers, Mark'!$J$3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'Zagers, Mark'!$O$4:$Q$102</c:f>
              <c:multiLvlStrCache>
                <c:ptCount val="17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9-okt-2024</c:v>
                  </c:pt>
                  <c:pt idx="3">
                    <c:v>9-okt-2024</c:v>
                  </c:pt>
                  <c:pt idx="4">
                    <c:v>16-okt-2024</c:v>
                  </c:pt>
                  <c:pt idx="5">
                    <c:v>16-okt-2024</c:v>
                  </c:pt>
                  <c:pt idx="6">
                    <c:v>20-nov-2024</c:v>
                  </c:pt>
                  <c:pt idx="7">
                    <c:v>27-nov-2024</c:v>
                  </c:pt>
                  <c:pt idx="8">
                    <c:v>27-nov-2024</c:v>
                  </c:pt>
                  <c:pt idx="9">
                    <c:v>18-dec-2024</c:v>
                  </c:pt>
                  <c:pt idx="10">
                    <c:v>18-dec-2024</c:v>
                  </c:pt>
                  <c:pt idx="11">
                    <c:v>8-jan-2025</c:v>
                  </c:pt>
                  <c:pt idx="12">
                    <c:v>8-jan-2025</c:v>
                  </c:pt>
                  <c:pt idx="13">
                    <c:v>5-feb-2025</c:v>
                  </c:pt>
                  <c:pt idx="14">
                    <c:v>5-feb-2025</c:v>
                  </c:pt>
                  <c:pt idx="15">
                    <c:v>12-mrt-2025</c:v>
                  </c:pt>
                  <c:pt idx="16">
                    <c:v>12-mrt-2025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</c:lvl>
              </c:multiLvlStrCache>
            </c:multiLvlStrRef>
          </c:cat>
          <c:val>
            <c:numRef>
              <c:f>'Zagers, Mark'!$J$4:$J$118</c:f>
              <c:numCache>
                <c:formatCode>0.000</c:formatCode>
                <c:ptCount val="11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6-42F5-8343-21613944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'Verkooyen, John'!$R$1</c:f>
          <c:strCache>
            <c:ptCount val="1"/>
            <c:pt idx="0">
              <c:v>Verkooyen, John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'Verkooyen, John'!$V$3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47"/>
                <c:lvl>
                  <c:pt idx="0">
                    <c:v>9-okt-2024</c:v>
                  </c:pt>
                  <c:pt idx="1">
                    <c:v>9-okt-2024</c:v>
                  </c:pt>
                  <c:pt idx="2">
                    <c:v>16-okt-2024</c:v>
                  </c:pt>
                  <c:pt idx="3">
                    <c:v>16-okt-2024</c:v>
                  </c:pt>
                  <c:pt idx="4">
                    <c:v>16-okt-2024</c:v>
                  </c:pt>
                  <c:pt idx="5">
                    <c:v>23-okt-2024</c:v>
                  </c:pt>
                  <c:pt idx="6">
                    <c:v>23-okt-2024</c:v>
                  </c:pt>
                  <c:pt idx="7">
                    <c:v>13-nov-2024</c:v>
                  </c:pt>
                  <c:pt idx="8">
                    <c:v>13-nov-2024</c:v>
                  </c:pt>
                  <c:pt idx="9">
                    <c:v>20-nov-2024</c:v>
                  </c:pt>
                  <c:pt idx="10">
                    <c:v>20-nov-2024</c:v>
                  </c:pt>
                  <c:pt idx="11">
                    <c:v>27-nov-2024</c:v>
                  </c:pt>
                  <c:pt idx="12">
                    <c:v>11-dec-2024</c:v>
                  </c:pt>
                  <c:pt idx="13">
                    <c:v>11-dec-2024</c:v>
                  </c:pt>
                  <c:pt idx="14">
                    <c:v>18-dec-2024</c:v>
                  </c:pt>
                  <c:pt idx="15">
                    <c:v>18-dec-2024</c:v>
                  </c:pt>
                  <c:pt idx="16">
                    <c:v>8-jan-2025</c:v>
                  </c:pt>
                  <c:pt idx="17">
                    <c:v>8-jan-2025</c:v>
                  </c:pt>
                  <c:pt idx="18">
                    <c:v>15-jan-2025</c:v>
                  </c:pt>
                  <c:pt idx="19">
                    <c:v>15-jan-2025</c:v>
                  </c:pt>
                  <c:pt idx="20">
                    <c:v>15-jan-2025</c:v>
                  </c:pt>
                  <c:pt idx="21">
                    <c:v>22-jan-2025</c:v>
                  </c:pt>
                  <c:pt idx="22">
                    <c:v>22-jan-2025</c:v>
                  </c:pt>
                  <c:pt idx="23">
                    <c:v>22-jan-2025</c:v>
                  </c:pt>
                  <c:pt idx="24">
                    <c:v>29-jan-2025</c:v>
                  </c:pt>
                  <c:pt idx="25">
                    <c:v>5-feb-2025</c:v>
                  </c:pt>
                  <c:pt idx="26">
                    <c:v>5-feb-2025</c:v>
                  </c:pt>
                  <c:pt idx="27">
                    <c:v>19-feb-2025</c:v>
                  </c:pt>
                  <c:pt idx="28">
                    <c:v>19-feb-2025</c:v>
                  </c:pt>
                  <c:pt idx="29">
                    <c:v>26-feb-2025</c:v>
                  </c:pt>
                  <c:pt idx="30">
                    <c:v>26-feb-2025</c:v>
                  </c:pt>
                  <c:pt idx="31">
                    <c:v>5-mrt-2025</c:v>
                  </c:pt>
                  <c:pt idx="32">
                    <c:v>5-mrt-2025</c:v>
                  </c:pt>
                  <c:pt idx="33">
                    <c:v>19-mrt-2025</c:v>
                  </c:pt>
                  <c:pt idx="34">
                    <c:v>19-mrt-2025</c:v>
                  </c:pt>
                  <c:pt idx="35">
                    <c:v>2-apr-2025</c:v>
                  </c:pt>
                  <c:pt idx="36">
                    <c:v>2-apr-2025</c:v>
                  </c:pt>
                  <c:pt idx="37">
                    <c:v>2-apr-2025</c:v>
                  </c:pt>
                  <c:pt idx="38">
                    <c:v>9-apr-2025</c:v>
                  </c:pt>
                  <c:pt idx="39">
                    <c:v>9-apr-2025</c:v>
                  </c:pt>
                  <c:pt idx="40">
                    <c:v>16-apr-2025</c:v>
                  </c:pt>
                  <c:pt idx="41">
                    <c:v>16-apr-2025</c:v>
                  </c:pt>
                  <c:pt idx="42">
                    <c:v>23-apr-2025</c:v>
                  </c:pt>
                  <c:pt idx="43">
                    <c:v>23-apr-2025</c:v>
                  </c:pt>
                  <c:pt idx="44">
                    <c:v>23-apr-2025</c:v>
                  </c:pt>
                  <c:pt idx="45">
                    <c:v>30-apr-2025</c:v>
                  </c:pt>
                  <c:pt idx="46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</c:lvl>
              </c:multiLvlStrCache>
            </c:multiLvlStrRef>
          </c:cat>
          <c:val>
            <c:numRef>
              <c:f>'Verkooyen, John'!$V$4:$V$102</c:f>
              <c:numCache>
                <c:formatCode>0.000</c:formatCode>
                <c:ptCount val="99"/>
                <c:pt idx="0">
                  <c:v>0.16666666666666666</c:v>
                </c:pt>
                <c:pt idx="1">
                  <c:v>0.38461538461538464</c:v>
                </c:pt>
                <c:pt idx="2">
                  <c:v>0.19230769230769232</c:v>
                </c:pt>
                <c:pt idx="3">
                  <c:v>0.36363636363636365</c:v>
                </c:pt>
                <c:pt idx="4">
                  <c:v>0.7142857142857143</c:v>
                </c:pt>
                <c:pt idx="5">
                  <c:v>0.1</c:v>
                </c:pt>
                <c:pt idx="6">
                  <c:v>0.35714285714285715</c:v>
                </c:pt>
                <c:pt idx="7">
                  <c:v>3.4482758620689655E-2</c:v>
                </c:pt>
                <c:pt idx="8">
                  <c:v>0.34482758620689657</c:v>
                </c:pt>
                <c:pt idx="9">
                  <c:v>0.2</c:v>
                </c:pt>
                <c:pt idx="10">
                  <c:v>0.36</c:v>
                </c:pt>
                <c:pt idx="11">
                  <c:v>0.23333333333333334</c:v>
                </c:pt>
                <c:pt idx="12">
                  <c:v>0.1</c:v>
                </c:pt>
                <c:pt idx="13">
                  <c:v>0.3</c:v>
                </c:pt>
                <c:pt idx="14">
                  <c:v>0.29411764705882354</c:v>
                </c:pt>
                <c:pt idx="15">
                  <c:v>0.23333333333333334</c:v>
                </c:pt>
                <c:pt idx="16">
                  <c:v>0.3</c:v>
                </c:pt>
                <c:pt idx="17">
                  <c:v>0.34482758620689657</c:v>
                </c:pt>
                <c:pt idx="18">
                  <c:v>8.3333333333333329E-2</c:v>
                </c:pt>
                <c:pt idx="19">
                  <c:v>0.2</c:v>
                </c:pt>
                <c:pt idx="20">
                  <c:v>0.31034482758620691</c:v>
                </c:pt>
                <c:pt idx="21">
                  <c:v>0.26666666666666666</c:v>
                </c:pt>
                <c:pt idx="22">
                  <c:v>0.33333333333333331</c:v>
                </c:pt>
                <c:pt idx="23">
                  <c:v>1.25</c:v>
                </c:pt>
                <c:pt idx="24">
                  <c:v>0.19047619047619047</c:v>
                </c:pt>
                <c:pt idx="25">
                  <c:v>0.26923076923076922</c:v>
                </c:pt>
                <c:pt idx="26">
                  <c:v>0.3</c:v>
                </c:pt>
                <c:pt idx="27">
                  <c:v>0.23076923076923078</c:v>
                </c:pt>
                <c:pt idx="28">
                  <c:v>0.20689655172413793</c:v>
                </c:pt>
                <c:pt idx="29">
                  <c:v>0.30769230769230771</c:v>
                </c:pt>
                <c:pt idx="30">
                  <c:v>0.42105263157894735</c:v>
                </c:pt>
                <c:pt idx="31">
                  <c:v>0.23333333333333334</c:v>
                </c:pt>
                <c:pt idx="32">
                  <c:v>0.31034482758620691</c:v>
                </c:pt>
                <c:pt idx="33">
                  <c:v>0.23333333333333334</c:v>
                </c:pt>
                <c:pt idx="34">
                  <c:v>0.4</c:v>
                </c:pt>
                <c:pt idx="35">
                  <c:v>0.2857142857142857</c:v>
                </c:pt>
                <c:pt idx="36">
                  <c:v>0.13333333333333333</c:v>
                </c:pt>
                <c:pt idx="37">
                  <c:v>0.26666666666666666</c:v>
                </c:pt>
                <c:pt idx="38">
                  <c:v>0.3</c:v>
                </c:pt>
                <c:pt idx="39">
                  <c:v>0.41666666666666669</c:v>
                </c:pt>
                <c:pt idx="40">
                  <c:v>0.1</c:v>
                </c:pt>
                <c:pt idx="41">
                  <c:v>0.34615384615384615</c:v>
                </c:pt>
                <c:pt idx="42">
                  <c:v>0.23333333333333334</c:v>
                </c:pt>
                <c:pt idx="43">
                  <c:v>0.4</c:v>
                </c:pt>
                <c:pt idx="44">
                  <c:v>0.54166666666666663</c:v>
                </c:pt>
                <c:pt idx="45">
                  <c:v>0.2</c:v>
                </c:pt>
                <c:pt idx="46">
                  <c:v>0.29166666666666669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2-4EE6-8124-BAC2259EF48C}"/>
            </c:ext>
          </c:extLst>
        </c:ser>
        <c:ser>
          <c:idx val="1"/>
          <c:order val="1"/>
          <c:tx>
            <c:strRef>
              <c:f>'Verkooyen, John'!$J$3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'Verkooyen, John'!$O$4:$Q$102</c:f>
              <c:multiLvlStrCache>
                <c:ptCount val="47"/>
                <c:lvl>
                  <c:pt idx="0">
                    <c:v>9-okt-2024</c:v>
                  </c:pt>
                  <c:pt idx="1">
                    <c:v>9-okt-2024</c:v>
                  </c:pt>
                  <c:pt idx="2">
                    <c:v>16-okt-2024</c:v>
                  </c:pt>
                  <c:pt idx="3">
                    <c:v>16-okt-2024</c:v>
                  </c:pt>
                  <c:pt idx="4">
                    <c:v>16-okt-2024</c:v>
                  </c:pt>
                  <c:pt idx="5">
                    <c:v>23-okt-2024</c:v>
                  </c:pt>
                  <c:pt idx="6">
                    <c:v>23-okt-2024</c:v>
                  </c:pt>
                  <c:pt idx="7">
                    <c:v>13-nov-2024</c:v>
                  </c:pt>
                  <c:pt idx="8">
                    <c:v>13-nov-2024</c:v>
                  </c:pt>
                  <c:pt idx="9">
                    <c:v>20-nov-2024</c:v>
                  </c:pt>
                  <c:pt idx="10">
                    <c:v>20-nov-2024</c:v>
                  </c:pt>
                  <c:pt idx="11">
                    <c:v>27-nov-2024</c:v>
                  </c:pt>
                  <c:pt idx="12">
                    <c:v>11-dec-2024</c:v>
                  </c:pt>
                  <c:pt idx="13">
                    <c:v>11-dec-2024</c:v>
                  </c:pt>
                  <c:pt idx="14">
                    <c:v>18-dec-2024</c:v>
                  </c:pt>
                  <c:pt idx="15">
                    <c:v>18-dec-2024</c:v>
                  </c:pt>
                  <c:pt idx="16">
                    <c:v>8-jan-2025</c:v>
                  </c:pt>
                  <c:pt idx="17">
                    <c:v>8-jan-2025</c:v>
                  </c:pt>
                  <c:pt idx="18">
                    <c:v>15-jan-2025</c:v>
                  </c:pt>
                  <c:pt idx="19">
                    <c:v>15-jan-2025</c:v>
                  </c:pt>
                  <c:pt idx="20">
                    <c:v>15-jan-2025</c:v>
                  </c:pt>
                  <c:pt idx="21">
                    <c:v>22-jan-2025</c:v>
                  </c:pt>
                  <c:pt idx="22">
                    <c:v>22-jan-2025</c:v>
                  </c:pt>
                  <c:pt idx="23">
                    <c:v>22-jan-2025</c:v>
                  </c:pt>
                  <c:pt idx="24">
                    <c:v>29-jan-2025</c:v>
                  </c:pt>
                  <c:pt idx="25">
                    <c:v>5-feb-2025</c:v>
                  </c:pt>
                  <c:pt idx="26">
                    <c:v>5-feb-2025</c:v>
                  </c:pt>
                  <c:pt idx="27">
                    <c:v>19-feb-2025</c:v>
                  </c:pt>
                  <c:pt idx="28">
                    <c:v>19-feb-2025</c:v>
                  </c:pt>
                  <c:pt idx="29">
                    <c:v>26-feb-2025</c:v>
                  </c:pt>
                  <c:pt idx="30">
                    <c:v>26-feb-2025</c:v>
                  </c:pt>
                  <c:pt idx="31">
                    <c:v>5-mrt-2025</c:v>
                  </c:pt>
                  <c:pt idx="32">
                    <c:v>5-mrt-2025</c:v>
                  </c:pt>
                  <c:pt idx="33">
                    <c:v>19-mrt-2025</c:v>
                  </c:pt>
                  <c:pt idx="34">
                    <c:v>19-mrt-2025</c:v>
                  </c:pt>
                  <c:pt idx="35">
                    <c:v>2-apr-2025</c:v>
                  </c:pt>
                  <c:pt idx="36">
                    <c:v>2-apr-2025</c:v>
                  </c:pt>
                  <c:pt idx="37">
                    <c:v>2-apr-2025</c:v>
                  </c:pt>
                  <c:pt idx="38">
                    <c:v>9-apr-2025</c:v>
                  </c:pt>
                  <c:pt idx="39">
                    <c:v>9-apr-2025</c:v>
                  </c:pt>
                  <c:pt idx="40">
                    <c:v>16-apr-2025</c:v>
                  </c:pt>
                  <c:pt idx="41">
                    <c:v>16-apr-2025</c:v>
                  </c:pt>
                  <c:pt idx="42">
                    <c:v>23-apr-2025</c:v>
                  </c:pt>
                  <c:pt idx="43">
                    <c:v>23-apr-2025</c:v>
                  </c:pt>
                  <c:pt idx="44">
                    <c:v>23-apr-2025</c:v>
                  </c:pt>
                  <c:pt idx="45">
                    <c:v>30-apr-2025</c:v>
                  </c:pt>
                  <c:pt idx="46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</c:lvl>
              </c:multiLvlStrCache>
            </c:multiLvlStrRef>
          </c:cat>
          <c:val>
            <c:numRef>
              <c:f>'Verkooyen, John'!$J$4:$J$118</c:f>
              <c:numCache>
                <c:formatCode>0.000</c:formatCode>
                <c:ptCount val="115"/>
                <c:pt idx="0">
                  <c:v>0.33333333333333331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0.33333333333333331</c:v>
                </c:pt>
                <c:pt idx="17">
                  <c:v>0.33333333333333331</c:v>
                </c:pt>
                <c:pt idx="18">
                  <c:v>0.33333333333333331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0.33333333333333331</c:v>
                </c:pt>
                <c:pt idx="22">
                  <c:v>0.33333333333333331</c:v>
                </c:pt>
                <c:pt idx="23">
                  <c:v>0.33333333333333331</c:v>
                </c:pt>
                <c:pt idx="24">
                  <c:v>0.33333333333333331</c:v>
                </c:pt>
                <c:pt idx="25">
                  <c:v>0.33333333333333331</c:v>
                </c:pt>
                <c:pt idx="26">
                  <c:v>0.33333333333333331</c:v>
                </c:pt>
                <c:pt idx="27">
                  <c:v>0.33333333333333331</c:v>
                </c:pt>
                <c:pt idx="28">
                  <c:v>0.33333333333333331</c:v>
                </c:pt>
                <c:pt idx="29">
                  <c:v>0.33333333333333331</c:v>
                </c:pt>
                <c:pt idx="30">
                  <c:v>0.33333333333333331</c:v>
                </c:pt>
                <c:pt idx="31">
                  <c:v>0.33333333333333331</c:v>
                </c:pt>
                <c:pt idx="32">
                  <c:v>0.33333333333333331</c:v>
                </c:pt>
                <c:pt idx="33">
                  <c:v>0.33333333333333331</c:v>
                </c:pt>
                <c:pt idx="34">
                  <c:v>0.33333333333333331</c:v>
                </c:pt>
                <c:pt idx="35">
                  <c:v>0.33333333333333331</c:v>
                </c:pt>
                <c:pt idx="36">
                  <c:v>0.33333333333333331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0.33333333333333331</c:v>
                </c:pt>
                <c:pt idx="40">
                  <c:v>0.33333333333333331</c:v>
                </c:pt>
                <c:pt idx="41">
                  <c:v>0.33333333333333331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0.33333333333333331</c:v>
                </c:pt>
                <c:pt idx="45">
                  <c:v>0.33333333333333331</c:v>
                </c:pt>
                <c:pt idx="46">
                  <c:v>0.33333333333333331</c:v>
                </c:pt>
                <c:pt idx="47">
                  <c:v>0.33333333333333331</c:v>
                </c:pt>
                <c:pt idx="48">
                  <c:v>0.33333333333333331</c:v>
                </c:pt>
                <c:pt idx="49">
                  <c:v>0.33333333333333331</c:v>
                </c:pt>
                <c:pt idx="50">
                  <c:v>0.33333333333333331</c:v>
                </c:pt>
                <c:pt idx="51">
                  <c:v>0.33333333333333331</c:v>
                </c:pt>
                <c:pt idx="52">
                  <c:v>0.33333333333333331</c:v>
                </c:pt>
                <c:pt idx="53">
                  <c:v>0.33333333333333331</c:v>
                </c:pt>
                <c:pt idx="54">
                  <c:v>0.33333333333333331</c:v>
                </c:pt>
                <c:pt idx="55">
                  <c:v>0.33333333333333331</c:v>
                </c:pt>
                <c:pt idx="56">
                  <c:v>0.33333333333333331</c:v>
                </c:pt>
                <c:pt idx="57">
                  <c:v>0.33333333333333331</c:v>
                </c:pt>
                <c:pt idx="58">
                  <c:v>0.33333333333333331</c:v>
                </c:pt>
                <c:pt idx="59">
                  <c:v>0.33333333333333331</c:v>
                </c:pt>
                <c:pt idx="60">
                  <c:v>0.33333333333333331</c:v>
                </c:pt>
                <c:pt idx="61">
                  <c:v>0.33333333333333331</c:v>
                </c:pt>
                <c:pt idx="62">
                  <c:v>0.33333333333333331</c:v>
                </c:pt>
                <c:pt idx="63">
                  <c:v>0.33333333333333331</c:v>
                </c:pt>
                <c:pt idx="64">
                  <c:v>0.33333333333333331</c:v>
                </c:pt>
                <c:pt idx="65">
                  <c:v>0.33333333333333331</c:v>
                </c:pt>
                <c:pt idx="66">
                  <c:v>0.33333333333333331</c:v>
                </c:pt>
                <c:pt idx="67">
                  <c:v>0.33333333333333331</c:v>
                </c:pt>
                <c:pt idx="68">
                  <c:v>0.33333333333333331</c:v>
                </c:pt>
                <c:pt idx="69">
                  <c:v>0.33333333333333331</c:v>
                </c:pt>
                <c:pt idx="70">
                  <c:v>0.33333333333333331</c:v>
                </c:pt>
                <c:pt idx="71">
                  <c:v>0.33333333333333331</c:v>
                </c:pt>
                <c:pt idx="72">
                  <c:v>0.33333333333333331</c:v>
                </c:pt>
                <c:pt idx="73">
                  <c:v>0.33333333333333331</c:v>
                </c:pt>
                <c:pt idx="74">
                  <c:v>0.33333333333333331</c:v>
                </c:pt>
                <c:pt idx="75">
                  <c:v>0.33333333333333331</c:v>
                </c:pt>
                <c:pt idx="76">
                  <c:v>0.33333333333333331</c:v>
                </c:pt>
                <c:pt idx="77">
                  <c:v>0.33333333333333331</c:v>
                </c:pt>
                <c:pt idx="78">
                  <c:v>0.33333333333333331</c:v>
                </c:pt>
                <c:pt idx="79">
                  <c:v>0.33333333333333331</c:v>
                </c:pt>
                <c:pt idx="80">
                  <c:v>0.33333333333333331</c:v>
                </c:pt>
                <c:pt idx="81">
                  <c:v>0.33333333333333331</c:v>
                </c:pt>
                <c:pt idx="82">
                  <c:v>0.33333333333333331</c:v>
                </c:pt>
                <c:pt idx="83">
                  <c:v>0.33333333333333331</c:v>
                </c:pt>
                <c:pt idx="84">
                  <c:v>0.33333333333333331</c:v>
                </c:pt>
                <c:pt idx="85">
                  <c:v>0.33333333333333331</c:v>
                </c:pt>
                <c:pt idx="86">
                  <c:v>0.33333333333333331</c:v>
                </c:pt>
                <c:pt idx="87">
                  <c:v>0.33333333333333331</c:v>
                </c:pt>
                <c:pt idx="88">
                  <c:v>0.33333333333333331</c:v>
                </c:pt>
                <c:pt idx="89">
                  <c:v>0.33333333333333331</c:v>
                </c:pt>
                <c:pt idx="90">
                  <c:v>0.33333333333333331</c:v>
                </c:pt>
                <c:pt idx="91">
                  <c:v>0.33333333333333331</c:v>
                </c:pt>
                <c:pt idx="92">
                  <c:v>0.33333333333333331</c:v>
                </c:pt>
                <c:pt idx="93">
                  <c:v>0.33333333333333331</c:v>
                </c:pt>
                <c:pt idx="94">
                  <c:v>0.33333333333333331</c:v>
                </c:pt>
                <c:pt idx="95">
                  <c:v>0.33333333333333331</c:v>
                </c:pt>
                <c:pt idx="96">
                  <c:v>0.33333333333333331</c:v>
                </c:pt>
                <c:pt idx="97">
                  <c:v>0.33333333333333331</c:v>
                </c:pt>
                <c:pt idx="98">
                  <c:v>0.33333333333333331</c:v>
                </c:pt>
                <c:pt idx="99">
                  <c:v>0.33333333333333331</c:v>
                </c:pt>
                <c:pt idx="100">
                  <c:v>0.33333333333333331</c:v>
                </c:pt>
                <c:pt idx="101">
                  <c:v>0.33333333333333331</c:v>
                </c:pt>
                <c:pt idx="102">
                  <c:v>0.33333333333333331</c:v>
                </c:pt>
                <c:pt idx="103">
                  <c:v>0.33333333333333331</c:v>
                </c:pt>
                <c:pt idx="104">
                  <c:v>0.33333333333333331</c:v>
                </c:pt>
                <c:pt idx="105">
                  <c:v>0.33333333333333331</c:v>
                </c:pt>
                <c:pt idx="106">
                  <c:v>0.33333333333333331</c:v>
                </c:pt>
                <c:pt idx="107">
                  <c:v>0.33333333333333331</c:v>
                </c:pt>
                <c:pt idx="108">
                  <c:v>0.33333333333333331</c:v>
                </c:pt>
                <c:pt idx="109">
                  <c:v>0.33333333333333331</c:v>
                </c:pt>
                <c:pt idx="110">
                  <c:v>0.33333333333333331</c:v>
                </c:pt>
                <c:pt idx="111">
                  <c:v>0.33333333333333331</c:v>
                </c:pt>
                <c:pt idx="112">
                  <c:v>0.33333333333333331</c:v>
                </c:pt>
                <c:pt idx="113">
                  <c:v>0.33333333333333331</c:v>
                </c:pt>
                <c:pt idx="114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2-4EE6-8124-BAC2259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'1'!$V$3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'1'!$V$4:$V$102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B-4C44-AF98-747D9D5D80E6}"/>
            </c:ext>
          </c:extLst>
        </c:ser>
        <c:ser>
          <c:idx val="1"/>
          <c:order val="1"/>
          <c:tx>
            <c:strRef>
              <c:f>'1'!$J$3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'1'!$J$4:$J$118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B-4C44-AF98-747D9D5D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'2'!$V$3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'2'!$V$4:$V$102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A1E-A547-2527BFB803F4}"/>
            </c:ext>
          </c:extLst>
        </c:ser>
        <c:ser>
          <c:idx val="1"/>
          <c:order val="1"/>
          <c:tx>
            <c:strRef>
              <c:f>'2'!$J$3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'2'!$J$4:$J$118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A1E-A547-2527BFB8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'3'!$V$3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'3'!$V$4:$V$102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F-419E-88F1-E735D562AC83}"/>
            </c:ext>
          </c:extLst>
        </c:ser>
        <c:ser>
          <c:idx val="1"/>
          <c:order val="1"/>
          <c:tx>
            <c:strRef>
              <c:f>'3'!$J$3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'3'!$J$4:$J$118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F-419E-88F1-E735D562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'4'!$V$3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'4'!$V$4:$V$102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B-4755-8457-48481DEF1761}"/>
            </c:ext>
          </c:extLst>
        </c:ser>
        <c:ser>
          <c:idx val="1"/>
          <c:order val="1"/>
          <c:tx>
            <c:strRef>
              <c:f>'4'!$J$3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'4'!$J$4:$J$118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B-4755-8457-48481DEF1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'Hanegraaf, Hein'!$R$1</c:f>
          <c:strCache>
            <c:ptCount val="1"/>
            <c:pt idx="0">
              <c:v>Hanegraaf, Hein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'Hanegraaf, Hein'!$V$3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  <c:multiLvlStrCache>
                <c:ptCount val="2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23-okt-2024</c:v>
                  </c:pt>
                  <c:pt idx="8">
                    <c:v>23-okt-2024</c:v>
                  </c:pt>
                  <c:pt idx="9">
                    <c:v>23-okt-2024</c:v>
                  </c:pt>
                  <c:pt idx="10">
                    <c:v>18-dec-2024</c:v>
                  </c:pt>
                  <c:pt idx="11">
                    <c:v>18-dec-2024</c:v>
                  </c:pt>
                  <c:pt idx="12">
                    <c:v>18-dec-2024</c:v>
                  </c:pt>
                  <c:pt idx="13">
                    <c:v>8-jan-2025</c:v>
                  </c:pt>
                  <c:pt idx="14">
                    <c:v>8-jan-2025</c:v>
                  </c:pt>
                  <c:pt idx="15">
                    <c:v>22-jan-2025</c:v>
                  </c:pt>
                  <c:pt idx="16">
                    <c:v>22-jan-2025</c:v>
                  </c:pt>
                  <c:pt idx="17">
                    <c:v>22-jan-2025</c:v>
                  </c:pt>
                  <c:pt idx="18">
                    <c:v>2-apr-2025</c:v>
                  </c:pt>
                  <c:pt idx="19">
                    <c:v>2-apr-2025</c:v>
                  </c:pt>
                  <c:pt idx="20">
                    <c:v>23-apr-2025</c:v>
                  </c:pt>
                  <c:pt idx="21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</c:lvl>
              </c:multiLvlStrCache>
            </c:multiLvlStrRef>
          </c:cat>
          <c:val>
            <c:numRef>
              <c:f>'Hanegraaf, Hein'!$V$4:$V$102</c:f>
              <c:numCache>
                <c:formatCode>0.000</c:formatCode>
                <c:ptCount val="99"/>
                <c:pt idx="0">
                  <c:v>0.65384615384615385</c:v>
                </c:pt>
                <c:pt idx="1">
                  <c:v>1</c:v>
                </c:pt>
                <c:pt idx="2">
                  <c:v>0.27777777777777779</c:v>
                </c:pt>
                <c:pt idx="3">
                  <c:v>0.52173913043478259</c:v>
                </c:pt>
                <c:pt idx="4">
                  <c:v>0.58620689655172409</c:v>
                </c:pt>
                <c:pt idx="5">
                  <c:v>0.54166666666666663</c:v>
                </c:pt>
                <c:pt idx="6">
                  <c:v>0.61904761904761907</c:v>
                </c:pt>
                <c:pt idx="7">
                  <c:v>0.26666666666666666</c:v>
                </c:pt>
                <c:pt idx="8">
                  <c:v>0.36666666666666664</c:v>
                </c:pt>
                <c:pt idx="9">
                  <c:v>0.43333333333333335</c:v>
                </c:pt>
                <c:pt idx="10">
                  <c:v>0.4</c:v>
                </c:pt>
                <c:pt idx="11">
                  <c:v>0.43333333333333335</c:v>
                </c:pt>
                <c:pt idx="12">
                  <c:v>0.56521739130434778</c:v>
                </c:pt>
                <c:pt idx="13">
                  <c:v>0.63157894736842102</c:v>
                </c:pt>
                <c:pt idx="14">
                  <c:v>0.56666666666666665</c:v>
                </c:pt>
                <c:pt idx="15">
                  <c:v>0.4</c:v>
                </c:pt>
                <c:pt idx="16">
                  <c:v>0.56666666666666665</c:v>
                </c:pt>
                <c:pt idx="17">
                  <c:v>0.89473684210526316</c:v>
                </c:pt>
                <c:pt idx="18">
                  <c:v>0.5714285714285714</c:v>
                </c:pt>
                <c:pt idx="19">
                  <c:v>0.4</c:v>
                </c:pt>
                <c:pt idx="20">
                  <c:v>0.44</c:v>
                </c:pt>
                <c:pt idx="21">
                  <c:v>0.5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D-452D-8EBD-E574974A2B42}"/>
            </c:ext>
          </c:extLst>
        </c:ser>
        <c:ser>
          <c:idx val="1"/>
          <c:order val="1"/>
          <c:tx>
            <c:strRef>
              <c:f>'Hanegraaf, Hein'!$J$3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'Hanegraaf, Hein'!$O$4:$Q$102</c:f>
              <c:multiLvlStrCache>
                <c:ptCount val="2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23-okt-2024</c:v>
                  </c:pt>
                  <c:pt idx="8">
                    <c:v>23-okt-2024</c:v>
                  </c:pt>
                  <c:pt idx="9">
                    <c:v>23-okt-2024</c:v>
                  </c:pt>
                  <c:pt idx="10">
                    <c:v>18-dec-2024</c:v>
                  </c:pt>
                  <c:pt idx="11">
                    <c:v>18-dec-2024</c:v>
                  </c:pt>
                  <c:pt idx="12">
                    <c:v>18-dec-2024</c:v>
                  </c:pt>
                  <c:pt idx="13">
                    <c:v>8-jan-2025</c:v>
                  </c:pt>
                  <c:pt idx="14">
                    <c:v>8-jan-2025</c:v>
                  </c:pt>
                  <c:pt idx="15">
                    <c:v>22-jan-2025</c:v>
                  </c:pt>
                  <c:pt idx="16">
                    <c:v>22-jan-2025</c:v>
                  </c:pt>
                  <c:pt idx="17">
                    <c:v>22-jan-2025</c:v>
                  </c:pt>
                  <c:pt idx="18">
                    <c:v>2-apr-2025</c:v>
                  </c:pt>
                  <c:pt idx="19">
                    <c:v>2-apr-2025</c:v>
                  </c:pt>
                  <c:pt idx="20">
                    <c:v>23-apr-2025</c:v>
                  </c:pt>
                  <c:pt idx="21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</c:lvl>
              </c:multiLvlStrCache>
            </c:multiLvlStrRef>
          </c:cat>
          <c:val>
            <c:numRef>
              <c:f>'Hanegraaf, Hein'!$J$4:$J$118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D-452D-8EBD-E574974A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'5'!$V$3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'5'!$V$4:$V$102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2-46FD-938A-7A70444013EE}"/>
            </c:ext>
          </c:extLst>
        </c:ser>
        <c:ser>
          <c:idx val="1"/>
          <c:order val="1"/>
          <c:tx>
            <c:strRef>
              <c:f>'5'!$J$3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'5'!$J$4:$J$118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2-46FD-938A-7A704440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'6'!$V$3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'6'!$O$4:$Q$102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'6'!$V$4:$V$102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1-4806-A30E-C02F1743B10F}"/>
            </c:ext>
          </c:extLst>
        </c:ser>
        <c:ser>
          <c:idx val="1"/>
          <c:order val="1"/>
          <c:tx>
            <c:strRef>
              <c:f>'6'!$J$3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'6'!$O$4:$Q$102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'6'!$J$4:$J$118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1-4806-A30E-C02F1743B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'7'!$R$1</c:f>
          <c:strCache>
            <c:ptCount val="1"/>
            <c:pt idx="0">
              <c:v>0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'7'!$V$3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'7'!$O$4:$Q$102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'7'!$V$4:$V$102</c:f>
              <c:numCache>
                <c:formatCode>0.000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0-4580-A55D-A99970D95DA0}"/>
            </c:ext>
          </c:extLst>
        </c:ser>
        <c:ser>
          <c:idx val="1"/>
          <c:order val="1"/>
          <c:tx>
            <c:strRef>
              <c:f>'7'!$J$3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'7'!$O$4:$Q$102</c:f>
              <c:multiLvlStrCache>
                <c:ptCount val="99"/>
                <c:lvl/>
                <c:lvl/>
                <c:lvl/>
              </c:multiLvlStrCache>
            </c:multiLvlStrRef>
          </c:cat>
          <c:val>
            <c:numRef>
              <c:f>'7'!$J$4:$J$118</c:f>
              <c:numCache>
                <c:formatCode>0.000</c:formatCode>
                <c:ptCount val="1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0-4580-A55D-A99970D9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'Havermans, Jos'!$R$1</c:f>
          <c:strCache>
            <c:ptCount val="1"/>
            <c:pt idx="0">
              <c:v>Havermans, Jos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'Havermans, Jos'!$V$3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37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  <c:pt idx="11">
                    <c:v>20-nov-2024</c:v>
                  </c:pt>
                  <c:pt idx="12">
                    <c:v>20-nov-2024</c:v>
                  </c:pt>
                  <c:pt idx="13">
                    <c:v>20-nov-2024</c:v>
                  </c:pt>
                  <c:pt idx="14">
                    <c:v>27-nov-2024</c:v>
                  </c:pt>
                  <c:pt idx="15">
                    <c:v>27-nov-2024</c:v>
                  </c:pt>
                  <c:pt idx="16">
                    <c:v>11-dec-2024</c:v>
                  </c:pt>
                  <c:pt idx="17">
                    <c:v>11-dec-2024</c:v>
                  </c:pt>
                  <c:pt idx="18">
                    <c:v>18-dec-2024</c:v>
                  </c:pt>
                  <c:pt idx="19">
                    <c:v>18-dec-2024</c:v>
                  </c:pt>
                  <c:pt idx="20">
                    <c:v>18-dec-2024</c:v>
                  </c:pt>
                  <c:pt idx="21">
                    <c:v>15-jan-2025</c:v>
                  </c:pt>
                  <c:pt idx="22">
                    <c:v>15-jan-2025</c:v>
                  </c:pt>
                  <c:pt idx="23">
                    <c:v>15-jan-2025</c:v>
                  </c:pt>
                  <c:pt idx="24">
                    <c:v>22-jan-2025</c:v>
                  </c:pt>
                  <c:pt idx="25">
                    <c:v>22-jan-2025</c:v>
                  </c:pt>
                  <c:pt idx="26">
                    <c:v>12-feb-2025</c:v>
                  </c:pt>
                  <c:pt idx="27">
                    <c:v>12-feb-2025</c:v>
                  </c:pt>
                  <c:pt idx="28">
                    <c:v>19-feb-2025</c:v>
                  </c:pt>
                  <c:pt idx="29">
                    <c:v>19-feb-2025</c:v>
                  </c:pt>
                  <c:pt idx="30">
                    <c:v>26-feb-2025</c:v>
                  </c:pt>
                  <c:pt idx="31">
                    <c:v>26-feb-2025</c:v>
                  </c:pt>
                  <c:pt idx="32">
                    <c:v>16-apr-2025</c:v>
                  </c:pt>
                  <c:pt idx="33">
                    <c:v>16-apr-2025</c:v>
                  </c:pt>
                  <c:pt idx="34">
                    <c:v>16-apr-2025</c:v>
                  </c:pt>
                  <c:pt idx="35">
                    <c:v>30-apr-2025</c:v>
                  </c:pt>
                  <c:pt idx="36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</c:lvl>
              </c:multiLvlStrCache>
            </c:multiLvlStrRef>
          </c:cat>
          <c:val>
            <c:numRef>
              <c:f>'Havermans, Jos'!$V$4:$V$102</c:f>
              <c:numCache>
                <c:formatCode>0.000</c:formatCode>
                <c:ptCount val="99"/>
                <c:pt idx="0">
                  <c:v>0.43333333333333335</c:v>
                </c:pt>
                <c:pt idx="1">
                  <c:v>0.44827586206896552</c:v>
                </c:pt>
                <c:pt idx="2">
                  <c:v>0.5</c:v>
                </c:pt>
                <c:pt idx="3">
                  <c:v>0.54166666666666663</c:v>
                </c:pt>
                <c:pt idx="4">
                  <c:v>0.76470588235294112</c:v>
                </c:pt>
                <c:pt idx="5">
                  <c:v>0.36666666666666664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0.26666666666666666</c:v>
                </c:pt>
                <c:pt idx="9">
                  <c:v>0.5</c:v>
                </c:pt>
                <c:pt idx="10">
                  <c:v>0.72222222222222221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0.33333333333333331</c:v>
                </c:pt>
                <c:pt idx="14">
                  <c:v>0.33333333333333331</c:v>
                </c:pt>
                <c:pt idx="15">
                  <c:v>0.54166666666666663</c:v>
                </c:pt>
                <c:pt idx="16">
                  <c:v>0.54166666666666663</c:v>
                </c:pt>
                <c:pt idx="17">
                  <c:v>0.59090909090909094</c:v>
                </c:pt>
                <c:pt idx="18">
                  <c:v>0.3</c:v>
                </c:pt>
                <c:pt idx="19">
                  <c:v>0.375</c:v>
                </c:pt>
                <c:pt idx="20">
                  <c:v>0.8125</c:v>
                </c:pt>
                <c:pt idx="21">
                  <c:v>0.54166666666666663</c:v>
                </c:pt>
                <c:pt idx="22">
                  <c:v>0.59090909090909094</c:v>
                </c:pt>
                <c:pt idx="23">
                  <c:v>0.8125</c:v>
                </c:pt>
                <c:pt idx="24">
                  <c:v>0.42105263157894735</c:v>
                </c:pt>
                <c:pt idx="25">
                  <c:v>0.76470588235294112</c:v>
                </c:pt>
                <c:pt idx="26">
                  <c:v>0.4</c:v>
                </c:pt>
                <c:pt idx="27">
                  <c:v>0.52</c:v>
                </c:pt>
                <c:pt idx="28">
                  <c:v>0.44827586206896552</c:v>
                </c:pt>
                <c:pt idx="29">
                  <c:v>0.76470588235294112</c:v>
                </c:pt>
                <c:pt idx="30">
                  <c:v>0.43333333333333335</c:v>
                </c:pt>
                <c:pt idx="31">
                  <c:v>0.68421052631578949</c:v>
                </c:pt>
                <c:pt idx="32">
                  <c:v>0.44</c:v>
                </c:pt>
                <c:pt idx="33">
                  <c:v>0.5714285714285714</c:v>
                </c:pt>
                <c:pt idx="34">
                  <c:v>0.68421052631578949</c:v>
                </c:pt>
                <c:pt idx="35">
                  <c:v>0.36666666666666664</c:v>
                </c:pt>
                <c:pt idx="36">
                  <c:v>0.9285714285714286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3-4DC8-B444-7CCB9C6ABDC9}"/>
            </c:ext>
          </c:extLst>
        </c:ser>
        <c:ser>
          <c:idx val="1"/>
          <c:order val="1"/>
          <c:tx>
            <c:strRef>
              <c:f>'Havermans, Jos'!$J$3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'Havermans, Jos'!$O$4:$Q$102</c:f>
              <c:multiLvlStrCache>
                <c:ptCount val="37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9-okt-2024</c:v>
                  </c:pt>
                  <c:pt idx="6">
                    <c:v>9-okt-2024</c:v>
                  </c:pt>
                  <c:pt idx="7">
                    <c:v>9-okt-2024</c:v>
                  </c:pt>
                  <c:pt idx="8">
                    <c:v>16-okt-2024</c:v>
                  </c:pt>
                  <c:pt idx="9">
                    <c:v>16-okt-2024</c:v>
                  </c:pt>
                  <c:pt idx="10">
                    <c:v>16-okt-2024</c:v>
                  </c:pt>
                  <c:pt idx="11">
                    <c:v>20-nov-2024</c:v>
                  </c:pt>
                  <c:pt idx="12">
                    <c:v>20-nov-2024</c:v>
                  </c:pt>
                  <c:pt idx="13">
                    <c:v>20-nov-2024</c:v>
                  </c:pt>
                  <c:pt idx="14">
                    <c:v>27-nov-2024</c:v>
                  </c:pt>
                  <c:pt idx="15">
                    <c:v>27-nov-2024</c:v>
                  </c:pt>
                  <c:pt idx="16">
                    <c:v>11-dec-2024</c:v>
                  </c:pt>
                  <c:pt idx="17">
                    <c:v>11-dec-2024</c:v>
                  </c:pt>
                  <c:pt idx="18">
                    <c:v>18-dec-2024</c:v>
                  </c:pt>
                  <c:pt idx="19">
                    <c:v>18-dec-2024</c:v>
                  </c:pt>
                  <c:pt idx="20">
                    <c:v>18-dec-2024</c:v>
                  </c:pt>
                  <c:pt idx="21">
                    <c:v>15-jan-2025</c:v>
                  </c:pt>
                  <c:pt idx="22">
                    <c:v>15-jan-2025</c:v>
                  </c:pt>
                  <c:pt idx="23">
                    <c:v>15-jan-2025</c:v>
                  </c:pt>
                  <c:pt idx="24">
                    <c:v>22-jan-2025</c:v>
                  </c:pt>
                  <c:pt idx="25">
                    <c:v>22-jan-2025</c:v>
                  </c:pt>
                  <c:pt idx="26">
                    <c:v>12-feb-2025</c:v>
                  </c:pt>
                  <c:pt idx="27">
                    <c:v>12-feb-2025</c:v>
                  </c:pt>
                  <c:pt idx="28">
                    <c:v>19-feb-2025</c:v>
                  </c:pt>
                  <c:pt idx="29">
                    <c:v>19-feb-2025</c:v>
                  </c:pt>
                  <c:pt idx="30">
                    <c:v>26-feb-2025</c:v>
                  </c:pt>
                  <c:pt idx="31">
                    <c:v>26-feb-2025</c:v>
                  </c:pt>
                  <c:pt idx="32">
                    <c:v>16-apr-2025</c:v>
                  </c:pt>
                  <c:pt idx="33">
                    <c:v>16-apr-2025</c:v>
                  </c:pt>
                  <c:pt idx="34">
                    <c:v>16-apr-2025</c:v>
                  </c:pt>
                  <c:pt idx="35">
                    <c:v>30-apr-2025</c:v>
                  </c:pt>
                  <c:pt idx="36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</c:lvl>
              </c:multiLvlStrCache>
            </c:multiLvlStrRef>
          </c:cat>
          <c:val>
            <c:numRef>
              <c:f>'Havermans, Jos'!$J$4:$J$118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3-4DC8-B444-7CCB9C6A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'Hoppenbrouwers, Ben'!$R$1</c:f>
          <c:strCache>
            <c:ptCount val="1"/>
            <c:pt idx="0">
              <c:v>Hoppenbrouwers, Ben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'Hoppenbrouwers, Ben'!$V$3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54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9-okt-2024</c:v>
                  </c:pt>
                  <c:pt idx="11">
                    <c:v>9-okt-2024</c:v>
                  </c:pt>
                  <c:pt idx="12">
                    <c:v>9-okt-2024</c:v>
                  </c:pt>
                  <c:pt idx="13">
                    <c:v>23-okt-2024</c:v>
                  </c:pt>
                  <c:pt idx="14">
                    <c:v>23-okt-2024</c:v>
                  </c:pt>
                  <c:pt idx="15">
                    <c:v>6-nov-2024</c:v>
                  </c:pt>
                  <c:pt idx="16">
                    <c:v>6-nov-2024</c:v>
                  </c:pt>
                  <c:pt idx="17">
                    <c:v>6-nov-2024</c:v>
                  </c:pt>
                  <c:pt idx="18">
                    <c:v>13-nov-2024</c:v>
                  </c:pt>
                  <c:pt idx="19">
                    <c:v>13-nov-2024</c:v>
                  </c:pt>
                  <c:pt idx="20">
                    <c:v>20-nov-2024</c:v>
                  </c:pt>
                  <c:pt idx="21">
                    <c:v>20-nov-2024</c:v>
                  </c:pt>
                  <c:pt idx="22">
                    <c:v>27-nov-2024</c:v>
                  </c:pt>
                  <c:pt idx="23">
                    <c:v>27-nov-2024</c:v>
                  </c:pt>
                  <c:pt idx="24">
                    <c:v>27-nov-2024</c:v>
                  </c:pt>
                  <c:pt idx="25">
                    <c:v>11-dec-2024</c:v>
                  </c:pt>
                  <c:pt idx="26">
                    <c:v>11-dec-2024</c:v>
                  </c:pt>
                  <c:pt idx="27">
                    <c:v>15-jan-2025</c:v>
                  </c:pt>
                  <c:pt idx="28">
                    <c:v>15-jan-2025</c:v>
                  </c:pt>
                  <c:pt idx="29">
                    <c:v>22-jan-2025</c:v>
                  </c:pt>
                  <c:pt idx="30">
                    <c:v>22-jan-2025</c:v>
                  </c:pt>
                  <c:pt idx="31">
                    <c:v>22-jan-2025</c:v>
                  </c:pt>
                  <c:pt idx="32">
                    <c:v>5-feb-2025</c:v>
                  </c:pt>
                  <c:pt idx="33">
                    <c:v>5-feb-2025</c:v>
                  </c:pt>
                  <c:pt idx="34">
                    <c:v>12-feb-2025</c:v>
                  </c:pt>
                  <c:pt idx="35">
                    <c:v>12-feb-2025</c:v>
                  </c:pt>
                  <c:pt idx="36">
                    <c:v>12-feb-2025</c:v>
                  </c:pt>
                  <c:pt idx="37">
                    <c:v>5-mrt-2025</c:v>
                  </c:pt>
                  <c:pt idx="38">
                    <c:v>5-mrt-2025</c:v>
                  </c:pt>
                  <c:pt idx="39">
                    <c:v>5-mrt-2025</c:v>
                  </c:pt>
                  <c:pt idx="40">
                    <c:v>19-mrt-2025</c:v>
                  </c:pt>
                  <c:pt idx="41">
                    <c:v>19-mrt-2025</c:v>
                  </c:pt>
                  <c:pt idx="42">
                    <c:v>19-mrt-2025</c:v>
                  </c:pt>
                  <c:pt idx="43">
                    <c:v>2-apr-2025</c:v>
                  </c:pt>
                  <c:pt idx="44">
                    <c:v>9-apr-2025</c:v>
                  </c:pt>
                  <c:pt idx="45">
                    <c:v>9-apr-2025</c:v>
                  </c:pt>
                  <c:pt idx="46">
                    <c:v>16-apr-2025</c:v>
                  </c:pt>
                  <c:pt idx="47">
                    <c:v>16-apr-2025</c:v>
                  </c:pt>
                  <c:pt idx="48">
                    <c:v>16-apr-2025</c:v>
                  </c:pt>
                  <c:pt idx="49">
                    <c:v>23-apr-2025</c:v>
                  </c:pt>
                  <c:pt idx="50">
                    <c:v>23-apr-2025</c:v>
                  </c:pt>
                  <c:pt idx="51">
                    <c:v>23-apr-2025</c:v>
                  </c:pt>
                  <c:pt idx="52">
                    <c:v>30-apr-2025</c:v>
                  </c:pt>
                  <c:pt idx="53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</c:lvl>
              </c:multiLvlStrCache>
            </c:multiLvlStrRef>
          </c:cat>
          <c:val>
            <c:numRef>
              <c:f>'Hoppenbrouwers, Ben'!$V$4:$V$102</c:f>
              <c:numCache>
                <c:formatCode>0.000</c:formatCode>
                <c:ptCount val="99"/>
                <c:pt idx="0">
                  <c:v>0.3</c:v>
                </c:pt>
                <c:pt idx="1">
                  <c:v>0.4</c:v>
                </c:pt>
                <c:pt idx="2">
                  <c:v>0.2857142857142857</c:v>
                </c:pt>
                <c:pt idx="3">
                  <c:v>0.52173913043478259</c:v>
                </c:pt>
                <c:pt idx="4">
                  <c:v>0.31818181818181818</c:v>
                </c:pt>
                <c:pt idx="5">
                  <c:v>0.40740740740740738</c:v>
                </c:pt>
                <c:pt idx="6">
                  <c:v>0.52173913043478259</c:v>
                </c:pt>
                <c:pt idx="7">
                  <c:v>0.16666666666666666</c:v>
                </c:pt>
                <c:pt idx="8">
                  <c:v>0.35714285714285715</c:v>
                </c:pt>
                <c:pt idx="9">
                  <c:v>0.4642857142857143</c:v>
                </c:pt>
                <c:pt idx="10">
                  <c:v>0.25</c:v>
                </c:pt>
                <c:pt idx="11">
                  <c:v>0.36666666666666664</c:v>
                </c:pt>
                <c:pt idx="12">
                  <c:v>0.42857142857142855</c:v>
                </c:pt>
                <c:pt idx="13">
                  <c:v>7.6923076923076927E-2</c:v>
                </c:pt>
                <c:pt idx="14">
                  <c:v>0.29629629629629628</c:v>
                </c:pt>
                <c:pt idx="15">
                  <c:v>0.2</c:v>
                </c:pt>
                <c:pt idx="16">
                  <c:v>0.6</c:v>
                </c:pt>
                <c:pt idx="17">
                  <c:v>0.75</c:v>
                </c:pt>
                <c:pt idx="18">
                  <c:v>0.25</c:v>
                </c:pt>
                <c:pt idx="19">
                  <c:v>0.5714285714285714</c:v>
                </c:pt>
                <c:pt idx="20">
                  <c:v>0.2</c:v>
                </c:pt>
                <c:pt idx="21">
                  <c:v>0.33333333333333331</c:v>
                </c:pt>
                <c:pt idx="22">
                  <c:v>0.36666666666666664</c:v>
                </c:pt>
                <c:pt idx="23">
                  <c:v>0.37931034482758619</c:v>
                </c:pt>
                <c:pt idx="24">
                  <c:v>0.48</c:v>
                </c:pt>
                <c:pt idx="25">
                  <c:v>0.26666666666666666</c:v>
                </c:pt>
                <c:pt idx="26">
                  <c:v>0.42857142857142855</c:v>
                </c:pt>
                <c:pt idx="27">
                  <c:v>0.23333333333333334</c:v>
                </c:pt>
                <c:pt idx="28">
                  <c:v>0.4</c:v>
                </c:pt>
                <c:pt idx="29">
                  <c:v>0.13333333333333333</c:v>
                </c:pt>
                <c:pt idx="30">
                  <c:v>0.31818181818181818</c:v>
                </c:pt>
                <c:pt idx="31">
                  <c:v>0.46153846153846156</c:v>
                </c:pt>
                <c:pt idx="32">
                  <c:v>0.2857142857142857</c:v>
                </c:pt>
                <c:pt idx="33">
                  <c:v>0.43333333333333335</c:v>
                </c:pt>
                <c:pt idx="34">
                  <c:v>0.32142857142857145</c:v>
                </c:pt>
                <c:pt idx="35">
                  <c:v>0.44</c:v>
                </c:pt>
                <c:pt idx="36">
                  <c:v>0.42857142857142855</c:v>
                </c:pt>
                <c:pt idx="37">
                  <c:v>0.31818181818181818</c:v>
                </c:pt>
                <c:pt idx="38">
                  <c:v>0.41379310344827586</c:v>
                </c:pt>
                <c:pt idx="39">
                  <c:v>0.8</c:v>
                </c:pt>
                <c:pt idx="40">
                  <c:v>0.34782608695652173</c:v>
                </c:pt>
                <c:pt idx="41">
                  <c:v>0.48</c:v>
                </c:pt>
                <c:pt idx="42">
                  <c:v>0.66666666666666663</c:v>
                </c:pt>
                <c:pt idx="43">
                  <c:v>0.23333333333333334</c:v>
                </c:pt>
                <c:pt idx="44">
                  <c:v>0.33333333333333331</c:v>
                </c:pt>
                <c:pt idx="45">
                  <c:v>0.54545454545454541</c:v>
                </c:pt>
                <c:pt idx="46">
                  <c:v>0.23333333333333334</c:v>
                </c:pt>
                <c:pt idx="47">
                  <c:v>0.40909090909090912</c:v>
                </c:pt>
                <c:pt idx="48">
                  <c:v>0.63157894736842102</c:v>
                </c:pt>
                <c:pt idx="49">
                  <c:v>0.2</c:v>
                </c:pt>
                <c:pt idx="50">
                  <c:v>0.33333333333333331</c:v>
                </c:pt>
                <c:pt idx="51">
                  <c:v>0.48</c:v>
                </c:pt>
                <c:pt idx="52">
                  <c:v>0.13043478260869565</c:v>
                </c:pt>
                <c:pt idx="53">
                  <c:v>0.3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46F-8039-7EE745CC58AE}"/>
            </c:ext>
          </c:extLst>
        </c:ser>
        <c:ser>
          <c:idx val="1"/>
          <c:order val="1"/>
          <c:tx>
            <c:strRef>
              <c:f>'Hoppenbrouwers, Ben'!$J$3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'Hoppenbrouwers, Ben'!$O$4:$Q$102</c:f>
              <c:multiLvlStrCache>
                <c:ptCount val="54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18-sep-2024</c:v>
                  </c:pt>
                  <c:pt idx="3">
                    <c:v>18-sep-2024</c:v>
                  </c:pt>
                  <c:pt idx="4">
                    <c:v>25-sep-2024</c:v>
                  </c:pt>
                  <c:pt idx="5">
                    <c:v>25-sep-2024</c:v>
                  </c:pt>
                  <c:pt idx="6">
                    <c:v>25-sep-2024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9-okt-2024</c:v>
                  </c:pt>
                  <c:pt idx="11">
                    <c:v>9-okt-2024</c:v>
                  </c:pt>
                  <c:pt idx="12">
                    <c:v>9-okt-2024</c:v>
                  </c:pt>
                  <c:pt idx="13">
                    <c:v>23-okt-2024</c:v>
                  </c:pt>
                  <c:pt idx="14">
                    <c:v>23-okt-2024</c:v>
                  </c:pt>
                  <c:pt idx="15">
                    <c:v>6-nov-2024</c:v>
                  </c:pt>
                  <c:pt idx="16">
                    <c:v>6-nov-2024</c:v>
                  </c:pt>
                  <c:pt idx="17">
                    <c:v>6-nov-2024</c:v>
                  </c:pt>
                  <c:pt idx="18">
                    <c:v>13-nov-2024</c:v>
                  </c:pt>
                  <c:pt idx="19">
                    <c:v>13-nov-2024</c:v>
                  </c:pt>
                  <c:pt idx="20">
                    <c:v>20-nov-2024</c:v>
                  </c:pt>
                  <c:pt idx="21">
                    <c:v>20-nov-2024</c:v>
                  </c:pt>
                  <c:pt idx="22">
                    <c:v>27-nov-2024</c:v>
                  </c:pt>
                  <c:pt idx="23">
                    <c:v>27-nov-2024</c:v>
                  </c:pt>
                  <c:pt idx="24">
                    <c:v>27-nov-2024</c:v>
                  </c:pt>
                  <c:pt idx="25">
                    <c:v>11-dec-2024</c:v>
                  </c:pt>
                  <c:pt idx="26">
                    <c:v>11-dec-2024</c:v>
                  </c:pt>
                  <c:pt idx="27">
                    <c:v>15-jan-2025</c:v>
                  </c:pt>
                  <c:pt idx="28">
                    <c:v>15-jan-2025</c:v>
                  </c:pt>
                  <c:pt idx="29">
                    <c:v>22-jan-2025</c:v>
                  </c:pt>
                  <c:pt idx="30">
                    <c:v>22-jan-2025</c:v>
                  </c:pt>
                  <c:pt idx="31">
                    <c:v>22-jan-2025</c:v>
                  </c:pt>
                  <c:pt idx="32">
                    <c:v>5-feb-2025</c:v>
                  </c:pt>
                  <c:pt idx="33">
                    <c:v>5-feb-2025</c:v>
                  </c:pt>
                  <c:pt idx="34">
                    <c:v>12-feb-2025</c:v>
                  </c:pt>
                  <c:pt idx="35">
                    <c:v>12-feb-2025</c:v>
                  </c:pt>
                  <c:pt idx="36">
                    <c:v>12-feb-2025</c:v>
                  </c:pt>
                  <c:pt idx="37">
                    <c:v>5-mrt-2025</c:v>
                  </c:pt>
                  <c:pt idx="38">
                    <c:v>5-mrt-2025</c:v>
                  </c:pt>
                  <c:pt idx="39">
                    <c:v>5-mrt-2025</c:v>
                  </c:pt>
                  <c:pt idx="40">
                    <c:v>19-mrt-2025</c:v>
                  </c:pt>
                  <c:pt idx="41">
                    <c:v>19-mrt-2025</c:v>
                  </c:pt>
                  <c:pt idx="42">
                    <c:v>19-mrt-2025</c:v>
                  </c:pt>
                  <c:pt idx="43">
                    <c:v>2-apr-2025</c:v>
                  </c:pt>
                  <c:pt idx="44">
                    <c:v>9-apr-2025</c:v>
                  </c:pt>
                  <c:pt idx="45">
                    <c:v>9-apr-2025</c:v>
                  </c:pt>
                  <c:pt idx="46">
                    <c:v>16-apr-2025</c:v>
                  </c:pt>
                  <c:pt idx="47">
                    <c:v>16-apr-2025</c:v>
                  </c:pt>
                  <c:pt idx="48">
                    <c:v>16-apr-2025</c:v>
                  </c:pt>
                  <c:pt idx="49">
                    <c:v>23-apr-2025</c:v>
                  </c:pt>
                  <c:pt idx="50">
                    <c:v>23-apr-2025</c:v>
                  </c:pt>
                  <c:pt idx="51">
                    <c:v>23-apr-2025</c:v>
                  </c:pt>
                  <c:pt idx="52">
                    <c:v>30-apr-2025</c:v>
                  </c:pt>
                  <c:pt idx="53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</c:lvl>
              </c:multiLvlStrCache>
            </c:multiLvlStrRef>
          </c:cat>
          <c:val>
            <c:numRef>
              <c:f>'Hoppenbrouwers, Ben'!$J$4:$J$118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5-446F-8039-7EE745CC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'Jochems, Cees'!$R$1</c:f>
          <c:strCache>
            <c:ptCount val="1"/>
            <c:pt idx="0">
              <c:v>Jochems, Cees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'Jochems, Cees'!$V$3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36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25-sep-2024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2-okt-2024</c:v>
                  </c:pt>
                  <c:pt idx="6">
                    <c:v>9-okt-2024</c:v>
                  </c:pt>
                  <c:pt idx="7">
                    <c:v>16-okt-2024</c:v>
                  </c:pt>
                  <c:pt idx="8">
                    <c:v>16-okt-2024</c:v>
                  </c:pt>
                  <c:pt idx="9">
                    <c:v>23-okt-2024</c:v>
                  </c:pt>
                  <c:pt idx="10">
                    <c:v>23-okt-2024</c:v>
                  </c:pt>
                  <c:pt idx="11">
                    <c:v>20-nov-2024</c:v>
                  </c:pt>
                  <c:pt idx="12">
                    <c:v>20-nov-2024</c:v>
                  </c:pt>
                  <c:pt idx="13">
                    <c:v>27-nov-2024</c:v>
                  </c:pt>
                  <c:pt idx="14">
                    <c:v>27-nov-2024</c:v>
                  </c:pt>
                  <c:pt idx="15">
                    <c:v>11-dec-2024</c:v>
                  </c:pt>
                  <c:pt idx="16">
                    <c:v>11-dec-2024</c:v>
                  </c:pt>
                  <c:pt idx="17">
                    <c:v>15-jan-2025</c:v>
                  </c:pt>
                  <c:pt idx="18">
                    <c:v>15-jan-2025</c:v>
                  </c:pt>
                  <c:pt idx="19">
                    <c:v>22-jan-2025</c:v>
                  </c:pt>
                  <c:pt idx="20">
                    <c:v>22-jan-2025</c:v>
                  </c:pt>
                  <c:pt idx="21">
                    <c:v>12-feb-2025</c:v>
                  </c:pt>
                  <c:pt idx="22">
                    <c:v>12-feb-2025</c:v>
                  </c:pt>
                  <c:pt idx="23">
                    <c:v>12-feb-2025</c:v>
                  </c:pt>
                  <c:pt idx="24">
                    <c:v>5-mrt-2025</c:v>
                  </c:pt>
                  <c:pt idx="25">
                    <c:v>5-mrt-2025</c:v>
                  </c:pt>
                  <c:pt idx="26">
                    <c:v>5-mrt-2025</c:v>
                  </c:pt>
                  <c:pt idx="27">
                    <c:v>2-apr-2025</c:v>
                  </c:pt>
                  <c:pt idx="28">
                    <c:v>2-apr-2025</c:v>
                  </c:pt>
                  <c:pt idx="29">
                    <c:v>2-apr-2025</c:v>
                  </c:pt>
                  <c:pt idx="30">
                    <c:v>9-apr-2025</c:v>
                  </c:pt>
                  <c:pt idx="31">
                    <c:v>9-apr-2025</c:v>
                  </c:pt>
                  <c:pt idx="32">
                    <c:v>16-apr-2025</c:v>
                  </c:pt>
                  <c:pt idx="33">
                    <c:v>16-apr-2025</c:v>
                  </c:pt>
                  <c:pt idx="34">
                    <c:v>30-apr-2025</c:v>
                  </c:pt>
                  <c:pt idx="35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</c:lvl>
              </c:multiLvlStrCache>
            </c:multiLvlStrRef>
          </c:cat>
          <c:val>
            <c:numRef>
              <c:f>'Jochems, Cees'!$V$4:$V$102</c:f>
              <c:numCache>
                <c:formatCode>0.000</c:formatCode>
                <c:ptCount val="99"/>
                <c:pt idx="0">
                  <c:v>0.36666666666666664</c:v>
                </c:pt>
                <c:pt idx="1">
                  <c:v>0.66666666666666663</c:v>
                </c:pt>
                <c:pt idx="2">
                  <c:v>0.73913043478260865</c:v>
                </c:pt>
                <c:pt idx="3">
                  <c:v>0.33333333333333331</c:v>
                </c:pt>
                <c:pt idx="4">
                  <c:v>0.43333333333333335</c:v>
                </c:pt>
                <c:pt idx="5">
                  <c:v>0.56666666666666665</c:v>
                </c:pt>
                <c:pt idx="6">
                  <c:v>0.5</c:v>
                </c:pt>
                <c:pt idx="7">
                  <c:v>0.36666666666666664</c:v>
                </c:pt>
                <c:pt idx="8">
                  <c:v>0.68</c:v>
                </c:pt>
                <c:pt idx="9">
                  <c:v>0.62962962962962965</c:v>
                </c:pt>
                <c:pt idx="10">
                  <c:v>0.65384615384615385</c:v>
                </c:pt>
                <c:pt idx="11">
                  <c:v>0.46666666666666667</c:v>
                </c:pt>
                <c:pt idx="12">
                  <c:v>0.68</c:v>
                </c:pt>
                <c:pt idx="13">
                  <c:v>0.4</c:v>
                </c:pt>
                <c:pt idx="14">
                  <c:v>0.65384615384615385</c:v>
                </c:pt>
                <c:pt idx="15">
                  <c:v>0.21739130434782608</c:v>
                </c:pt>
                <c:pt idx="16">
                  <c:v>0.4</c:v>
                </c:pt>
                <c:pt idx="17">
                  <c:v>0.80952380952380953</c:v>
                </c:pt>
                <c:pt idx="18">
                  <c:v>1.1333333333333333</c:v>
                </c:pt>
                <c:pt idx="19">
                  <c:v>0.42857142857142855</c:v>
                </c:pt>
                <c:pt idx="20">
                  <c:v>0.77272727272727271</c:v>
                </c:pt>
                <c:pt idx="21">
                  <c:v>0.44</c:v>
                </c:pt>
                <c:pt idx="22">
                  <c:v>0.59259259259259256</c:v>
                </c:pt>
                <c:pt idx="23">
                  <c:v>0.56666666666666665</c:v>
                </c:pt>
                <c:pt idx="24">
                  <c:v>0.77272727272727271</c:v>
                </c:pt>
                <c:pt idx="25">
                  <c:v>1</c:v>
                </c:pt>
                <c:pt idx="26">
                  <c:v>1.5454545454545454</c:v>
                </c:pt>
                <c:pt idx="27">
                  <c:v>0.5</c:v>
                </c:pt>
                <c:pt idx="28">
                  <c:v>0.53333333333333333</c:v>
                </c:pt>
                <c:pt idx="29">
                  <c:v>0.89473684210526316</c:v>
                </c:pt>
                <c:pt idx="30">
                  <c:v>0.26666666666666666</c:v>
                </c:pt>
                <c:pt idx="31">
                  <c:v>0.5</c:v>
                </c:pt>
                <c:pt idx="32">
                  <c:v>0.33333333333333331</c:v>
                </c:pt>
                <c:pt idx="33">
                  <c:v>0.68</c:v>
                </c:pt>
                <c:pt idx="34">
                  <c:v>0.5</c:v>
                </c:pt>
                <c:pt idx="35">
                  <c:v>0.80952380952380953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7-4B60-9A26-396D0FD5E472}"/>
            </c:ext>
          </c:extLst>
        </c:ser>
        <c:ser>
          <c:idx val="1"/>
          <c:order val="1"/>
          <c:tx>
            <c:strRef>
              <c:f>'Jochems, Cees'!$J$3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'Jochems, Cees'!$O$4:$Q$102</c:f>
              <c:multiLvlStrCache>
                <c:ptCount val="36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25-sep-2024</c:v>
                  </c:pt>
                  <c:pt idx="3">
                    <c:v>2-okt-2024</c:v>
                  </c:pt>
                  <c:pt idx="4">
                    <c:v>2-okt-2024</c:v>
                  </c:pt>
                  <c:pt idx="5">
                    <c:v>2-okt-2024</c:v>
                  </c:pt>
                  <c:pt idx="6">
                    <c:v>9-okt-2024</c:v>
                  </c:pt>
                  <c:pt idx="7">
                    <c:v>16-okt-2024</c:v>
                  </c:pt>
                  <c:pt idx="8">
                    <c:v>16-okt-2024</c:v>
                  </c:pt>
                  <c:pt idx="9">
                    <c:v>23-okt-2024</c:v>
                  </c:pt>
                  <c:pt idx="10">
                    <c:v>23-okt-2024</c:v>
                  </c:pt>
                  <c:pt idx="11">
                    <c:v>20-nov-2024</c:v>
                  </c:pt>
                  <c:pt idx="12">
                    <c:v>20-nov-2024</c:v>
                  </c:pt>
                  <c:pt idx="13">
                    <c:v>27-nov-2024</c:v>
                  </c:pt>
                  <c:pt idx="14">
                    <c:v>27-nov-2024</c:v>
                  </c:pt>
                  <c:pt idx="15">
                    <c:v>11-dec-2024</c:v>
                  </c:pt>
                  <c:pt idx="16">
                    <c:v>11-dec-2024</c:v>
                  </c:pt>
                  <c:pt idx="17">
                    <c:v>15-jan-2025</c:v>
                  </c:pt>
                  <c:pt idx="18">
                    <c:v>15-jan-2025</c:v>
                  </c:pt>
                  <c:pt idx="19">
                    <c:v>22-jan-2025</c:v>
                  </c:pt>
                  <c:pt idx="20">
                    <c:v>22-jan-2025</c:v>
                  </c:pt>
                  <c:pt idx="21">
                    <c:v>12-feb-2025</c:v>
                  </c:pt>
                  <c:pt idx="22">
                    <c:v>12-feb-2025</c:v>
                  </c:pt>
                  <c:pt idx="23">
                    <c:v>12-feb-2025</c:v>
                  </c:pt>
                  <c:pt idx="24">
                    <c:v>5-mrt-2025</c:v>
                  </c:pt>
                  <c:pt idx="25">
                    <c:v>5-mrt-2025</c:v>
                  </c:pt>
                  <c:pt idx="26">
                    <c:v>5-mrt-2025</c:v>
                  </c:pt>
                  <c:pt idx="27">
                    <c:v>2-apr-2025</c:v>
                  </c:pt>
                  <c:pt idx="28">
                    <c:v>2-apr-2025</c:v>
                  </c:pt>
                  <c:pt idx="29">
                    <c:v>2-apr-2025</c:v>
                  </c:pt>
                  <c:pt idx="30">
                    <c:v>9-apr-2025</c:v>
                  </c:pt>
                  <c:pt idx="31">
                    <c:v>9-apr-2025</c:v>
                  </c:pt>
                  <c:pt idx="32">
                    <c:v>16-apr-2025</c:v>
                  </c:pt>
                  <c:pt idx="33">
                    <c:v>16-apr-2025</c:v>
                  </c:pt>
                  <c:pt idx="34">
                    <c:v>30-apr-2025</c:v>
                  </c:pt>
                  <c:pt idx="35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</c:lvl>
              </c:multiLvlStrCache>
            </c:multiLvlStrRef>
          </c:cat>
          <c:val>
            <c:numRef>
              <c:f>'Jochems, Cees'!$J$4:$J$118</c:f>
              <c:numCache>
                <c:formatCode>0.000</c:formatCode>
                <c:ptCount val="115"/>
                <c:pt idx="0">
                  <c:v>0.56666666666666665</c:v>
                </c:pt>
                <c:pt idx="1">
                  <c:v>0.56666666666666665</c:v>
                </c:pt>
                <c:pt idx="2">
                  <c:v>0.56666666666666665</c:v>
                </c:pt>
                <c:pt idx="3">
                  <c:v>0.56666666666666665</c:v>
                </c:pt>
                <c:pt idx="4">
                  <c:v>0.56666666666666665</c:v>
                </c:pt>
                <c:pt idx="5">
                  <c:v>0.56666666666666665</c:v>
                </c:pt>
                <c:pt idx="6">
                  <c:v>0.56666666666666665</c:v>
                </c:pt>
                <c:pt idx="7">
                  <c:v>0.56666666666666665</c:v>
                </c:pt>
                <c:pt idx="8">
                  <c:v>0.56666666666666665</c:v>
                </c:pt>
                <c:pt idx="9">
                  <c:v>0.56666666666666665</c:v>
                </c:pt>
                <c:pt idx="10">
                  <c:v>0.56666666666666665</c:v>
                </c:pt>
                <c:pt idx="11">
                  <c:v>0.56666666666666665</c:v>
                </c:pt>
                <c:pt idx="12">
                  <c:v>0.56666666666666665</c:v>
                </c:pt>
                <c:pt idx="13">
                  <c:v>0.56666666666666665</c:v>
                </c:pt>
                <c:pt idx="14">
                  <c:v>0.56666666666666665</c:v>
                </c:pt>
                <c:pt idx="15">
                  <c:v>0.56666666666666665</c:v>
                </c:pt>
                <c:pt idx="16">
                  <c:v>0.56666666666666665</c:v>
                </c:pt>
                <c:pt idx="17">
                  <c:v>0.56666666666666665</c:v>
                </c:pt>
                <c:pt idx="18">
                  <c:v>0.56666666666666665</c:v>
                </c:pt>
                <c:pt idx="19">
                  <c:v>0.56666666666666665</c:v>
                </c:pt>
                <c:pt idx="20">
                  <c:v>0.56666666666666665</c:v>
                </c:pt>
                <c:pt idx="21">
                  <c:v>0.56666666666666665</c:v>
                </c:pt>
                <c:pt idx="22">
                  <c:v>0.56666666666666665</c:v>
                </c:pt>
                <c:pt idx="23">
                  <c:v>0.56666666666666665</c:v>
                </c:pt>
                <c:pt idx="24">
                  <c:v>0.56666666666666665</c:v>
                </c:pt>
                <c:pt idx="25">
                  <c:v>0.56666666666666665</c:v>
                </c:pt>
                <c:pt idx="26">
                  <c:v>0.56666666666666665</c:v>
                </c:pt>
                <c:pt idx="27">
                  <c:v>0.56666666666666665</c:v>
                </c:pt>
                <c:pt idx="28">
                  <c:v>0.56666666666666665</c:v>
                </c:pt>
                <c:pt idx="29">
                  <c:v>0.56666666666666665</c:v>
                </c:pt>
                <c:pt idx="30">
                  <c:v>0.56666666666666665</c:v>
                </c:pt>
                <c:pt idx="31">
                  <c:v>0.56666666666666665</c:v>
                </c:pt>
                <c:pt idx="32">
                  <c:v>0.56666666666666665</c:v>
                </c:pt>
                <c:pt idx="33">
                  <c:v>0.56666666666666665</c:v>
                </c:pt>
                <c:pt idx="34">
                  <c:v>0.56666666666666665</c:v>
                </c:pt>
                <c:pt idx="35">
                  <c:v>0.56666666666666665</c:v>
                </c:pt>
                <c:pt idx="36">
                  <c:v>0.56666666666666665</c:v>
                </c:pt>
                <c:pt idx="37">
                  <c:v>0.56666666666666665</c:v>
                </c:pt>
                <c:pt idx="38">
                  <c:v>0.56666666666666665</c:v>
                </c:pt>
                <c:pt idx="39">
                  <c:v>0.56666666666666665</c:v>
                </c:pt>
                <c:pt idx="40">
                  <c:v>0.56666666666666665</c:v>
                </c:pt>
                <c:pt idx="41">
                  <c:v>0.56666666666666665</c:v>
                </c:pt>
                <c:pt idx="42">
                  <c:v>0.56666666666666665</c:v>
                </c:pt>
                <c:pt idx="43">
                  <c:v>0.56666666666666665</c:v>
                </c:pt>
                <c:pt idx="44">
                  <c:v>0.56666666666666665</c:v>
                </c:pt>
                <c:pt idx="45">
                  <c:v>0.56666666666666665</c:v>
                </c:pt>
                <c:pt idx="46">
                  <c:v>0.56666666666666665</c:v>
                </c:pt>
                <c:pt idx="47">
                  <c:v>0.56666666666666665</c:v>
                </c:pt>
                <c:pt idx="48">
                  <c:v>0.56666666666666665</c:v>
                </c:pt>
                <c:pt idx="49">
                  <c:v>0.56666666666666665</c:v>
                </c:pt>
                <c:pt idx="50">
                  <c:v>0.56666666666666665</c:v>
                </c:pt>
                <c:pt idx="51">
                  <c:v>0.56666666666666665</c:v>
                </c:pt>
                <c:pt idx="52">
                  <c:v>0.56666666666666665</c:v>
                </c:pt>
                <c:pt idx="53">
                  <c:v>0.56666666666666665</c:v>
                </c:pt>
                <c:pt idx="54">
                  <c:v>0.56666666666666665</c:v>
                </c:pt>
                <c:pt idx="55">
                  <c:v>0.56666666666666665</c:v>
                </c:pt>
                <c:pt idx="56">
                  <c:v>0.56666666666666665</c:v>
                </c:pt>
                <c:pt idx="57">
                  <c:v>0.56666666666666665</c:v>
                </c:pt>
                <c:pt idx="58">
                  <c:v>0.56666666666666665</c:v>
                </c:pt>
                <c:pt idx="59">
                  <c:v>0.56666666666666665</c:v>
                </c:pt>
                <c:pt idx="60">
                  <c:v>0.56666666666666665</c:v>
                </c:pt>
                <c:pt idx="61">
                  <c:v>0.56666666666666665</c:v>
                </c:pt>
                <c:pt idx="62">
                  <c:v>0.56666666666666665</c:v>
                </c:pt>
                <c:pt idx="63">
                  <c:v>0.56666666666666665</c:v>
                </c:pt>
                <c:pt idx="64">
                  <c:v>0.56666666666666665</c:v>
                </c:pt>
                <c:pt idx="65">
                  <c:v>0.56666666666666665</c:v>
                </c:pt>
                <c:pt idx="66">
                  <c:v>0.56666666666666665</c:v>
                </c:pt>
                <c:pt idx="67">
                  <c:v>0.56666666666666665</c:v>
                </c:pt>
                <c:pt idx="68">
                  <c:v>0.56666666666666665</c:v>
                </c:pt>
                <c:pt idx="69">
                  <c:v>0.56666666666666665</c:v>
                </c:pt>
                <c:pt idx="70">
                  <c:v>0.56666666666666665</c:v>
                </c:pt>
                <c:pt idx="71">
                  <c:v>0.56666666666666665</c:v>
                </c:pt>
                <c:pt idx="72">
                  <c:v>0.56666666666666665</c:v>
                </c:pt>
                <c:pt idx="73">
                  <c:v>0.56666666666666665</c:v>
                </c:pt>
                <c:pt idx="74">
                  <c:v>0.56666666666666665</c:v>
                </c:pt>
                <c:pt idx="75">
                  <c:v>0.56666666666666665</c:v>
                </c:pt>
                <c:pt idx="76">
                  <c:v>0.56666666666666665</c:v>
                </c:pt>
                <c:pt idx="77">
                  <c:v>0.56666666666666665</c:v>
                </c:pt>
                <c:pt idx="78">
                  <c:v>0.56666666666666665</c:v>
                </c:pt>
                <c:pt idx="79">
                  <c:v>0.56666666666666665</c:v>
                </c:pt>
                <c:pt idx="80">
                  <c:v>0.56666666666666665</c:v>
                </c:pt>
                <c:pt idx="81">
                  <c:v>0.56666666666666665</c:v>
                </c:pt>
                <c:pt idx="82">
                  <c:v>0.56666666666666665</c:v>
                </c:pt>
                <c:pt idx="83">
                  <c:v>0.56666666666666665</c:v>
                </c:pt>
                <c:pt idx="84">
                  <c:v>0.56666666666666665</c:v>
                </c:pt>
                <c:pt idx="85">
                  <c:v>0.56666666666666665</c:v>
                </c:pt>
                <c:pt idx="86">
                  <c:v>0.56666666666666665</c:v>
                </c:pt>
                <c:pt idx="87">
                  <c:v>0.56666666666666665</c:v>
                </c:pt>
                <c:pt idx="88">
                  <c:v>0.56666666666666665</c:v>
                </c:pt>
                <c:pt idx="89">
                  <c:v>0.56666666666666665</c:v>
                </c:pt>
                <c:pt idx="90">
                  <c:v>0.56666666666666665</c:v>
                </c:pt>
                <c:pt idx="91">
                  <c:v>0.56666666666666665</c:v>
                </c:pt>
                <c:pt idx="92">
                  <c:v>0.56666666666666665</c:v>
                </c:pt>
                <c:pt idx="93">
                  <c:v>0.56666666666666665</c:v>
                </c:pt>
                <c:pt idx="94">
                  <c:v>0.56666666666666665</c:v>
                </c:pt>
                <c:pt idx="95">
                  <c:v>0.56666666666666665</c:v>
                </c:pt>
                <c:pt idx="96">
                  <c:v>0.56666666666666665</c:v>
                </c:pt>
                <c:pt idx="97">
                  <c:v>0.56666666666666665</c:v>
                </c:pt>
                <c:pt idx="98">
                  <c:v>0.56666666666666665</c:v>
                </c:pt>
                <c:pt idx="99">
                  <c:v>0.56666666666666665</c:v>
                </c:pt>
                <c:pt idx="100">
                  <c:v>0.56666666666666665</c:v>
                </c:pt>
                <c:pt idx="101">
                  <c:v>0.56666666666666665</c:v>
                </c:pt>
                <c:pt idx="102">
                  <c:v>0.56666666666666665</c:v>
                </c:pt>
                <c:pt idx="103">
                  <c:v>0.56666666666666665</c:v>
                </c:pt>
                <c:pt idx="104">
                  <c:v>0.56666666666666665</c:v>
                </c:pt>
                <c:pt idx="105">
                  <c:v>0.56666666666666665</c:v>
                </c:pt>
                <c:pt idx="106">
                  <c:v>0.56666666666666665</c:v>
                </c:pt>
                <c:pt idx="107">
                  <c:v>0.56666666666666665</c:v>
                </c:pt>
                <c:pt idx="108">
                  <c:v>0.56666666666666665</c:v>
                </c:pt>
                <c:pt idx="109">
                  <c:v>0.56666666666666665</c:v>
                </c:pt>
                <c:pt idx="110">
                  <c:v>0.56666666666666665</c:v>
                </c:pt>
                <c:pt idx="111">
                  <c:v>0.56666666666666665</c:v>
                </c:pt>
                <c:pt idx="112">
                  <c:v>0.56666666666666665</c:v>
                </c:pt>
                <c:pt idx="113">
                  <c:v>0.56666666666666665</c:v>
                </c:pt>
                <c:pt idx="114">
                  <c:v>0.56666666666666665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7-4B60-9A26-396D0FD5E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'Kroese, Gerard'!$R$1</c:f>
          <c:strCache>
            <c:ptCount val="1"/>
            <c:pt idx="0">
              <c:v>Kroese, Gerard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'Kroese, Gerard'!$V$3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'Kroese, Gerard'!$O$4:$Q$102</c:f>
              <c:multiLvlStrCache>
                <c:ptCount val="22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9-okt-2024</c:v>
                  </c:pt>
                  <c:pt idx="5">
                    <c:v>9-okt-2024</c:v>
                  </c:pt>
                  <c:pt idx="6">
                    <c:v>11-dec-2024</c:v>
                  </c:pt>
                  <c:pt idx="7">
                    <c:v>11-dec-2024</c:v>
                  </c:pt>
                  <c:pt idx="8">
                    <c:v>18-dec-2024</c:v>
                  </c:pt>
                  <c:pt idx="9">
                    <c:v>8-jan-2025</c:v>
                  </c:pt>
                  <c:pt idx="10">
                    <c:v>8-jan-2025</c:v>
                  </c:pt>
                  <c:pt idx="11">
                    <c:v>15-jan-2025</c:v>
                  </c:pt>
                  <c:pt idx="12">
                    <c:v>29-jan-2025</c:v>
                  </c:pt>
                  <c:pt idx="13">
                    <c:v>29-jan-2025</c:v>
                  </c:pt>
                  <c:pt idx="14">
                    <c:v>5-feb-2025</c:v>
                  </c:pt>
                  <c:pt idx="15">
                    <c:v>5-feb-2025</c:v>
                  </c:pt>
                  <c:pt idx="16">
                    <c:v>19-feb-2025</c:v>
                  </c:pt>
                  <c:pt idx="17">
                    <c:v>19-feb-2025</c:v>
                  </c:pt>
                  <c:pt idx="18">
                    <c:v>26-feb-2025</c:v>
                  </c:pt>
                  <c:pt idx="19">
                    <c:v>26-feb-2025</c:v>
                  </c:pt>
                  <c:pt idx="20">
                    <c:v>26-feb-2025</c:v>
                  </c:pt>
                  <c:pt idx="21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</c:lvl>
              </c:multiLvlStrCache>
            </c:multiLvlStrRef>
          </c:cat>
          <c:val>
            <c:numRef>
              <c:f>'Kroese, Gerard'!$V$4:$V$102</c:f>
              <c:numCache>
                <c:formatCode>0.000</c:formatCode>
                <c:ptCount val="99"/>
                <c:pt idx="0">
                  <c:v>0.54166666666666663</c:v>
                </c:pt>
                <c:pt idx="1">
                  <c:v>0.54166666666666663</c:v>
                </c:pt>
                <c:pt idx="2">
                  <c:v>0.4642857142857143</c:v>
                </c:pt>
                <c:pt idx="3">
                  <c:v>0.59090909090909094</c:v>
                </c:pt>
                <c:pt idx="4">
                  <c:v>0.36666666666666664</c:v>
                </c:pt>
                <c:pt idx="5">
                  <c:v>0.65</c:v>
                </c:pt>
                <c:pt idx="6">
                  <c:v>0.26666666666666666</c:v>
                </c:pt>
                <c:pt idx="7">
                  <c:v>0.5</c:v>
                </c:pt>
                <c:pt idx="8">
                  <c:v>0.33333333333333331</c:v>
                </c:pt>
                <c:pt idx="9">
                  <c:v>0.34482758620689657</c:v>
                </c:pt>
                <c:pt idx="10">
                  <c:v>0.8125</c:v>
                </c:pt>
                <c:pt idx="11">
                  <c:v>0.8125</c:v>
                </c:pt>
                <c:pt idx="12">
                  <c:v>0.3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0.8571428571428571</c:v>
                </c:pt>
                <c:pt idx="16">
                  <c:v>0.33333333333333331</c:v>
                </c:pt>
                <c:pt idx="17">
                  <c:v>0.48148148148148145</c:v>
                </c:pt>
                <c:pt idx="18">
                  <c:v>0.1</c:v>
                </c:pt>
                <c:pt idx="19">
                  <c:v>0.45</c:v>
                </c:pt>
                <c:pt idx="20">
                  <c:v>0.59090909090909094</c:v>
                </c:pt>
                <c:pt idx="21">
                  <c:v>0.54166666666666663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3-40AB-8164-E2044FD39F6C}"/>
            </c:ext>
          </c:extLst>
        </c:ser>
        <c:ser>
          <c:idx val="1"/>
          <c:order val="1"/>
          <c:tx>
            <c:strRef>
              <c:f>'Kroese, Gerard'!$J$3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'Kroese, Gerard'!$O$4:$Q$102</c:f>
              <c:multiLvlStrCache>
                <c:ptCount val="22"/>
                <c:lvl>
                  <c:pt idx="0">
                    <c:v>25-sep-2024</c:v>
                  </c:pt>
                  <c:pt idx="1">
                    <c:v>25-sep-2024</c:v>
                  </c:pt>
                  <c:pt idx="2">
                    <c:v>2-okt-2024</c:v>
                  </c:pt>
                  <c:pt idx="3">
                    <c:v>2-okt-2024</c:v>
                  </c:pt>
                  <c:pt idx="4">
                    <c:v>9-okt-2024</c:v>
                  </c:pt>
                  <c:pt idx="5">
                    <c:v>9-okt-2024</c:v>
                  </c:pt>
                  <c:pt idx="6">
                    <c:v>11-dec-2024</c:v>
                  </c:pt>
                  <c:pt idx="7">
                    <c:v>11-dec-2024</c:v>
                  </c:pt>
                  <c:pt idx="8">
                    <c:v>18-dec-2024</c:v>
                  </c:pt>
                  <c:pt idx="9">
                    <c:v>8-jan-2025</c:v>
                  </c:pt>
                  <c:pt idx="10">
                    <c:v>8-jan-2025</c:v>
                  </c:pt>
                  <c:pt idx="11">
                    <c:v>15-jan-2025</c:v>
                  </c:pt>
                  <c:pt idx="12">
                    <c:v>29-jan-2025</c:v>
                  </c:pt>
                  <c:pt idx="13">
                    <c:v>29-jan-2025</c:v>
                  </c:pt>
                  <c:pt idx="14">
                    <c:v>5-feb-2025</c:v>
                  </c:pt>
                  <c:pt idx="15">
                    <c:v>5-feb-2025</c:v>
                  </c:pt>
                  <c:pt idx="16">
                    <c:v>19-feb-2025</c:v>
                  </c:pt>
                  <c:pt idx="17">
                    <c:v>19-feb-2025</c:v>
                  </c:pt>
                  <c:pt idx="18">
                    <c:v>26-feb-2025</c:v>
                  </c:pt>
                  <c:pt idx="19">
                    <c:v>26-feb-2025</c:v>
                  </c:pt>
                  <c:pt idx="20">
                    <c:v>26-feb-2025</c:v>
                  </c:pt>
                  <c:pt idx="21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</c:lvl>
              </c:multiLvlStrCache>
            </c:multiLvlStrRef>
          </c:cat>
          <c:val>
            <c:numRef>
              <c:f>'Kroese, Gerard'!$J$4:$J$118</c:f>
              <c:numCache>
                <c:formatCode>0.000</c:formatCode>
                <c:ptCount val="115"/>
                <c:pt idx="0">
                  <c:v>0.43333333333333335</c:v>
                </c:pt>
                <c:pt idx="1">
                  <c:v>0.43333333333333335</c:v>
                </c:pt>
                <c:pt idx="2">
                  <c:v>0.43333333333333335</c:v>
                </c:pt>
                <c:pt idx="3">
                  <c:v>0.43333333333333335</c:v>
                </c:pt>
                <c:pt idx="4">
                  <c:v>0.43333333333333335</c:v>
                </c:pt>
                <c:pt idx="5">
                  <c:v>0.43333333333333335</c:v>
                </c:pt>
                <c:pt idx="6">
                  <c:v>0.43333333333333335</c:v>
                </c:pt>
                <c:pt idx="7">
                  <c:v>0.43333333333333335</c:v>
                </c:pt>
                <c:pt idx="8">
                  <c:v>0.43333333333333335</c:v>
                </c:pt>
                <c:pt idx="9">
                  <c:v>0.43333333333333335</c:v>
                </c:pt>
                <c:pt idx="10">
                  <c:v>0.43333333333333335</c:v>
                </c:pt>
                <c:pt idx="11">
                  <c:v>0.43333333333333335</c:v>
                </c:pt>
                <c:pt idx="12">
                  <c:v>0.43333333333333335</c:v>
                </c:pt>
                <c:pt idx="13">
                  <c:v>0.43333333333333335</c:v>
                </c:pt>
                <c:pt idx="14">
                  <c:v>0.43333333333333335</c:v>
                </c:pt>
                <c:pt idx="15">
                  <c:v>0.43333333333333335</c:v>
                </c:pt>
                <c:pt idx="16">
                  <c:v>0.43333333333333335</c:v>
                </c:pt>
                <c:pt idx="17">
                  <c:v>0.43333333333333335</c:v>
                </c:pt>
                <c:pt idx="18">
                  <c:v>0.43333333333333335</c:v>
                </c:pt>
                <c:pt idx="19">
                  <c:v>0.43333333333333335</c:v>
                </c:pt>
                <c:pt idx="20">
                  <c:v>0.43333333333333335</c:v>
                </c:pt>
                <c:pt idx="21">
                  <c:v>0.43333333333333335</c:v>
                </c:pt>
                <c:pt idx="22">
                  <c:v>0.43333333333333335</c:v>
                </c:pt>
                <c:pt idx="23">
                  <c:v>0.43333333333333335</c:v>
                </c:pt>
                <c:pt idx="24">
                  <c:v>0.43333333333333335</c:v>
                </c:pt>
                <c:pt idx="25">
                  <c:v>0.43333333333333335</c:v>
                </c:pt>
                <c:pt idx="26">
                  <c:v>0.43333333333333335</c:v>
                </c:pt>
                <c:pt idx="27">
                  <c:v>0.43333333333333335</c:v>
                </c:pt>
                <c:pt idx="28">
                  <c:v>0.43333333333333335</c:v>
                </c:pt>
                <c:pt idx="29">
                  <c:v>0.43333333333333335</c:v>
                </c:pt>
                <c:pt idx="30">
                  <c:v>0.43333333333333335</c:v>
                </c:pt>
                <c:pt idx="31">
                  <c:v>0.43333333333333335</c:v>
                </c:pt>
                <c:pt idx="32">
                  <c:v>0.43333333333333335</c:v>
                </c:pt>
                <c:pt idx="33">
                  <c:v>0.43333333333333335</c:v>
                </c:pt>
                <c:pt idx="34">
                  <c:v>0.43333333333333335</c:v>
                </c:pt>
                <c:pt idx="35">
                  <c:v>0.43333333333333335</c:v>
                </c:pt>
                <c:pt idx="36">
                  <c:v>0.43333333333333335</c:v>
                </c:pt>
                <c:pt idx="37">
                  <c:v>0.43333333333333335</c:v>
                </c:pt>
                <c:pt idx="38">
                  <c:v>0.43333333333333335</c:v>
                </c:pt>
                <c:pt idx="39">
                  <c:v>0.43333333333333335</c:v>
                </c:pt>
                <c:pt idx="40">
                  <c:v>0.43333333333333335</c:v>
                </c:pt>
                <c:pt idx="41">
                  <c:v>0.43333333333333335</c:v>
                </c:pt>
                <c:pt idx="42">
                  <c:v>0.43333333333333335</c:v>
                </c:pt>
                <c:pt idx="43">
                  <c:v>0.43333333333333335</c:v>
                </c:pt>
                <c:pt idx="44">
                  <c:v>0.43333333333333335</c:v>
                </c:pt>
                <c:pt idx="45">
                  <c:v>0.43333333333333335</c:v>
                </c:pt>
                <c:pt idx="46">
                  <c:v>0.43333333333333335</c:v>
                </c:pt>
                <c:pt idx="47">
                  <c:v>0.43333333333333335</c:v>
                </c:pt>
                <c:pt idx="48">
                  <c:v>0.43333333333333335</c:v>
                </c:pt>
                <c:pt idx="49">
                  <c:v>0.43333333333333335</c:v>
                </c:pt>
                <c:pt idx="50">
                  <c:v>0.43333333333333335</c:v>
                </c:pt>
                <c:pt idx="51">
                  <c:v>0.43333333333333335</c:v>
                </c:pt>
                <c:pt idx="52">
                  <c:v>0.43333333333333335</c:v>
                </c:pt>
                <c:pt idx="53">
                  <c:v>0.43333333333333335</c:v>
                </c:pt>
                <c:pt idx="54">
                  <c:v>0.43333333333333335</c:v>
                </c:pt>
                <c:pt idx="55">
                  <c:v>0.43333333333333335</c:v>
                </c:pt>
                <c:pt idx="56">
                  <c:v>0.43333333333333335</c:v>
                </c:pt>
                <c:pt idx="57">
                  <c:v>0.43333333333333335</c:v>
                </c:pt>
                <c:pt idx="58">
                  <c:v>0.43333333333333335</c:v>
                </c:pt>
                <c:pt idx="59">
                  <c:v>0.43333333333333335</c:v>
                </c:pt>
                <c:pt idx="60">
                  <c:v>0.43333333333333335</c:v>
                </c:pt>
                <c:pt idx="61">
                  <c:v>0.43333333333333335</c:v>
                </c:pt>
                <c:pt idx="62">
                  <c:v>0.43333333333333335</c:v>
                </c:pt>
                <c:pt idx="63">
                  <c:v>0.43333333333333335</c:v>
                </c:pt>
                <c:pt idx="64">
                  <c:v>0.43333333333333335</c:v>
                </c:pt>
                <c:pt idx="65">
                  <c:v>0.43333333333333335</c:v>
                </c:pt>
                <c:pt idx="66">
                  <c:v>0.43333333333333335</c:v>
                </c:pt>
                <c:pt idx="67">
                  <c:v>0.43333333333333335</c:v>
                </c:pt>
                <c:pt idx="68">
                  <c:v>0.43333333333333335</c:v>
                </c:pt>
                <c:pt idx="69">
                  <c:v>0.43333333333333335</c:v>
                </c:pt>
                <c:pt idx="70">
                  <c:v>0.43333333333333335</c:v>
                </c:pt>
                <c:pt idx="71">
                  <c:v>0.43333333333333335</c:v>
                </c:pt>
                <c:pt idx="72">
                  <c:v>0.43333333333333335</c:v>
                </c:pt>
                <c:pt idx="73">
                  <c:v>0.43333333333333335</c:v>
                </c:pt>
                <c:pt idx="74">
                  <c:v>0.43333333333333335</c:v>
                </c:pt>
                <c:pt idx="75">
                  <c:v>0.43333333333333335</c:v>
                </c:pt>
                <c:pt idx="76">
                  <c:v>0.43333333333333335</c:v>
                </c:pt>
                <c:pt idx="77">
                  <c:v>0.43333333333333335</c:v>
                </c:pt>
                <c:pt idx="78">
                  <c:v>0.43333333333333335</c:v>
                </c:pt>
                <c:pt idx="79">
                  <c:v>0.43333333333333335</c:v>
                </c:pt>
                <c:pt idx="80">
                  <c:v>0.43333333333333335</c:v>
                </c:pt>
                <c:pt idx="81">
                  <c:v>0.43333333333333335</c:v>
                </c:pt>
                <c:pt idx="82">
                  <c:v>0.43333333333333335</c:v>
                </c:pt>
                <c:pt idx="83">
                  <c:v>0.43333333333333335</c:v>
                </c:pt>
                <c:pt idx="84">
                  <c:v>0.43333333333333335</c:v>
                </c:pt>
                <c:pt idx="85">
                  <c:v>0.43333333333333335</c:v>
                </c:pt>
                <c:pt idx="86">
                  <c:v>0.43333333333333335</c:v>
                </c:pt>
                <c:pt idx="87">
                  <c:v>0.43333333333333335</c:v>
                </c:pt>
                <c:pt idx="88">
                  <c:v>0.43333333333333335</c:v>
                </c:pt>
                <c:pt idx="89">
                  <c:v>0.43333333333333335</c:v>
                </c:pt>
                <c:pt idx="90">
                  <c:v>0.43333333333333335</c:v>
                </c:pt>
                <c:pt idx="91">
                  <c:v>0.43333333333333335</c:v>
                </c:pt>
                <c:pt idx="92">
                  <c:v>0.43333333333333335</c:v>
                </c:pt>
                <c:pt idx="93">
                  <c:v>0.43333333333333335</c:v>
                </c:pt>
                <c:pt idx="94">
                  <c:v>0.43333333333333335</c:v>
                </c:pt>
                <c:pt idx="95">
                  <c:v>0.43333333333333335</c:v>
                </c:pt>
                <c:pt idx="96">
                  <c:v>0.43333333333333335</c:v>
                </c:pt>
                <c:pt idx="97">
                  <c:v>0.43333333333333335</c:v>
                </c:pt>
                <c:pt idx="98">
                  <c:v>0.43333333333333335</c:v>
                </c:pt>
                <c:pt idx="99">
                  <c:v>0.43333333333333335</c:v>
                </c:pt>
                <c:pt idx="100">
                  <c:v>0.43333333333333335</c:v>
                </c:pt>
                <c:pt idx="101">
                  <c:v>0.43333333333333335</c:v>
                </c:pt>
                <c:pt idx="102">
                  <c:v>0.43333333333333335</c:v>
                </c:pt>
                <c:pt idx="103">
                  <c:v>0.43333333333333335</c:v>
                </c:pt>
                <c:pt idx="104">
                  <c:v>0.43333333333333335</c:v>
                </c:pt>
                <c:pt idx="105">
                  <c:v>0.43333333333333335</c:v>
                </c:pt>
                <c:pt idx="106">
                  <c:v>0.43333333333333335</c:v>
                </c:pt>
                <c:pt idx="107">
                  <c:v>0.43333333333333335</c:v>
                </c:pt>
                <c:pt idx="108">
                  <c:v>0.43333333333333335</c:v>
                </c:pt>
                <c:pt idx="109">
                  <c:v>0.43333333333333335</c:v>
                </c:pt>
                <c:pt idx="110">
                  <c:v>0.43333333333333335</c:v>
                </c:pt>
                <c:pt idx="111">
                  <c:v>0.43333333333333335</c:v>
                </c:pt>
                <c:pt idx="112">
                  <c:v>0.43333333333333335</c:v>
                </c:pt>
                <c:pt idx="113">
                  <c:v>0.43333333333333335</c:v>
                </c:pt>
                <c:pt idx="11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3-40AB-8164-E2044FD3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'Oorschot, René van'!$R$1</c:f>
          <c:strCache>
            <c:ptCount val="1"/>
            <c:pt idx="0">
              <c:v>Oorschot, René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'Oorschot, René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23"/>
                <c:lvl>
                  <c:pt idx="0">
                    <c:v>11-sep-2024</c:v>
                  </c:pt>
                  <c:pt idx="1">
                    <c:v>18-sep-2024</c:v>
                  </c:pt>
                  <c:pt idx="2">
                    <c:v>9-okt-2024</c:v>
                  </c:pt>
                  <c:pt idx="3">
                    <c:v>16-okt-2024</c:v>
                  </c:pt>
                  <c:pt idx="4">
                    <c:v>16-okt-2024</c:v>
                  </c:pt>
                  <c:pt idx="5">
                    <c:v>6-nov-2024</c:v>
                  </c:pt>
                  <c:pt idx="6">
                    <c:v>6-nov-2024</c:v>
                  </c:pt>
                  <c:pt idx="7">
                    <c:v>20-nov-2024</c:v>
                  </c:pt>
                  <c:pt idx="8">
                    <c:v>11-dec-2024</c:v>
                  </c:pt>
                  <c:pt idx="9">
                    <c:v>11-dec-2024</c:v>
                  </c:pt>
                  <c:pt idx="10">
                    <c:v>11-dec-2024</c:v>
                  </c:pt>
                  <c:pt idx="11">
                    <c:v>11-dec-2024</c:v>
                  </c:pt>
                  <c:pt idx="12">
                    <c:v>18-dec-2024</c:v>
                  </c:pt>
                  <c:pt idx="13">
                    <c:v>18-dec-2024</c:v>
                  </c:pt>
                  <c:pt idx="14">
                    <c:v>22-jan-2025</c:v>
                  </c:pt>
                  <c:pt idx="15">
                    <c:v>29-jan-2025</c:v>
                  </c:pt>
                  <c:pt idx="16">
                    <c:v>29-jan-2025</c:v>
                  </c:pt>
                  <c:pt idx="17">
                    <c:v>12-feb-2025</c:v>
                  </c:pt>
                  <c:pt idx="18">
                    <c:v>9-apr-2025</c:v>
                  </c:pt>
                  <c:pt idx="19">
                    <c:v>9-apr-2025</c:v>
                  </c:pt>
                  <c:pt idx="20">
                    <c:v>16-apr-2025</c:v>
                  </c:pt>
                  <c:pt idx="21">
                    <c:v>16-apr-2025</c:v>
                  </c:pt>
                  <c:pt idx="22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</c:lvl>
              </c:multiLvlStrCache>
            </c:multiLvlStrRef>
          </c:cat>
          <c:val>
            <c:numRef>
              <c:f>'Oorschot, René van'!$V$4:$V$102</c:f>
              <c:numCache>
                <c:formatCode>0.000</c:formatCode>
                <c:ptCount val="99"/>
                <c:pt idx="0">
                  <c:v>0.39285714285714285</c:v>
                </c:pt>
                <c:pt idx="1">
                  <c:v>0.4</c:v>
                </c:pt>
                <c:pt idx="2">
                  <c:v>0.42857142857142855</c:v>
                </c:pt>
                <c:pt idx="3">
                  <c:v>0.31578947368421051</c:v>
                </c:pt>
                <c:pt idx="4">
                  <c:v>0.26666666666666666</c:v>
                </c:pt>
                <c:pt idx="5">
                  <c:v>0.36363636363636365</c:v>
                </c:pt>
                <c:pt idx="6">
                  <c:v>0.36666666666666664</c:v>
                </c:pt>
                <c:pt idx="7">
                  <c:v>0.36666666666666664</c:v>
                </c:pt>
                <c:pt idx="8">
                  <c:v>8.3333333333333329E-2</c:v>
                </c:pt>
                <c:pt idx="9">
                  <c:v>0.5</c:v>
                </c:pt>
                <c:pt idx="10">
                  <c:v>0.46666666666666667</c:v>
                </c:pt>
                <c:pt idx="11">
                  <c:v>0.5</c:v>
                </c:pt>
                <c:pt idx="12">
                  <c:v>0.23333333333333334</c:v>
                </c:pt>
                <c:pt idx="13">
                  <c:v>0.43333333333333335</c:v>
                </c:pt>
                <c:pt idx="14">
                  <c:v>0.45</c:v>
                </c:pt>
                <c:pt idx="15">
                  <c:v>0.3</c:v>
                </c:pt>
                <c:pt idx="16">
                  <c:v>0.66666666666666663</c:v>
                </c:pt>
                <c:pt idx="17">
                  <c:v>0.66666666666666663</c:v>
                </c:pt>
                <c:pt idx="18">
                  <c:v>0.33333333333333331</c:v>
                </c:pt>
                <c:pt idx="19">
                  <c:v>0.63636363636363635</c:v>
                </c:pt>
                <c:pt idx="20">
                  <c:v>0.40909090909090912</c:v>
                </c:pt>
                <c:pt idx="21">
                  <c:v>0.63636363636363635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7-4D80-A715-5B4119B73C8C}"/>
            </c:ext>
          </c:extLst>
        </c:ser>
        <c:ser>
          <c:idx val="1"/>
          <c:order val="1"/>
          <c:tx>
            <c:strRef>
              <c:f>'Oorschot, René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'Oorschot, René van'!$O$4:$Q$102</c:f>
              <c:multiLvlStrCache>
                <c:ptCount val="23"/>
                <c:lvl>
                  <c:pt idx="0">
                    <c:v>11-sep-2024</c:v>
                  </c:pt>
                  <c:pt idx="1">
                    <c:v>18-sep-2024</c:v>
                  </c:pt>
                  <c:pt idx="2">
                    <c:v>9-okt-2024</c:v>
                  </c:pt>
                  <c:pt idx="3">
                    <c:v>16-okt-2024</c:v>
                  </c:pt>
                  <c:pt idx="4">
                    <c:v>16-okt-2024</c:v>
                  </c:pt>
                  <c:pt idx="5">
                    <c:v>6-nov-2024</c:v>
                  </c:pt>
                  <c:pt idx="6">
                    <c:v>6-nov-2024</c:v>
                  </c:pt>
                  <c:pt idx="7">
                    <c:v>20-nov-2024</c:v>
                  </c:pt>
                  <c:pt idx="8">
                    <c:v>11-dec-2024</c:v>
                  </c:pt>
                  <c:pt idx="9">
                    <c:v>11-dec-2024</c:v>
                  </c:pt>
                  <c:pt idx="10">
                    <c:v>11-dec-2024</c:v>
                  </c:pt>
                  <c:pt idx="11">
                    <c:v>11-dec-2024</c:v>
                  </c:pt>
                  <c:pt idx="12">
                    <c:v>18-dec-2024</c:v>
                  </c:pt>
                  <c:pt idx="13">
                    <c:v>18-dec-2024</c:v>
                  </c:pt>
                  <c:pt idx="14">
                    <c:v>22-jan-2025</c:v>
                  </c:pt>
                  <c:pt idx="15">
                    <c:v>29-jan-2025</c:v>
                  </c:pt>
                  <c:pt idx="16">
                    <c:v>29-jan-2025</c:v>
                  </c:pt>
                  <c:pt idx="17">
                    <c:v>12-feb-2025</c:v>
                  </c:pt>
                  <c:pt idx="18">
                    <c:v>9-apr-2025</c:v>
                  </c:pt>
                  <c:pt idx="19">
                    <c:v>9-apr-2025</c:v>
                  </c:pt>
                  <c:pt idx="20">
                    <c:v>16-apr-2025</c:v>
                  </c:pt>
                  <c:pt idx="21">
                    <c:v>16-apr-2025</c:v>
                  </c:pt>
                  <c:pt idx="22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</c:lvl>
              </c:multiLvlStrCache>
            </c:multiLvlStrRef>
          </c:cat>
          <c:val>
            <c:numRef>
              <c:f>'Oorschot, René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7-4D80-A715-5B4119B7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'Praat, Marcel van'!$R$1</c:f>
          <c:strCache>
            <c:ptCount val="1"/>
            <c:pt idx="0">
              <c:v>Praat, Marcel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'Praat, Marcel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55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9-okt-2024</c:v>
                  </c:pt>
                  <c:pt idx="12">
                    <c:v>23-okt-2024</c:v>
                  </c:pt>
                  <c:pt idx="13">
                    <c:v>23-okt-2024</c:v>
                  </c:pt>
                  <c:pt idx="14">
                    <c:v>23-okt-2024</c:v>
                  </c:pt>
                  <c:pt idx="15">
                    <c:v>6-nov-2024</c:v>
                  </c:pt>
                  <c:pt idx="16">
                    <c:v>6-nov-2024</c:v>
                  </c:pt>
                  <c:pt idx="17">
                    <c:v>13-nov-2024</c:v>
                  </c:pt>
                  <c:pt idx="18">
                    <c:v>13-nov-2024</c:v>
                  </c:pt>
                  <c:pt idx="19">
                    <c:v>20-nov-2024</c:v>
                  </c:pt>
                  <c:pt idx="20">
                    <c:v>20-nov-2024</c:v>
                  </c:pt>
                  <c:pt idx="21">
                    <c:v>11-dec-2024</c:v>
                  </c:pt>
                  <c:pt idx="22">
                    <c:v>11-dec-2024</c:v>
                  </c:pt>
                  <c:pt idx="23">
                    <c:v>18-dec-2024</c:v>
                  </c:pt>
                  <c:pt idx="24">
                    <c:v>18-dec-2024</c:v>
                  </c:pt>
                  <c:pt idx="25">
                    <c:v>8-jan-2025</c:v>
                  </c:pt>
                  <c:pt idx="26">
                    <c:v>8-jan-2025</c:v>
                  </c:pt>
                  <c:pt idx="27">
                    <c:v>8-jan-2025</c:v>
                  </c:pt>
                  <c:pt idx="28">
                    <c:v>15-jan-2025</c:v>
                  </c:pt>
                  <c:pt idx="29">
                    <c:v>15-jan-2025</c:v>
                  </c:pt>
                  <c:pt idx="30">
                    <c:v>22-jan-2025</c:v>
                  </c:pt>
                  <c:pt idx="31">
                    <c:v>22-jan-2025</c:v>
                  </c:pt>
                  <c:pt idx="32">
                    <c:v>29-jan-2025</c:v>
                  </c:pt>
                  <c:pt idx="33">
                    <c:v>5-feb-2025</c:v>
                  </c:pt>
                  <c:pt idx="34">
                    <c:v>5-feb-2025</c:v>
                  </c:pt>
                  <c:pt idx="35">
                    <c:v>5-feb-2025</c:v>
                  </c:pt>
                  <c:pt idx="36">
                    <c:v>12-feb-2025</c:v>
                  </c:pt>
                  <c:pt idx="37">
                    <c:v>12-feb-2025</c:v>
                  </c:pt>
                  <c:pt idx="38">
                    <c:v>19-feb-2025</c:v>
                  </c:pt>
                  <c:pt idx="39">
                    <c:v>19-feb-2025</c:v>
                  </c:pt>
                  <c:pt idx="40">
                    <c:v>26-feb-2025</c:v>
                  </c:pt>
                  <c:pt idx="41">
                    <c:v>26-feb-2025</c:v>
                  </c:pt>
                  <c:pt idx="42">
                    <c:v>5-mrt-2025</c:v>
                  </c:pt>
                  <c:pt idx="43">
                    <c:v>5-mrt-2025</c:v>
                  </c:pt>
                  <c:pt idx="44">
                    <c:v>2-apr-2025</c:v>
                  </c:pt>
                  <c:pt idx="45">
                    <c:v>2-apr-2025</c:v>
                  </c:pt>
                  <c:pt idx="46">
                    <c:v>2-apr-2025</c:v>
                  </c:pt>
                  <c:pt idx="47">
                    <c:v>9-apr-2025</c:v>
                  </c:pt>
                  <c:pt idx="48">
                    <c:v>9-apr-2025</c:v>
                  </c:pt>
                  <c:pt idx="49">
                    <c:v>16-apr-2025</c:v>
                  </c:pt>
                  <c:pt idx="50">
                    <c:v>16-apr-2025</c:v>
                  </c:pt>
                  <c:pt idx="51">
                    <c:v>23-apr-2025</c:v>
                  </c:pt>
                  <c:pt idx="52">
                    <c:v>23-apr-2025</c:v>
                  </c:pt>
                  <c:pt idx="53">
                    <c:v>30-apr-2025</c:v>
                  </c:pt>
                  <c:pt idx="54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</c:lvl>
              </c:multiLvlStrCache>
            </c:multiLvlStrRef>
          </c:cat>
          <c:val>
            <c:numRef>
              <c:f>'Praat, Marcel van'!$V$4:$V$102</c:f>
              <c:numCache>
                <c:formatCode>0.000</c:formatCode>
                <c:ptCount val="99"/>
                <c:pt idx="0">
                  <c:v>0.41666666666666669</c:v>
                </c:pt>
                <c:pt idx="1">
                  <c:v>0.42857142857142855</c:v>
                </c:pt>
                <c:pt idx="2">
                  <c:v>0.48</c:v>
                </c:pt>
                <c:pt idx="3">
                  <c:v>0.33333333333333331</c:v>
                </c:pt>
                <c:pt idx="4">
                  <c:v>0.5</c:v>
                </c:pt>
                <c:pt idx="5">
                  <c:v>0.36666666666666664</c:v>
                </c:pt>
                <c:pt idx="6">
                  <c:v>0.5714285714285714</c:v>
                </c:pt>
                <c:pt idx="7">
                  <c:v>0.5714285714285714</c:v>
                </c:pt>
                <c:pt idx="8">
                  <c:v>0.59090909090909094</c:v>
                </c:pt>
                <c:pt idx="9">
                  <c:v>0.31818181818181818</c:v>
                </c:pt>
                <c:pt idx="10">
                  <c:v>0.26666666666666666</c:v>
                </c:pt>
                <c:pt idx="11">
                  <c:v>0.6</c:v>
                </c:pt>
                <c:pt idx="12">
                  <c:v>0.44</c:v>
                </c:pt>
                <c:pt idx="13">
                  <c:v>0.42857142857142855</c:v>
                </c:pt>
                <c:pt idx="14">
                  <c:v>0.6</c:v>
                </c:pt>
                <c:pt idx="15">
                  <c:v>0.4</c:v>
                </c:pt>
                <c:pt idx="16">
                  <c:v>0.54545454545454541</c:v>
                </c:pt>
                <c:pt idx="17">
                  <c:v>0.13793103448275862</c:v>
                </c:pt>
                <c:pt idx="18">
                  <c:v>0.4</c:v>
                </c:pt>
                <c:pt idx="19">
                  <c:v>0.3</c:v>
                </c:pt>
                <c:pt idx="20">
                  <c:v>0.375</c:v>
                </c:pt>
                <c:pt idx="21">
                  <c:v>0.31818181818181818</c:v>
                </c:pt>
                <c:pt idx="22">
                  <c:v>0.26666666666666666</c:v>
                </c:pt>
                <c:pt idx="23">
                  <c:v>0.26666666666666666</c:v>
                </c:pt>
                <c:pt idx="24">
                  <c:v>1.2</c:v>
                </c:pt>
                <c:pt idx="25">
                  <c:v>0.33333333333333331</c:v>
                </c:pt>
                <c:pt idx="26">
                  <c:v>0.36666666666666664</c:v>
                </c:pt>
                <c:pt idx="27">
                  <c:v>0.36666666666666664</c:v>
                </c:pt>
                <c:pt idx="28">
                  <c:v>0.26666666666666666</c:v>
                </c:pt>
                <c:pt idx="29">
                  <c:v>0.47619047619047616</c:v>
                </c:pt>
                <c:pt idx="30">
                  <c:v>0.23333333333333334</c:v>
                </c:pt>
                <c:pt idx="31">
                  <c:v>0.47058823529411764</c:v>
                </c:pt>
                <c:pt idx="32">
                  <c:v>0.40740740740740738</c:v>
                </c:pt>
                <c:pt idx="33">
                  <c:v>0.375</c:v>
                </c:pt>
                <c:pt idx="34">
                  <c:v>0.375</c:v>
                </c:pt>
                <c:pt idx="35">
                  <c:v>0.75</c:v>
                </c:pt>
                <c:pt idx="36">
                  <c:v>0.44444444444444442</c:v>
                </c:pt>
                <c:pt idx="37">
                  <c:v>0.48</c:v>
                </c:pt>
                <c:pt idx="38">
                  <c:v>0.375</c:v>
                </c:pt>
                <c:pt idx="39">
                  <c:v>0.46153846153846156</c:v>
                </c:pt>
                <c:pt idx="40">
                  <c:v>0.23333333333333334</c:v>
                </c:pt>
                <c:pt idx="41">
                  <c:v>0.52380952380952384</c:v>
                </c:pt>
                <c:pt idx="42">
                  <c:v>0.41176470588235292</c:v>
                </c:pt>
                <c:pt idx="43">
                  <c:v>0.37037037037037035</c:v>
                </c:pt>
                <c:pt idx="44">
                  <c:v>0.14285714285714285</c:v>
                </c:pt>
                <c:pt idx="45">
                  <c:v>0.39130434782608697</c:v>
                </c:pt>
                <c:pt idx="46">
                  <c:v>0.5</c:v>
                </c:pt>
                <c:pt idx="47">
                  <c:v>0.36666666666666664</c:v>
                </c:pt>
                <c:pt idx="48">
                  <c:v>1</c:v>
                </c:pt>
                <c:pt idx="49">
                  <c:v>0.21052631578947367</c:v>
                </c:pt>
                <c:pt idx="50">
                  <c:v>0.52173913043478259</c:v>
                </c:pt>
                <c:pt idx="51">
                  <c:v>0.23333333333333334</c:v>
                </c:pt>
                <c:pt idx="52">
                  <c:v>0.5</c:v>
                </c:pt>
                <c:pt idx="53">
                  <c:v>0.5</c:v>
                </c:pt>
                <c:pt idx="54">
                  <c:v>0.52173913043478259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E-42C3-8DD6-2D8327BFD389}"/>
            </c:ext>
          </c:extLst>
        </c:ser>
        <c:ser>
          <c:idx val="1"/>
          <c:order val="1"/>
          <c:tx>
            <c:strRef>
              <c:f>'Praat, Marcel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'Praat, Marcel van'!$O$4:$Q$102</c:f>
              <c:multiLvlStrCache>
                <c:ptCount val="55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25-sep-2024</c:v>
                  </c:pt>
                  <c:pt idx="6">
                    <c:v>2-okt-2024</c:v>
                  </c:pt>
                  <c:pt idx="7">
                    <c:v>2-okt-2024</c:v>
                  </c:pt>
                  <c:pt idx="8">
                    <c:v>2-okt-2024</c:v>
                  </c:pt>
                  <c:pt idx="9">
                    <c:v>9-okt-2024</c:v>
                  </c:pt>
                  <c:pt idx="10">
                    <c:v>9-okt-2024</c:v>
                  </c:pt>
                  <c:pt idx="11">
                    <c:v>9-okt-2024</c:v>
                  </c:pt>
                  <c:pt idx="12">
                    <c:v>23-okt-2024</c:v>
                  </c:pt>
                  <c:pt idx="13">
                    <c:v>23-okt-2024</c:v>
                  </c:pt>
                  <c:pt idx="14">
                    <c:v>23-okt-2024</c:v>
                  </c:pt>
                  <c:pt idx="15">
                    <c:v>6-nov-2024</c:v>
                  </c:pt>
                  <c:pt idx="16">
                    <c:v>6-nov-2024</c:v>
                  </c:pt>
                  <c:pt idx="17">
                    <c:v>13-nov-2024</c:v>
                  </c:pt>
                  <c:pt idx="18">
                    <c:v>13-nov-2024</c:v>
                  </c:pt>
                  <c:pt idx="19">
                    <c:v>20-nov-2024</c:v>
                  </c:pt>
                  <c:pt idx="20">
                    <c:v>20-nov-2024</c:v>
                  </c:pt>
                  <c:pt idx="21">
                    <c:v>11-dec-2024</c:v>
                  </c:pt>
                  <c:pt idx="22">
                    <c:v>11-dec-2024</c:v>
                  </c:pt>
                  <c:pt idx="23">
                    <c:v>18-dec-2024</c:v>
                  </c:pt>
                  <c:pt idx="24">
                    <c:v>18-dec-2024</c:v>
                  </c:pt>
                  <c:pt idx="25">
                    <c:v>8-jan-2025</c:v>
                  </c:pt>
                  <c:pt idx="26">
                    <c:v>8-jan-2025</c:v>
                  </c:pt>
                  <c:pt idx="27">
                    <c:v>8-jan-2025</c:v>
                  </c:pt>
                  <c:pt idx="28">
                    <c:v>15-jan-2025</c:v>
                  </c:pt>
                  <c:pt idx="29">
                    <c:v>15-jan-2025</c:v>
                  </c:pt>
                  <c:pt idx="30">
                    <c:v>22-jan-2025</c:v>
                  </c:pt>
                  <c:pt idx="31">
                    <c:v>22-jan-2025</c:v>
                  </c:pt>
                  <c:pt idx="32">
                    <c:v>29-jan-2025</c:v>
                  </c:pt>
                  <c:pt idx="33">
                    <c:v>5-feb-2025</c:v>
                  </c:pt>
                  <c:pt idx="34">
                    <c:v>5-feb-2025</c:v>
                  </c:pt>
                  <c:pt idx="35">
                    <c:v>5-feb-2025</c:v>
                  </c:pt>
                  <c:pt idx="36">
                    <c:v>12-feb-2025</c:v>
                  </c:pt>
                  <c:pt idx="37">
                    <c:v>12-feb-2025</c:v>
                  </c:pt>
                  <c:pt idx="38">
                    <c:v>19-feb-2025</c:v>
                  </c:pt>
                  <c:pt idx="39">
                    <c:v>19-feb-2025</c:v>
                  </c:pt>
                  <c:pt idx="40">
                    <c:v>26-feb-2025</c:v>
                  </c:pt>
                  <c:pt idx="41">
                    <c:v>26-feb-2025</c:v>
                  </c:pt>
                  <c:pt idx="42">
                    <c:v>5-mrt-2025</c:v>
                  </c:pt>
                  <c:pt idx="43">
                    <c:v>5-mrt-2025</c:v>
                  </c:pt>
                  <c:pt idx="44">
                    <c:v>2-apr-2025</c:v>
                  </c:pt>
                  <c:pt idx="45">
                    <c:v>2-apr-2025</c:v>
                  </c:pt>
                  <c:pt idx="46">
                    <c:v>2-apr-2025</c:v>
                  </c:pt>
                  <c:pt idx="47">
                    <c:v>9-apr-2025</c:v>
                  </c:pt>
                  <c:pt idx="48">
                    <c:v>9-apr-2025</c:v>
                  </c:pt>
                  <c:pt idx="49">
                    <c:v>16-apr-2025</c:v>
                  </c:pt>
                  <c:pt idx="50">
                    <c:v>16-apr-2025</c:v>
                  </c:pt>
                  <c:pt idx="51">
                    <c:v>23-apr-2025</c:v>
                  </c:pt>
                  <c:pt idx="52">
                    <c:v>23-apr-2025</c:v>
                  </c:pt>
                  <c:pt idx="53">
                    <c:v>30-apr-2025</c:v>
                  </c:pt>
                  <c:pt idx="54">
                    <c:v>30-apr-2025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</c:lvl>
              </c:multiLvlStrCache>
            </c:multiLvlStrRef>
          </c:cat>
          <c:val>
            <c:numRef>
              <c:f>'Praat, Marcel van'!$J$4:$J$118</c:f>
              <c:numCache>
                <c:formatCode>0.000</c:formatCode>
                <c:ptCount val="115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0.4</c:v>
                </c:pt>
                <c:pt idx="33">
                  <c:v>0.4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0.4</c:v>
                </c:pt>
                <c:pt idx="83">
                  <c:v>0.4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E-42C3-8DD6-2D8327BFD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'Steen, Jan van'!$R$1</c:f>
          <c:strCache>
            <c:ptCount val="1"/>
            <c:pt idx="0">
              <c:v>Steen, Jan van</c:v>
            </c:pt>
          </c:strCache>
        </c:strRef>
      </c:tx>
      <c:layout>
        <c:manualLayout>
          <c:xMode val="edge"/>
          <c:yMode val="edge"/>
          <c:x val="0.34648746908959221"/>
          <c:y val="1.92616404851034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406917438748151"/>
          <c:y val="0.10486901989174713"/>
          <c:w val="0.88415249391634365"/>
          <c:h val="0.73668595976389917"/>
        </c:manualLayout>
      </c:layout>
      <c:lineChart>
        <c:grouping val="standard"/>
        <c:varyColors val="0"/>
        <c:ser>
          <c:idx val="0"/>
          <c:order val="0"/>
          <c:tx>
            <c:strRef>
              <c:f>'Steen, Jan van'!$V$3</c:f>
              <c:strCache>
                <c:ptCount val="1"/>
                <c:pt idx="0">
                  <c:v>Gemiddelde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3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16-okt-2024</c:v>
                  </c:pt>
                  <c:pt idx="12">
                    <c:v>23-okt-2024</c:v>
                  </c:pt>
                  <c:pt idx="13">
                    <c:v>23-okt-2024</c:v>
                  </c:pt>
                  <c:pt idx="14">
                    <c:v>23-okt-2024</c:v>
                  </c:pt>
                  <c:pt idx="15">
                    <c:v>8-jan-2025</c:v>
                  </c:pt>
                  <c:pt idx="16">
                    <c:v>8-jan-2025</c:v>
                  </c:pt>
                  <c:pt idx="17">
                    <c:v>8-jan-2025</c:v>
                  </c:pt>
                  <c:pt idx="18">
                    <c:v>5-feb-2025</c:v>
                  </c:pt>
                  <c:pt idx="19">
                    <c:v>5-feb-2025</c:v>
                  </c:pt>
                  <c:pt idx="20">
                    <c:v>5-feb-2025</c:v>
                  </c:pt>
                  <c:pt idx="21">
                    <c:v>12-feb-2025</c:v>
                  </c:pt>
                  <c:pt idx="22">
                    <c:v>12-feb-2025</c:v>
                  </c:pt>
                  <c:pt idx="23">
                    <c:v>19-mrt-2025</c:v>
                  </c:pt>
                  <c:pt idx="24">
                    <c:v>19-mrt-2025</c:v>
                  </c:pt>
                  <c:pt idx="25">
                    <c:v>19-mrt-2025</c:v>
                  </c:pt>
                  <c:pt idx="26">
                    <c:v>2-apr-2025</c:v>
                  </c:pt>
                  <c:pt idx="27">
                    <c:v>2-apr-2025</c:v>
                  </c:pt>
                  <c:pt idx="28">
                    <c:v>2-apr-2025</c:v>
                  </c:pt>
                  <c:pt idx="29">
                    <c:v>23-apr-2025</c:v>
                  </c:pt>
                  <c:pt idx="30">
                    <c:v>23-apr-2025</c:v>
                  </c:pt>
                  <c:pt idx="31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</c:lvl>
              </c:multiLvlStrCache>
            </c:multiLvlStrRef>
          </c:cat>
          <c:val>
            <c:numRef>
              <c:f>'Steen, Jan van'!$V$4:$V$102</c:f>
              <c:numCache>
                <c:formatCode>0.000</c:formatCode>
                <c:ptCount val="99"/>
                <c:pt idx="0">
                  <c:v>0.4375</c:v>
                </c:pt>
                <c:pt idx="1">
                  <c:v>0.46153846153846156</c:v>
                </c:pt>
                <c:pt idx="2">
                  <c:v>0.43333333333333335</c:v>
                </c:pt>
                <c:pt idx="3">
                  <c:v>0.40740740740740738</c:v>
                </c:pt>
                <c:pt idx="4">
                  <c:v>0.4</c:v>
                </c:pt>
                <c:pt idx="5">
                  <c:v>0.5</c:v>
                </c:pt>
                <c:pt idx="6">
                  <c:v>0.27586206896551724</c:v>
                </c:pt>
                <c:pt idx="7">
                  <c:v>0.36666666666666664</c:v>
                </c:pt>
                <c:pt idx="8">
                  <c:v>0.29411764705882354</c:v>
                </c:pt>
                <c:pt idx="9">
                  <c:v>0.46666666666666667</c:v>
                </c:pt>
                <c:pt idx="10">
                  <c:v>0.66666666666666663</c:v>
                </c:pt>
                <c:pt idx="11">
                  <c:v>0.46666666666666667</c:v>
                </c:pt>
                <c:pt idx="12">
                  <c:v>0.26666666666666666</c:v>
                </c:pt>
                <c:pt idx="13">
                  <c:v>0.56000000000000005</c:v>
                </c:pt>
                <c:pt idx="14">
                  <c:v>0.60869565217391308</c:v>
                </c:pt>
                <c:pt idx="15">
                  <c:v>0.43333333333333335</c:v>
                </c:pt>
                <c:pt idx="16">
                  <c:v>0.58333333333333337</c:v>
                </c:pt>
                <c:pt idx="17">
                  <c:v>0.63636363636363635</c:v>
                </c:pt>
                <c:pt idx="18">
                  <c:v>0.3125</c:v>
                </c:pt>
                <c:pt idx="19">
                  <c:v>0.53846153846153844</c:v>
                </c:pt>
                <c:pt idx="20">
                  <c:v>0.56000000000000005</c:v>
                </c:pt>
                <c:pt idx="21">
                  <c:v>0.4</c:v>
                </c:pt>
                <c:pt idx="22">
                  <c:v>0.43333333333333335</c:v>
                </c:pt>
                <c:pt idx="23">
                  <c:v>0.36</c:v>
                </c:pt>
                <c:pt idx="24">
                  <c:v>0.33333333333333331</c:v>
                </c:pt>
                <c:pt idx="25">
                  <c:v>0.60869565217391308</c:v>
                </c:pt>
                <c:pt idx="26">
                  <c:v>0.3</c:v>
                </c:pt>
                <c:pt idx="27">
                  <c:v>0.33333333333333331</c:v>
                </c:pt>
                <c:pt idx="28">
                  <c:v>0.40740740740740738</c:v>
                </c:pt>
                <c:pt idx="29">
                  <c:v>0.3</c:v>
                </c:pt>
                <c:pt idx="30">
                  <c:v>0.4</c:v>
                </c:pt>
                <c:pt idx="31">
                  <c:v>0.60869565217391308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A-493E-BACF-EC38EFE544AC}"/>
            </c:ext>
          </c:extLst>
        </c:ser>
        <c:ser>
          <c:idx val="1"/>
          <c:order val="1"/>
          <c:tx>
            <c:strRef>
              <c:f>'Steen, Jan van'!$J$3</c:f>
              <c:strCache>
                <c:ptCount val="1"/>
                <c:pt idx="0">
                  <c:v>Aanvang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'Steen, Jan van'!$O$4:$Q$102</c:f>
              <c:multiLvlStrCache>
                <c:ptCount val="32"/>
                <c:lvl>
                  <c:pt idx="0">
                    <c:v>11-sep-2024</c:v>
                  </c:pt>
                  <c:pt idx="1">
                    <c:v>11-sep-2024</c:v>
                  </c:pt>
                  <c:pt idx="2">
                    <c:v>11-sep-2024</c:v>
                  </c:pt>
                  <c:pt idx="3">
                    <c:v>18-sep-2024</c:v>
                  </c:pt>
                  <c:pt idx="4">
                    <c:v>18-sep-2024</c:v>
                  </c:pt>
                  <c:pt idx="5">
                    <c:v>18-sep-2024</c:v>
                  </c:pt>
                  <c:pt idx="6">
                    <c:v>25-sep-2024</c:v>
                  </c:pt>
                  <c:pt idx="7">
                    <c:v>25-sep-2024</c:v>
                  </c:pt>
                  <c:pt idx="8">
                    <c:v>2-okt-2024</c:v>
                  </c:pt>
                  <c:pt idx="9">
                    <c:v>2-okt-2024</c:v>
                  </c:pt>
                  <c:pt idx="10">
                    <c:v>2-okt-2024</c:v>
                  </c:pt>
                  <c:pt idx="11">
                    <c:v>16-okt-2024</c:v>
                  </c:pt>
                  <c:pt idx="12">
                    <c:v>23-okt-2024</c:v>
                  </c:pt>
                  <c:pt idx="13">
                    <c:v>23-okt-2024</c:v>
                  </c:pt>
                  <c:pt idx="14">
                    <c:v>23-okt-2024</c:v>
                  </c:pt>
                  <c:pt idx="15">
                    <c:v>8-jan-2025</c:v>
                  </c:pt>
                  <c:pt idx="16">
                    <c:v>8-jan-2025</c:v>
                  </c:pt>
                  <c:pt idx="17">
                    <c:v>8-jan-2025</c:v>
                  </c:pt>
                  <c:pt idx="18">
                    <c:v>5-feb-2025</c:v>
                  </c:pt>
                  <c:pt idx="19">
                    <c:v>5-feb-2025</c:v>
                  </c:pt>
                  <c:pt idx="20">
                    <c:v>5-feb-2025</c:v>
                  </c:pt>
                  <c:pt idx="21">
                    <c:v>12-feb-2025</c:v>
                  </c:pt>
                  <c:pt idx="22">
                    <c:v>12-feb-2025</c:v>
                  </c:pt>
                  <c:pt idx="23">
                    <c:v>19-mrt-2025</c:v>
                  </c:pt>
                  <c:pt idx="24">
                    <c:v>19-mrt-2025</c:v>
                  </c:pt>
                  <c:pt idx="25">
                    <c:v>19-mrt-2025</c:v>
                  </c:pt>
                  <c:pt idx="26">
                    <c:v>2-apr-2025</c:v>
                  </c:pt>
                  <c:pt idx="27">
                    <c:v>2-apr-2025</c:v>
                  </c:pt>
                  <c:pt idx="28">
                    <c:v>2-apr-2025</c:v>
                  </c:pt>
                  <c:pt idx="29">
                    <c:v>23-apr-2025</c:v>
                  </c:pt>
                  <c:pt idx="30">
                    <c:v>23-apr-2025</c:v>
                  </c:pt>
                  <c:pt idx="31">
                    <c:v>23-apr-2025</c:v>
                  </c:pt>
                </c:lvl>
                <c:lvl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</c:lvl>
              </c:multiLvlStrCache>
            </c:multiLvlStrRef>
          </c:cat>
          <c:val>
            <c:numRef>
              <c:f>'Steen, Jan van'!$J$4:$J$118</c:f>
              <c:numCache>
                <c:formatCode>0.000</c:formatCode>
                <c:ptCount val="115"/>
                <c:pt idx="0">
                  <c:v>0.46666666666666667</c:v>
                </c:pt>
                <c:pt idx="1">
                  <c:v>0.46666666666666667</c:v>
                </c:pt>
                <c:pt idx="2">
                  <c:v>0.46666666666666667</c:v>
                </c:pt>
                <c:pt idx="3">
                  <c:v>0.46666666666666667</c:v>
                </c:pt>
                <c:pt idx="4">
                  <c:v>0.46666666666666667</c:v>
                </c:pt>
                <c:pt idx="5">
                  <c:v>0.46666666666666667</c:v>
                </c:pt>
                <c:pt idx="6">
                  <c:v>0.46666666666666667</c:v>
                </c:pt>
                <c:pt idx="7">
                  <c:v>0.46666666666666667</c:v>
                </c:pt>
                <c:pt idx="8">
                  <c:v>0.46666666666666667</c:v>
                </c:pt>
                <c:pt idx="9">
                  <c:v>0.46666666666666667</c:v>
                </c:pt>
                <c:pt idx="10">
                  <c:v>0.46666666666666667</c:v>
                </c:pt>
                <c:pt idx="11">
                  <c:v>0.46666666666666667</c:v>
                </c:pt>
                <c:pt idx="12">
                  <c:v>0.46666666666666667</c:v>
                </c:pt>
                <c:pt idx="13">
                  <c:v>0.46666666666666667</c:v>
                </c:pt>
                <c:pt idx="14">
                  <c:v>0.46666666666666667</c:v>
                </c:pt>
                <c:pt idx="15">
                  <c:v>0.46666666666666667</c:v>
                </c:pt>
                <c:pt idx="16">
                  <c:v>0.46666666666666667</c:v>
                </c:pt>
                <c:pt idx="17">
                  <c:v>0.46666666666666667</c:v>
                </c:pt>
                <c:pt idx="18">
                  <c:v>0.46666666666666667</c:v>
                </c:pt>
                <c:pt idx="19">
                  <c:v>0.46666666666666667</c:v>
                </c:pt>
                <c:pt idx="20">
                  <c:v>0.46666666666666667</c:v>
                </c:pt>
                <c:pt idx="21">
                  <c:v>0.46666666666666667</c:v>
                </c:pt>
                <c:pt idx="22">
                  <c:v>0.46666666666666667</c:v>
                </c:pt>
                <c:pt idx="23">
                  <c:v>0.46666666666666667</c:v>
                </c:pt>
                <c:pt idx="24">
                  <c:v>0.46666666666666667</c:v>
                </c:pt>
                <c:pt idx="25">
                  <c:v>0.46666666666666667</c:v>
                </c:pt>
                <c:pt idx="26">
                  <c:v>0.46666666666666667</c:v>
                </c:pt>
                <c:pt idx="27">
                  <c:v>0.46666666666666667</c:v>
                </c:pt>
                <c:pt idx="28">
                  <c:v>0.46666666666666667</c:v>
                </c:pt>
                <c:pt idx="29">
                  <c:v>0.46666666666666667</c:v>
                </c:pt>
                <c:pt idx="30">
                  <c:v>0.46666666666666667</c:v>
                </c:pt>
                <c:pt idx="31">
                  <c:v>0.46666666666666667</c:v>
                </c:pt>
                <c:pt idx="32">
                  <c:v>0.46666666666666667</c:v>
                </c:pt>
                <c:pt idx="33">
                  <c:v>0.46666666666666667</c:v>
                </c:pt>
                <c:pt idx="34">
                  <c:v>0.46666666666666667</c:v>
                </c:pt>
                <c:pt idx="35">
                  <c:v>0.46666666666666667</c:v>
                </c:pt>
                <c:pt idx="36">
                  <c:v>0.46666666666666667</c:v>
                </c:pt>
                <c:pt idx="37">
                  <c:v>0.46666666666666667</c:v>
                </c:pt>
                <c:pt idx="38">
                  <c:v>0.46666666666666667</c:v>
                </c:pt>
                <c:pt idx="39">
                  <c:v>0.46666666666666667</c:v>
                </c:pt>
                <c:pt idx="40">
                  <c:v>0.46666666666666667</c:v>
                </c:pt>
                <c:pt idx="41">
                  <c:v>0.46666666666666667</c:v>
                </c:pt>
                <c:pt idx="42">
                  <c:v>0.46666666666666667</c:v>
                </c:pt>
                <c:pt idx="43">
                  <c:v>0.46666666666666667</c:v>
                </c:pt>
                <c:pt idx="44">
                  <c:v>0.46666666666666667</c:v>
                </c:pt>
                <c:pt idx="45">
                  <c:v>0.46666666666666667</c:v>
                </c:pt>
                <c:pt idx="46">
                  <c:v>0.46666666666666667</c:v>
                </c:pt>
                <c:pt idx="47">
                  <c:v>0.46666666666666667</c:v>
                </c:pt>
                <c:pt idx="48">
                  <c:v>0.46666666666666667</c:v>
                </c:pt>
                <c:pt idx="49">
                  <c:v>0.46666666666666667</c:v>
                </c:pt>
                <c:pt idx="50">
                  <c:v>0.46666666666666667</c:v>
                </c:pt>
                <c:pt idx="51">
                  <c:v>0.46666666666666667</c:v>
                </c:pt>
                <c:pt idx="52">
                  <c:v>0.46666666666666667</c:v>
                </c:pt>
                <c:pt idx="53">
                  <c:v>0.46666666666666667</c:v>
                </c:pt>
                <c:pt idx="54">
                  <c:v>0.46666666666666667</c:v>
                </c:pt>
                <c:pt idx="55">
                  <c:v>0.46666666666666667</c:v>
                </c:pt>
                <c:pt idx="56">
                  <c:v>0.46666666666666667</c:v>
                </c:pt>
                <c:pt idx="57">
                  <c:v>0.46666666666666667</c:v>
                </c:pt>
                <c:pt idx="58">
                  <c:v>0.46666666666666667</c:v>
                </c:pt>
                <c:pt idx="59">
                  <c:v>0.46666666666666667</c:v>
                </c:pt>
                <c:pt idx="60">
                  <c:v>0.46666666666666667</c:v>
                </c:pt>
                <c:pt idx="61">
                  <c:v>0.46666666666666667</c:v>
                </c:pt>
                <c:pt idx="62">
                  <c:v>0.46666666666666667</c:v>
                </c:pt>
                <c:pt idx="63">
                  <c:v>0.46666666666666667</c:v>
                </c:pt>
                <c:pt idx="64">
                  <c:v>0.46666666666666667</c:v>
                </c:pt>
                <c:pt idx="65">
                  <c:v>0.46666666666666667</c:v>
                </c:pt>
                <c:pt idx="66">
                  <c:v>0.46666666666666667</c:v>
                </c:pt>
                <c:pt idx="67">
                  <c:v>0.46666666666666667</c:v>
                </c:pt>
                <c:pt idx="68">
                  <c:v>0.46666666666666667</c:v>
                </c:pt>
                <c:pt idx="69">
                  <c:v>0.46666666666666667</c:v>
                </c:pt>
                <c:pt idx="70">
                  <c:v>0.46666666666666667</c:v>
                </c:pt>
                <c:pt idx="71">
                  <c:v>0.46666666666666667</c:v>
                </c:pt>
                <c:pt idx="72">
                  <c:v>0.46666666666666667</c:v>
                </c:pt>
                <c:pt idx="73">
                  <c:v>0.46666666666666667</c:v>
                </c:pt>
                <c:pt idx="74">
                  <c:v>0.46666666666666667</c:v>
                </c:pt>
                <c:pt idx="75">
                  <c:v>0.46666666666666667</c:v>
                </c:pt>
                <c:pt idx="76">
                  <c:v>0.46666666666666667</c:v>
                </c:pt>
                <c:pt idx="77">
                  <c:v>0.46666666666666667</c:v>
                </c:pt>
                <c:pt idx="78">
                  <c:v>0.46666666666666667</c:v>
                </c:pt>
                <c:pt idx="79">
                  <c:v>0.46666666666666667</c:v>
                </c:pt>
                <c:pt idx="80">
                  <c:v>0.46666666666666667</c:v>
                </c:pt>
                <c:pt idx="81">
                  <c:v>0.46666666666666667</c:v>
                </c:pt>
                <c:pt idx="82">
                  <c:v>0.46666666666666667</c:v>
                </c:pt>
                <c:pt idx="83">
                  <c:v>0.46666666666666667</c:v>
                </c:pt>
                <c:pt idx="84">
                  <c:v>0.46666666666666667</c:v>
                </c:pt>
                <c:pt idx="85">
                  <c:v>0.46666666666666667</c:v>
                </c:pt>
                <c:pt idx="86">
                  <c:v>0.46666666666666667</c:v>
                </c:pt>
                <c:pt idx="87">
                  <c:v>0.46666666666666667</c:v>
                </c:pt>
                <c:pt idx="88">
                  <c:v>0.46666666666666667</c:v>
                </c:pt>
                <c:pt idx="89">
                  <c:v>0.46666666666666667</c:v>
                </c:pt>
                <c:pt idx="90">
                  <c:v>0.46666666666666667</c:v>
                </c:pt>
                <c:pt idx="91">
                  <c:v>0.46666666666666667</c:v>
                </c:pt>
                <c:pt idx="92">
                  <c:v>0.46666666666666667</c:v>
                </c:pt>
                <c:pt idx="93">
                  <c:v>0.46666666666666667</c:v>
                </c:pt>
                <c:pt idx="94">
                  <c:v>0.46666666666666667</c:v>
                </c:pt>
                <c:pt idx="95">
                  <c:v>0.46666666666666667</c:v>
                </c:pt>
                <c:pt idx="96">
                  <c:v>0.46666666666666667</c:v>
                </c:pt>
                <c:pt idx="97">
                  <c:v>0.46666666666666667</c:v>
                </c:pt>
                <c:pt idx="98">
                  <c:v>0.46666666666666667</c:v>
                </c:pt>
                <c:pt idx="99">
                  <c:v>0.46666666666666667</c:v>
                </c:pt>
                <c:pt idx="100">
                  <c:v>0.46666666666666667</c:v>
                </c:pt>
                <c:pt idx="101">
                  <c:v>0.46666666666666667</c:v>
                </c:pt>
                <c:pt idx="102">
                  <c:v>0.46666666666666667</c:v>
                </c:pt>
                <c:pt idx="103">
                  <c:v>0.46666666666666667</c:v>
                </c:pt>
                <c:pt idx="104">
                  <c:v>0.46666666666666667</c:v>
                </c:pt>
                <c:pt idx="105">
                  <c:v>0.46666666666666667</c:v>
                </c:pt>
                <c:pt idx="106">
                  <c:v>0.46666666666666667</c:v>
                </c:pt>
                <c:pt idx="107">
                  <c:v>0.46666666666666667</c:v>
                </c:pt>
                <c:pt idx="108">
                  <c:v>0.46666666666666667</c:v>
                </c:pt>
                <c:pt idx="109">
                  <c:v>0.46666666666666667</c:v>
                </c:pt>
                <c:pt idx="110">
                  <c:v>0.46666666666666667</c:v>
                </c:pt>
                <c:pt idx="111">
                  <c:v>0.46666666666666667</c:v>
                </c:pt>
                <c:pt idx="112">
                  <c:v>0.46666666666666667</c:v>
                </c:pt>
                <c:pt idx="113">
                  <c:v>0.46666666666666667</c:v>
                </c:pt>
                <c:pt idx="114">
                  <c:v>0.46666666666666667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A-493E-BACF-EC38EFE54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29535"/>
        <c:axId val="1715783055"/>
      </c:lineChart>
      <c:catAx>
        <c:axId val="17670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Datum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15783055"/>
        <c:crosses val="autoZero"/>
        <c:auto val="1"/>
        <c:lblAlgn val="ctr"/>
        <c:lblOffset val="100"/>
        <c:tickLblSkip val="5"/>
        <c:noMultiLvlLbl val="1"/>
      </c:catAx>
      <c:valAx>
        <c:axId val="1715783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moyenne</a:t>
                </a:r>
              </a:p>
            </c:rich>
          </c:tx>
          <c:layout>
            <c:manualLayout>
              <c:xMode val="edge"/>
              <c:yMode val="edge"/>
              <c:x val="2.199429271933194E-2"/>
              <c:y val="0.40186371117043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6702953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51207</xdr:colOff>
      <xdr:row>9</xdr:row>
      <xdr:rowOff>118678</xdr:rowOff>
    </xdr:from>
    <xdr:to>
      <xdr:col>12</xdr:col>
      <xdr:colOff>269152</xdr:colOff>
      <xdr:row>11</xdr:row>
      <xdr:rowOff>15362</xdr:rowOff>
    </xdr:to>
    <xdr:sp macro="" textlink="">
      <xdr:nvSpPr>
        <xdr:cNvPr id="2" name="Tekstvak 1">
          <a:extLst>
            <a:ext uri="{FF2B5EF4-FFF2-40B4-BE49-F238E27FC236}">
              <a16:creationId xmlns:a16="http://schemas.microsoft.com/office/drawing/2014/main" id="{70EAB5B4-A829-4B1D-A888-46BECD60FB3C}"/>
            </a:ext>
          </a:extLst>
        </xdr:cNvPr>
        <xdr:cNvSpPr txBox="1"/>
      </xdr:nvSpPr>
      <xdr:spPr>
        <a:xfrm rot="2121411">
          <a:off x="2137182" y="3471478"/>
          <a:ext cx="3218320" cy="372934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nl-NL" sz="1600" b="1">
              <a:solidFill>
                <a:schemeClr val="bg1"/>
              </a:solidFill>
            </a:rPr>
            <a:t>In dit deel niets aankruisen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4ABFFF0-2B78-4A26-9E1F-330D102B1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08FB0EA-7423-41C7-A10A-7032681DC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E520DDC-62B1-46AB-AAF5-E19B56B07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285264C0-0E42-44A7-A7F3-5CA85877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14C1580-AC5D-45AB-A4A5-383D1F7E3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63B6CB3-5388-4290-BAB2-FE1F04DB6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9D24FEF-2773-42C9-9EE6-5CA0A0AF7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8DABA91-AE53-4F06-A2F6-04A197A40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D2A2F38-B7AE-4F02-85DE-BC291B6F4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ABF514E4-18E2-4C4F-B714-100C4D14B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34379765-0692-46D8-A250-6A808B2983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2653E33-208E-48AB-9899-908C11A13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4225D86-24C7-44F3-A0CC-DF8A5E57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41394E9D-1759-40E6-A789-1341C8D4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2AC242A-7660-4AD4-ABE4-52B9EC5AB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5">
          <a:extLst>
            <a:ext uri="{FF2B5EF4-FFF2-40B4-BE49-F238E27FC236}">
              <a16:creationId xmlns:a16="http://schemas.microsoft.com/office/drawing/2014/main" id="{4B66C964-AB73-4C28-8FE2-10F1E8AF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7F6521D-13D4-4642-951B-5FF03E5B0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A285610-65BC-4602-BD63-7C6DC7DD2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1AC1581-8CD5-43A1-8285-3A94759CF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03643C3-4D07-46F3-AC46-113D18696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B04AE5E-3F1B-42D0-9D9E-AD2646364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373380</xdr:colOff>
      <xdr:row>3</xdr:row>
      <xdr:rowOff>93347</xdr:rowOff>
    </xdr:from>
    <xdr:to>
      <xdr:col>38</xdr:col>
      <xdr:colOff>196214</xdr:colOff>
      <xdr:row>34</xdr:row>
      <xdr:rowOff>76201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FEB0D34-ABC8-44B2-BD36-8807E6B7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AU69"/>
  <sheetViews>
    <sheetView showGridLines="0" zoomScaleNormal="100" workbookViewId="0">
      <pane xSplit="1" ySplit="1" topLeftCell="B2" activePane="bottomRight" state="frozen"/>
      <selection pane="bottomRight" activeCell="B1" sqref="B1"/>
      <selection pane="bottomLeft" activeCell="A2" sqref="A2"/>
      <selection pane="topRight" activeCell="B1" sqref="B1"/>
    </sheetView>
  </sheetViews>
  <sheetFormatPr defaultRowHeight="12.75"/>
  <cols>
    <col min="1" max="1" width="22.140625" customWidth="1"/>
    <col min="2" max="44" width="7.5703125" customWidth="1"/>
    <col min="45" max="45" width="11.5703125" customWidth="1"/>
    <col min="46" max="46" width="13.5703125" customWidth="1"/>
    <col min="47" max="47" width="12.28515625" customWidth="1"/>
  </cols>
  <sheetData>
    <row r="1" spans="1:47" ht="33" customHeight="1" thickBot="1">
      <c r="A1" s="85" t="s">
        <v>0</v>
      </c>
      <c r="B1" s="69">
        <f>Wedstrijdleider!$A$4</f>
        <v>45546</v>
      </c>
      <c r="C1" s="69">
        <f>B1+7</f>
        <v>45553</v>
      </c>
      <c r="D1" s="69">
        <f t="shared" ref="D1:AR1" si="0">C1+7</f>
        <v>45560</v>
      </c>
      <c r="E1" s="69">
        <f t="shared" si="0"/>
        <v>45567</v>
      </c>
      <c r="F1" s="69">
        <f t="shared" si="0"/>
        <v>45574</v>
      </c>
      <c r="G1" s="69">
        <f t="shared" si="0"/>
        <v>45581</v>
      </c>
      <c r="H1" s="69">
        <f t="shared" si="0"/>
        <v>45588</v>
      </c>
      <c r="I1" s="69">
        <f t="shared" si="0"/>
        <v>45595</v>
      </c>
      <c r="J1" s="69">
        <f t="shared" si="0"/>
        <v>45602</v>
      </c>
      <c r="K1" s="69">
        <f t="shared" si="0"/>
        <v>45609</v>
      </c>
      <c r="L1" s="69">
        <f t="shared" si="0"/>
        <v>45616</v>
      </c>
      <c r="M1" s="69">
        <f t="shared" si="0"/>
        <v>45623</v>
      </c>
      <c r="N1" s="69">
        <f t="shared" si="0"/>
        <v>45630</v>
      </c>
      <c r="O1" s="69">
        <f t="shared" si="0"/>
        <v>45637</v>
      </c>
      <c r="P1" s="69">
        <f t="shared" si="0"/>
        <v>45644</v>
      </c>
      <c r="Q1" s="69">
        <f t="shared" si="0"/>
        <v>45651</v>
      </c>
      <c r="R1" s="69">
        <f t="shared" si="0"/>
        <v>45658</v>
      </c>
      <c r="S1" s="69">
        <f t="shared" si="0"/>
        <v>45665</v>
      </c>
      <c r="T1" s="69">
        <f t="shared" si="0"/>
        <v>45672</v>
      </c>
      <c r="U1" s="69">
        <f t="shared" si="0"/>
        <v>45679</v>
      </c>
      <c r="V1" s="69">
        <f t="shared" si="0"/>
        <v>45686</v>
      </c>
      <c r="W1" s="69">
        <f t="shared" si="0"/>
        <v>45693</v>
      </c>
      <c r="X1" s="69">
        <f t="shared" si="0"/>
        <v>45700</v>
      </c>
      <c r="Y1" s="69">
        <f t="shared" si="0"/>
        <v>45707</v>
      </c>
      <c r="Z1" s="69">
        <f t="shared" si="0"/>
        <v>45714</v>
      </c>
      <c r="AA1" s="69">
        <f t="shared" si="0"/>
        <v>45721</v>
      </c>
      <c r="AB1" s="69">
        <f t="shared" si="0"/>
        <v>45728</v>
      </c>
      <c r="AC1" s="69">
        <f t="shared" si="0"/>
        <v>45735</v>
      </c>
      <c r="AD1" s="69">
        <f t="shared" si="0"/>
        <v>45742</v>
      </c>
      <c r="AE1" s="69">
        <f t="shared" si="0"/>
        <v>45749</v>
      </c>
      <c r="AF1" s="69">
        <f t="shared" si="0"/>
        <v>45756</v>
      </c>
      <c r="AG1" s="69">
        <f t="shared" si="0"/>
        <v>45763</v>
      </c>
      <c r="AH1" s="69">
        <f t="shared" si="0"/>
        <v>45770</v>
      </c>
      <c r="AI1" s="69">
        <f t="shared" si="0"/>
        <v>45777</v>
      </c>
      <c r="AJ1" s="69">
        <f t="shared" si="0"/>
        <v>45784</v>
      </c>
      <c r="AK1" s="69">
        <f t="shared" si="0"/>
        <v>45791</v>
      </c>
      <c r="AL1" s="69">
        <f t="shared" si="0"/>
        <v>45798</v>
      </c>
      <c r="AM1" s="69">
        <f t="shared" si="0"/>
        <v>45805</v>
      </c>
      <c r="AN1" s="69">
        <f t="shared" si="0"/>
        <v>45812</v>
      </c>
      <c r="AO1" s="69">
        <f t="shared" si="0"/>
        <v>45819</v>
      </c>
      <c r="AP1" s="69">
        <f t="shared" si="0"/>
        <v>45826</v>
      </c>
      <c r="AQ1" s="69">
        <f t="shared" si="0"/>
        <v>45833</v>
      </c>
      <c r="AR1" s="69">
        <f t="shared" si="0"/>
        <v>45840</v>
      </c>
      <c r="AS1" s="70" t="s">
        <v>1</v>
      </c>
      <c r="AT1" s="78" t="s">
        <v>2</v>
      </c>
      <c r="AU1" s="79" t="s">
        <v>3</v>
      </c>
    </row>
    <row r="2" spans="1:47" ht="18.600000000000001" customHeight="1">
      <c r="A2" s="71" t="str">
        <f>IFERROR(IF(VLOOKUP(Deelnemers!$B2,Deelnemers!$B$2:$C$26,2,FALSE)=0,"",Deelnemers!$B2),"")</f>
        <v>Hanegraaf, Daan</v>
      </c>
      <c r="B2" s="170" t="str">
        <f ca="1">IF(B$1&lt;=TODAY(),IF(OR(IFERROR(VLOOKUP($A2&amp;B1,Invoer!$Q:$S,3,FALSE),"")="x",IFERROR(VLOOKUP($A2&amp;B1,Invoer!$R:$S,2,FALSE),"")="x",IFERROR(VLOOKUP($A2&amp;B1,Wedstrijdleider_stand!$C:$D,2,FALSE),"")="x"),"x",""),"")</f>
        <v/>
      </c>
      <c r="C2" s="170" t="str">
        <f ca="1">IF(C$1&lt;=TODAY(),IF(OR(IFERROR(VLOOKUP($A2&amp;C1,Invoer!$Q:$S,3,FALSE),"")="x",IFERROR(VLOOKUP($A2&amp;C1,Invoer!$R:$S,2,FALSE),"")="x",IFERROR(VLOOKUP($A2&amp;C1,Wedstrijdleider_stand!$C:$D,2,FALSE),"")="x"),"x",""),"")</f>
        <v>x</v>
      </c>
      <c r="D2" s="170" t="str">
        <f ca="1">IF(D$1&lt;=TODAY(),IF(OR(IFERROR(VLOOKUP($A2&amp;D1,Invoer!$Q:$S,3,FALSE),"")="x",IFERROR(VLOOKUP($A2&amp;D1,Invoer!$R:$S,2,FALSE),"")="x",IFERROR(VLOOKUP($A2&amp;D1,Wedstrijdleider_stand!$C:$D,2,FALSE),"")="x"),"x",""),"")</f>
        <v>x</v>
      </c>
      <c r="E2" s="170" t="str">
        <f ca="1">IF(E$1&lt;=TODAY(),IF(OR(IFERROR(VLOOKUP($A2&amp;E1,Invoer!$Q:$S,3,FALSE),"")="x",IFERROR(VLOOKUP($A2&amp;E1,Invoer!$R:$S,2,FALSE),"")="x",IFERROR(VLOOKUP($A2&amp;E1,Wedstrijdleider_stand!$C:$D,2,FALSE),"")="x"),"x",""),"")</f>
        <v/>
      </c>
      <c r="F2" s="170" t="str">
        <f ca="1">IF(F$1&lt;=TODAY(),IF(OR(IFERROR(VLOOKUP($A2&amp;F1,Invoer!$Q:$S,3,FALSE),"")="x",IFERROR(VLOOKUP($A2&amp;F1,Invoer!$R:$S,2,FALSE),"")="x",IFERROR(VLOOKUP($A2&amp;F1,Wedstrijdleider_stand!$C:$D,2,FALSE),"")="x"),"x",""),"")</f>
        <v>x</v>
      </c>
      <c r="G2" s="170" t="str">
        <f ca="1">IF(G$1&lt;=TODAY(),IF(OR(IFERROR(VLOOKUP($A2&amp;G1,Invoer!$Q:$S,3,FALSE),"")="x",IFERROR(VLOOKUP($A2&amp;G1,Invoer!$R:$S,2,FALSE),"")="x",IFERROR(VLOOKUP($A2&amp;G1,Wedstrijdleider_stand!$C:$D,2,FALSE),"")="x"),"x",""),"")</f>
        <v/>
      </c>
      <c r="H2" s="170" t="str">
        <f ca="1">IF(H$1&lt;=TODAY(),IF(OR(IFERROR(VLOOKUP($A2&amp;H1,Invoer!$Q:$S,3,FALSE),"")="x",IFERROR(VLOOKUP($A2&amp;H1,Invoer!$R:$S,2,FALSE),"")="x",IFERROR(VLOOKUP($A2&amp;H1,Wedstrijdleider_stand!$C:$D,2,FALSE),"")="x"),"x",""),"")</f>
        <v>x</v>
      </c>
      <c r="I2" s="170" t="str">
        <f ca="1">IF(I$1&lt;=TODAY(),IF(OR(IFERROR(VLOOKUP($A2&amp;I1,Invoer!$Q:$S,3,FALSE),"")="x",IFERROR(VLOOKUP($A2&amp;I1,Invoer!$R:$S,2,FALSE),"")="x",IFERROR(VLOOKUP($A2&amp;I1,Wedstrijdleider_stand!$C:$D,2,FALSE),"")="x"),"x",""),"")</f>
        <v/>
      </c>
      <c r="J2" s="170" t="str">
        <f ca="1">IF(J$1&lt;=TODAY(),IF(OR(IFERROR(VLOOKUP($A2&amp;J1,Invoer!$Q:$S,3,FALSE),"")="x",IFERROR(VLOOKUP($A2&amp;J1,Invoer!$R:$S,2,FALSE),"")="x",IFERROR(VLOOKUP($A2&amp;J1,Wedstrijdleider_stand!$C:$D,2,FALSE),"")="x"),"x",""),"")</f>
        <v/>
      </c>
      <c r="K2" s="170" t="str">
        <f ca="1">IF(K$1&lt;=TODAY(),IF(OR(IFERROR(VLOOKUP($A2&amp;K1,Invoer!$Q:$S,3,FALSE),"")="x",IFERROR(VLOOKUP($A2&amp;K1,Invoer!$R:$S,2,FALSE),"")="x",IFERROR(VLOOKUP($A2&amp;K1,Wedstrijdleider_stand!$C:$D,2,FALSE),"")="x"),"x",""),"")</f>
        <v>x</v>
      </c>
      <c r="L2" s="170" t="str">
        <f ca="1">IF(L$1&lt;=TODAY(),IF(OR(IFERROR(VLOOKUP($A2&amp;L1,Invoer!$Q:$S,3,FALSE),"")="x",IFERROR(VLOOKUP($A2&amp;L1,Invoer!$R:$S,2,FALSE),"")="x",IFERROR(VLOOKUP($A2&amp;L1,Wedstrijdleider_stand!$C:$D,2,FALSE),"")="x"),"x",""),"")</f>
        <v/>
      </c>
      <c r="M2" s="170" t="str">
        <f ca="1">IF(M$1&lt;=TODAY(),IF(OR(IFERROR(VLOOKUP($A2&amp;M1,Invoer!$Q:$S,3,FALSE),"")="x",IFERROR(VLOOKUP($A2&amp;M1,Invoer!$R:$S,2,FALSE),"")="x",IFERROR(VLOOKUP($A2&amp;M1,Wedstrijdleider_stand!$C:$D,2,FALSE),"")="x"),"x",""),"")</f>
        <v/>
      </c>
      <c r="N2" s="170" t="str">
        <f ca="1">IF(N$1&lt;=TODAY(),IF(OR(IFERROR(VLOOKUP($A2&amp;N1,Invoer!$Q:$S,3,FALSE),"")="x",IFERROR(VLOOKUP($A2&amp;N1,Invoer!$R:$S,2,FALSE),"")="x",IFERROR(VLOOKUP($A2&amp;N1,Wedstrijdleider_stand!$C:$D,2,FALSE),"")="x"),"x",""),"")</f>
        <v/>
      </c>
      <c r="O2" s="170" t="str">
        <f ca="1">IF(O$1&lt;=TODAY(),IF(OR(IFERROR(VLOOKUP($A2&amp;O1,Invoer!$Q:$S,3,FALSE),"")="x",IFERROR(VLOOKUP($A2&amp;O1,Invoer!$R:$S,2,FALSE),"")="x",IFERROR(VLOOKUP($A2&amp;O1,Wedstrijdleider_stand!$C:$D,2,FALSE),"")="x"),"x",""),"")</f>
        <v/>
      </c>
      <c r="P2" s="170" t="str">
        <f ca="1">IF(P$1&lt;=TODAY(),IF(OR(IFERROR(VLOOKUP($A2&amp;P1,Invoer!$Q:$S,3,FALSE),"")="x",IFERROR(VLOOKUP($A2&amp;P1,Invoer!$R:$S,2,FALSE),"")="x",IFERROR(VLOOKUP($A2&amp;P1,Wedstrijdleider_stand!$C:$D,2,FALSE),"")="x"),"x",""),"")</f>
        <v>x</v>
      </c>
      <c r="Q2" s="170" t="str">
        <f ca="1">IF(Q$1&lt;=TODAY(),IF(OR(IFERROR(VLOOKUP($A2&amp;Q1,Invoer!$Q:$S,3,FALSE),"")="x",IFERROR(VLOOKUP($A2&amp;Q1,Invoer!$R:$S,2,FALSE),"")="x",IFERROR(VLOOKUP($A2&amp;Q1,Wedstrijdleider_stand!$C:$D,2,FALSE),"")="x"),"x",""),"")</f>
        <v/>
      </c>
      <c r="R2" s="170" t="str">
        <f ca="1">IF(R$1&lt;=TODAY(),IF(OR(IFERROR(VLOOKUP($A2&amp;R1,Invoer!$Q:$S,3,FALSE),"")="x",IFERROR(VLOOKUP($A2&amp;R1,Invoer!$R:$S,2,FALSE),"")="x",IFERROR(VLOOKUP($A2&amp;R1,Wedstrijdleider_stand!$C:$D,2,FALSE),"")="x"),"x",""),"")</f>
        <v/>
      </c>
      <c r="S2" s="170" t="str">
        <f ca="1">IF(S$1&lt;=TODAY(),IF(OR(IFERROR(VLOOKUP($A2&amp;S1,Invoer!$Q:$S,3,FALSE),"")="x",IFERROR(VLOOKUP($A2&amp;S1,Invoer!$R:$S,2,FALSE),"")="x",IFERROR(VLOOKUP($A2&amp;S1,Wedstrijdleider_stand!$C:$D,2,FALSE),"")="x"),"x",""),"")</f>
        <v>x</v>
      </c>
      <c r="T2" s="170" t="str">
        <f ca="1">IF(T$1&lt;=TODAY(),IF(OR(IFERROR(VLOOKUP($A2&amp;T1,Invoer!$Q:$S,3,FALSE),"")="x",IFERROR(VLOOKUP($A2&amp;T1,Invoer!$R:$S,2,FALSE),"")="x",IFERROR(VLOOKUP($A2&amp;T1,Wedstrijdleider_stand!$C:$D,2,FALSE),"")="x"),"x",""),"")</f>
        <v>x</v>
      </c>
      <c r="U2" s="170" t="str">
        <f ca="1">IF(U$1&lt;=TODAY(),IF(OR(IFERROR(VLOOKUP($A2&amp;U1,Invoer!$Q:$S,3,FALSE),"")="x",IFERROR(VLOOKUP($A2&amp;U1,Invoer!$R:$S,2,FALSE),"")="x",IFERROR(VLOOKUP($A2&amp;U1,Wedstrijdleider_stand!$C:$D,2,FALSE),"")="x"),"x",""),"")</f>
        <v>x</v>
      </c>
      <c r="V2" s="170" t="str">
        <f ca="1">IF(V$1&lt;=TODAY(),IF(OR(IFERROR(VLOOKUP($A2&amp;V1,Invoer!$Q:$S,3,FALSE),"")="x",IFERROR(VLOOKUP($A2&amp;V1,Invoer!$R:$S,2,FALSE),"")="x",IFERROR(VLOOKUP($A2&amp;V1,Wedstrijdleider_stand!$C:$D,2,FALSE),"")="x"),"x",""),"")</f>
        <v/>
      </c>
      <c r="W2" s="170" t="str">
        <f ca="1">IF(W$1&lt;=TODAY(),IF(OR(IFERROR(VLOOKUP($A2&amp;W1,Invoer!$Q:$S,3,FALSE),"")="x",IFERROR(VLOOKUP($A2&amp;W1,Invoer!$R:$S,2,FALSE),"")="x",IFERROR(VLOOKUP($A2&amp;W1,Wedstrijdleider_stand!$C:$D,2,FALSE),"")="x"),"x",""),"")</f>
        <v>x</v>
      </c>
      <c r="X2" s="170" t="str">
        <f ca="1">IF(X$1&lt;=TODAY(),IF(OR(IFERROR(VLOOKUP($A2&amp;X1,Invoer!$Q:$S,3,FALSE),"")="x",IFERROR(VLOOKUP($A2&amp;X1,Invoer!$R:$S,2,FALSE),"")="x",IFERROR(VLOOKUP($A2&amp;X1,Wedstrijdleider_stand!$C:$D,2,FALSE),"")="x"),"x",""),"")</f>
        <v>x</v>
      </c>
      <c r="Y2" s="170" t="str">
        <f ca="1">IF(Y$1&lt;=TODAY(),IF(OR(IFERROR(VLOOKUP($A2&amp;Y1,Invoer!$Q:$S,3,FALSE),"")="x",IFERROR(VLOOKUP($A2&amp;Y1,Invoer!$R:$S,2,FALSE),"")="x",IFERROR(VLOOKUP($A2&amp;Y1,Wedstrijdleider_stand!$C:$D,2,FALSE),"")="x"),"x",""),"")</f>
        <v/>
      </c>
      <c r="Z2" s="170" t="str">
        <f ca="1">IF(Z$1&lt;=TODAY(),IF(OR(IFERROR(VLOOKUP($A2&amp;Z1,Invoer!$Q:$S,3,FALSE),"")="x",IFERROR(VLOOKUP($A2&amp;Z1,Invoer!$R:$S,2,FALSE),"")="x",IFERROR(VLOOKUP($A2&amp;Z1,Wedstrijdleider_stand!$C:$D,2,FALSE),"")="x"),"x",""),"")</f>
        <v/>
      </c>
      <c r="AA2" s="170" t="str">
        <f ca="1">IF(AA$1&lt;=TODAY(),IF(OR(IFERROR(VLOOKUP($A2&amp;AA1,Invoer!$Q:$S,3,FALSE),"")="x",IFERROR(VLOOKUP($A2&amp;AA1,Invoer!$R:$S,2,FALSE),"")="x",IFERROR(VLOOKUP($A2&amp;AA1,Wedstrijdleider_stand!$C:$D,2,FALSE),"")="x"),"x",""),"")</f>
        <v/>
      </c>
      <c r="AB2" s="170" t="str">
        <f ca="1">IF(AB$1&lt;=TODAY(),IF(OR(IFERROR(VLOOKUP($A2&amp;AB1,Invoer!$Q:$S,3,FALSE),"")="x",IFERROR(VLOOKUP($A2&amp;AB1,Invoer!$R:$S,2,FALSE),"")="x",IFERROR(VLOOKUP($A2&amp;AB1,Wedstrijdleider_stand!$C:$D,2,FALSE),"")="x"),"x",""),"")</f>
        <v/>
      </c>
      <c r="AC2" s="170" t="str">
        <f ca="1">IF(AC$1&lt;=TODAY(),IF(OR(IFERROR(VLOOKUP($A2&amp;AC1,Invoer!$Q:$S,3,FALSE),"")="x",IFERROR(VLOOKUP($A2&amp;AC1,Invoer!$R:$S,2,FALSE),"")="x",IFERROR(VLOOKUP($A2&amp;AC1,Wedstrijdleider_stand!$C:$D,2,FALSE),"")="x"),"x",""),"")</f>
        <v>x</v>
      </c>
      <c r="AD2" s="170" t="str">
        <f ca="1">IF(AD$1&lt;=TODAY(),IF(OR(IFERROR(VLOOKUP($A2&amp;AD1,Invoer!$Q:$S,3,FALSE),"")="x",IFERROR(VLOOKUP($A2&amp;AD1,Invoer!$R:$S,2,FALSE),"")="x",IFERROR(VLOOKUP($A2&amp;AD1,Wedstrijdleider_stand!$C:$D,2,FALSE),"")="x"),"x",""),"")</f>
        <v/>
      </c>
      <c r="AE2" s="170" t="str">
        <f ca="1">IF(AE$1&lt;=TODAY(),IF(OR(IFERROR(VLOOKUP($A2&amp;AE1,Invoer!$Q:$S,3,FALSE),"")="x",IFERROR(VLOOKUP($A2&amp;AE1,Invoer!$R:$S,2,FALSE),"")="x",IFERROR(VLOOKUP($A2&amp;AE1,Wedstrijdleider_stand!$C:$D,2,FALSE),"")="x"),"x",""),"")</f>
        <v>x</v>
      </c>
      <c r="AF2" s="170" t="str">
        <f ca="1">IF(AF$1&lt;=TODAY(),IF(OR(IFERROR(VLOOKUP($A2&amp;AF1,Invoer!$Q:$S,3,FALSE),"")="x",IFERROR(VLOOKUP($A2&amp;AF1,Invoer!$R:$S,2,FALSE),"")="x",IFERROR(VLOOKUP($A2&amp;AF1,Wedstrijdleider_stand!$C:$D,2,FALSE),"")="x"),"x",""),"")</f>
        <v>x</v>
      </c>
      <c r="AG2" s="170" t="str">
        <f ca="1">IF(AG$1&lt;=TODAY(),IF(OR(IFERROR(VLOOKUP($A2&amp;AG1,Invoer!$Q:$S,3,FALSE),"")="x",IFERROR(VLOOKUP($A2&amp;AG1,Invoer!$R:$S,2,FALSE),"")="x",IFERROR(VLOOKUP($A2&amp;AG1,Wedstrijdleider_stand!$C:$D,2,FALSE),"")="x"),"x",""),"")</f>
        <v>x</v>
      </c>
      <c r="AH2" s="170" t="str">
        <f ca="1">IF(AH$1&lt;=TODAY(),IF(OR(IFERROR(VLOOKUP($A2&amp;AH1,Invoer!$Q:$S,3,FALSE),"")="x",IFERROR(VLOOKUP($A2&amp;AH1,Invoer!$R:$S,2,FALSE),"")="x",IFERROR(VLOOKUP($A2&amp;AH1,Wedstrijdleider_stand!$C:$D,2,FALSE),"")="x"),"x",""),"")</f>
        <v>x</v>
      </c>
      <c r="AI2" s="170" t="str">
        <f ca="1">IF(AI$1&lt;=TODAY(),IF(OR(IFERROR(VLOOKUP($A2&amp;AI1,Invoer!$Q:$S,3,FALSE),"")="x",IFERROR(VLOOKUP($A2&amp;AI1,Invoer!$R:$S,2,FALSE),"")="x",IFERROR(VLOOKUP($A2&amp;AI1,Wedstrijdleider_stand!$C:$D,2,FALSE),"")="x"),"x",""),"")</f>
        <v>x</v>
      </c>
      <c r="AJ2" s="170" t="str">
        <f ca="1">IF(AJ$1&lt;=TODAY(),IF(OR(IFERROR(VLOOKUP($A2&amp;AJ1,Invoer!$Q:$S,3,FALSE),"")="x",IFERROR(VLOOKUP($A2&amp;AJ1,Invoer!$R:$S,2,FALSE),"")="x",IFERROR(VLOOKUP($A2&amp;AJ1,Wedstrijdleider_stand!$C:$D,2,FALSE),"")="x"),"x",""),"")</f>
        <v/>
      </c>
      <c r="AK2" s="170" t="str">
        <f ca="1">IF(AK$1&lt;=TODAY(),IF(OR(IFERROR(VLOOKUP($A2&amp;AK1,Invoer!$Q:$S,3,FALSE),"")="x",IFERROR(VLOOKUP($A2&amp;AK1,Invoer!$R:$S,2,FALSE),"")="x",IFERROR(VLOOKUP($A2&amp;AK1,Wedstrijdleider_stand!$C:$D,2,FALSE),"")="x"),"x",""),"")</f>
        <v/>
      </c>
      <c r="AL2" s="170" t="str">
        <f ca="1">IF(AL$1&lt;=TODAY(),IF(OR(IFERROR(VLOOKUP($A2&amp;AL1,Invoer!$Q:$S,3,FALSE),"")="x",IFERROR(VLOOKUP($A2&amp;AL1,Invoer!$R:$S,2,FALSE),"")="x",IFERROR(VLOOKUP($A2&amp;AL1,Wedstrijdleider_stand!$C:$D,2,FALSE),"")="x"),"x",""),"")</f>
        <v/>
      </c>
      <c r="AM2" s="170" t="str">
        <f ca="1">IF(AM$1&lt;=TODAY(),IF(OR(IFERROR(VLOOKUP($A2&amp;AM1,Invoer!$Q:$S,3,FALSE),"")="x",IFERROR(VLOOKUP($A2&amp;AM1,Invoer!$R:$S,2,FALSE),"")="x",IFERROR(VLOOKUP($A2&amp;AM1,Wedstrijdleider_stand!$C:$D,2,FALSE),"")="x"),"x",""),"")</f>
        <v/>
      </c>
      <c r="AN2" s="170" t="str">
        <f ca="1">IF(AN$1&lt;=TODAY(),IF(OR(IFERROR(VLOOKUP($A2&amp;AN1,Invoer!$Q:$S,3,FALSE),"")="x",IFERROR(VLOOKUP($A2&amp;AN1,Invoer!$R:$S,2,FALSE),"")="x",IFERROR(VLOOKUP($A2&amp;AN1,Wedstrijdleider_stand!$C:$D,2,FALSE),"")="x"),"x",""),"")</f>
        <v/>
      </c>
      <c r="AO2" s="170" t="str">
        <f ca="1">IF(AO$1&lt;=TODAY(),IF(OR(IFERROR(VLOOKUP($A2&amp;AO1,Invoer!$Q:$S,3,FALSE),"")="x",IFERROR(VLOOKUP($A2&amp;AO1,Invoer!$R:$S,2,FALSE),"")="x",IFERROR(VLOOKUP($A2&amp;AO1,Wedstrijdleider_stand!$C:$D,2,FALSE),"")="x"),"x",""),"")</f>
        <v/>
      </c>
      <c r="AP2" s="170" t="str">
        <f ca="1">IF(AP$1&lt;=TODAY(),IF(OR(IFERROR(VLOOKUP($A2&amp;AP1,Invoer!$Q:$S,3,FALSE),"")="x",IFERROR(VLOOKUP($A2&amp;AP1,Invoer!$R:$S,2,FALSE),"")="x",IFERROR(VLOOKUP($A2&amp;AP1,Wedstrijdleider_stand!$C:$D,2,FALSE),"")="x"),"x",""),"")</f>
        <v/>
      </c>
      <c r="AQ2" s="170" t="str">
        <f ca="1">IF(AQ$1&lt;=TODAY(),IF(OR(IFERROR(VLOOKUP($A2&amp;AQ1,Invoer!$Q:$S,3,FALSE),"")="x",IFERROR(VLOOKUP($A2&amp;AQ1,Invoer!$R:$S,2,FALSE),"")="x",IFERROR(VLOOKUP($A2&amp;AQ1,Wedstrijdleider_stand!$C:$D,2,FALSE),"")="x"),"x",""),"")</f>
        <v/>
      </c>
      <c r="AR2" s="170" t="str">
        <f ca="1">IF(AR$1&lt;=TODAY(),IF(OR(IFERROR(VLOOKUP($A2&amp;AR1,Invoer!$Q:$S,3,FALSE),"")="x",IFERROR(VLOOKUP($A2&amp;AR1,Invoer!$R:$S,2,FALSE),"")="x",IFERROR(VLOOKUP($A2&amp;AR1,Wedstrijdleider_stand!$C:$D,2,FALSE),"")="x"),"x",""),"")</f>
        <v/>
      </c>
      <c r="AS2" s="72">
        <f t="shared" ref="AS2:AS31" ca="1" si="1">IF(COUNTIF(B2:AR2,"x")=0,0,COUNTIF(B2:AR2,"x"))</f>
        <v>17</v>
      </c>
      <c r="AT2" s="73">
        <f ca="1">COUNT($B$32:$AR$32)</f>
        <v>34</v>
      </c>
      <c r="AU2" s="86">
        <f ca="1">IFERROR(AS2/AT2,0)</f>
        <v>0.5</v>
      </c>
    </row>
    <row r="3" spans="1:47" ht="18.600000000000001" customHeight="1">
      <c r="A3" s="71" t="str">
        <f>IFERROR(IF(VLOOKUP(Deelnemers!$B3,Deelnemers!$B$2:$C$26,2,FALSE)=0,"",Deelnemers!$B3),"")</f>
        <v>Hanegraaf, Hein</v>
      </c>
      <c r="B3" s="170" t="str">
        <f ca="1">IF(B$1&lt;=TODAY(),IF(OR(IFERROR(VLOOKUP($A3&amp;B1,Invoer!$Q:$S,3,FALSE),"")="x",IFERROR(VLOOKUP($A3&amp;B1,Invoer!$R:$S,2,FALSE),"")="x",IFERROR(VLOOKUP($A3&amp;B1,Wedstrijdleider_stand!$C:$D,2,FALSE),"")="x"),"x",""),"")</f>
        <v>x</v>
      </c>
      <c r="C3" s="170" t="str">
        <f ca="1">IF(C$1&lt;=TODAY(),IF(OR(IFERROR(VLOOKUP($A3&amp;C1,Invoer!$Q:$S,3,FALSE),"")="x",IFERROR(VLOOKUP($A3&amp;C1,Invoer!$R:$S,2,FALSE),"")="x",IFERROR(VLOOKUP($A3&amp;C1,Wedstrijdleider_stand!$C:$D,2,FALSE),"")="x"),"x",""),"")</f>
        <v>x</v>
      </c>
      <c r="D3" s="170" t="str">
        <f ca="1">IF(D$1&lt;=TODAY(),IF(OR(IFERROR(VLOOKUP($A3&amp;D1,Invoer!$Q:$S,3,FALSE),"")="x",IFERROR(VLOOKUP($A3&amp;D1,Invoer!$R:$S,2,FALSE),"")="x",IFERROR(VLOOKUP($A3&amp;D1,Wedstrijdleider_stand!$C:$D,2,FALSE),"")="x"),"x",""),"")</f>
        <v>x</v>
      </c>
      <c r="E3" s="170" t="str">
        <f ca="1">IF(E$1&lt;=TODAY(),IF(OR(IFERROR(VLOOKUP($A3&amp;E1,Invoer!$Q:$S,3,FALSE),"")="x",IFERROR(VLOOKUP($A3&amp;E1,Invoer!$R:$S,2,FALSE),"")="x",IFERROR(VLOOKUP($A3&amp;E1,Wedstrijdleider_stand!$C:$D,2,FALSE),"")="x"),"x",""),"")</f>
        <v/>
      </c>
      <c r="F3" s="170" t="str">
        <f ca="1">IF(F$1&lt;=TODAY(),IF(OR(IFERROR(VLOOKUP($A3&amp;F1,Invoer!$Q:$S,3,FALSE),"")="x",IFERROR(VLOOKUP($A3&amp;F1,Invoer!$R:$S,2,FALSE),"")="x",IFERROR(VLOOKUP($A3&amp;F1,Wedstrijdleider_stand!$C:$D,2,FALSE),"")="x"),"x",""),"")</f>
        <v/>
      </c>
      <c r="G3" s="170" t="str">
        <f ca="1">IF(G$1&lt;=TODAY(),IF(OR(IFERROR(VLOOKUP($A3&amp;G1,Invoer!$Q:$S,3,FALSE),"")="x",IFERROR(VLOOKUP($A3&amp;G1,Invoer!$R:$S,2,FALSE),"")="x",IFERROR(VLOOKUP($A3&amp;G1,Wedstrijdleider_stand!$C:$D,2,FALSE),"")="x"),"x",""),"")</f>
        <v/>
      </c>
      <c r="H3" s="170" t="str">
        <f ca="1">IF(H$1&lt;=TODAY(),IF(OR(IFERROR(VLOOKUP($A3&amp;H1,Invoer!$Q:$S,3,FALSE),"")="x",IFERROR(VLOOKUP($A3&amp;H1,Invoer!$R:$S,2,FALSE),"")="x",IFERROR(VLOOKUP($A3&amp;H1,Wedstrijdleider_stand!$C:$D,2,FALSE),"")="x"),"x",""),"")</f>
        <v>x</v>
      </c>
      <c r="I3" s="170" t="str">
        <f ca="1">IF(I$1&lt;=TODAY(),IF(OR(IFERROR(VLOOKUP($A3&amp;I1,Invoer!$Q:$S,3,FALSE),"")="x",IFERROR(VLOOKUP($A3&amp;I1,Invoer!$R:$S,2,FALSE),"")="x",IFERROR(VLOOKUP($A3&amp;I1,Wedstrijdleider_stand!$C:$D,2,FALSE),"")="x"),"x",""),"")</f>
        <v/>
      </c>
      <c r="J3" s="170" t="str">
        <f ca="1">IF(J$1&lt;=TODAY(),IF(OR(IFERROR(VLOOKUP($A3&amp;J1,Invoer!$Q:$S,3,FALSE),"")="x",IFERROR(VLOOKUP($A3&amp;J1,Invoer!$R:$S,2,FALSE),"")="x",IFERROR(VLOOKUP($A3&amp;J1,Wedstrijdleider_stand!$C:$D,2,FALSE),"")="x"),"x",""),"")</f>
        <v/>
      </c>
      <c r="K3" s="170" t="str">
        <f ca="1">IF(K$1&lt;=TODAY(),IF(OR(IFERROR(VLOOKUP($A3&amp;K1,Invoer!$Q:$S,3,FALSE),"")="x",IFERROR(VLOOKUP($A3&amp;K1,Invoer!$R:$S,2,FALSE),"")="x",IFERROR(VLOOKUP($A3&amp;K1,Wedstrijdleider_stand!$C:$D,2,FALSE),"")="x"),"x",""),"")</f>
        <v/>
      </c>
      <c r="L3" s="170" t="str">
        <f ca="1">IF(L$1&lt;=TODAY(),IF(OR(IFERROR(VLOOKUP($A3&amp;L1,Invoer!$Q:$S,3,FALSE),"")="x",IFERROR(VLOOKUP($A3&amp;L1,Invoer!$R:$S,2,FALSE),"")="x",IFERROR(VLOOKUP($A3&amp;L1,Wedstrijdleider_stand!$C:$D,2,FALSE),"")="x"),"x",""),"")</f>
        <v/>
      </c>
      <c r="M3" s="170" t="str">
        <f ca="1">IF(M$1&lt;=TODAY(),IF(OR(IFERROR(VLOOKUP($A3&amp;M1,Invoer!$Q:$S,3,FALSE),"")="x",IFERROR(VLOOKUP($A3&amp;M1,Invoer!$R:$S,2,FALSE),"")="x",IFERROR(VLOOKUP($A3&amp;M1,Wedstrijdleider_stand!$C:$D,2,FALSE),"")="x"),"x",""),"")</f>
        <v/>
      </c>
      <c r="N3" s="170" t="str">
        <f ca="1">IF(N$1&lt;=TODAY(),IF(OR(IFERROR(VLOOKUP($A3&amp;N1,Invoer!$Q:$S,3,FALSE),"")="x",IFERROR(VLOOKUP($A3&amp;N1,Invoer!$R:$S,2,FALSE),"")="x",IFERROR(VLOOKUP($A3&amp;N1,Wedstrijdleider_stand!$C:$D,2,FALSE),"")="x"),"x",""),"")</f>
        <v/>
      </c>
      <c r="O3" s="170" t="str">
        <f ca="1">IF(O$1&lt;=TODAY(),IF(OR(IFERROR(VLOOKUP($A3&amp;O1,Invoer!$Q:$S,3,FALSE),"")="x",IFERROR(VLOOKUP($A3&amp;O1,Invoer!$R:$S,2,FALSE),"")="x",IFERROR(VLOOKUP($A3&amp;O1,Wedstrijdleider_stand!$C:$D,2,FALSE),"")="x"),"x",""),"")</f>
        <v/>
      </c>
      <c r="P3" s="170" t="str">
        <f ca="1">IF(P$1&lt;=TODAY(),IF(OR(IFERROR(VLOOKUP($A3&amp;P1,Invoer!$Q:$S,3,FALSE),"")="x",IFERROR(VLOOKUP($A3&amp;P1,Invoer!$R:$S,2,FALSE),"")="x",IFERROR(VLOOKUP($A3&amp;P1,Wedstrijdleider_stand!$C:$D,2,FALSE),"")="x"),"x",""),"")</f>
        <v>x</v>
      </c>
      <c r="Q3" s="170" t="str">
        <f ca="1">IF(Q$1&lt;=TODAY(),IF(OR(IFERROR(VLOOKUP($A3&amp;Q1,Invoer!$Q:$S,3,FALSE),"")="x",IFERROR(VLOOKUP($A3&amp;Q1,Invoer!$R:$S,2,FALSE),"")="x",IFERROR(VLOOKUP($A3&amp;Q1,Wedstrijdleider_stand!$C:$D,2,FALSE),"")="x"),"x",""),"")</f>
        <v/>
      </c>
      <c r="R3" s="170" t="str">
        <f ca="1">IF(R$1&lt;=TODAY(),IF(OR(IFERROR(VLOOKUP($A3&amp;R1,Invoer!$Q:$S,3,FALSE),"")="x",IFERROR(VLOOKUP($A3&amp;R1,Invoer!$R:$S,2,FALSE),"")="x",IFERROR(VLOOKUP($A3&amp;R1,Wedstrijdleider_stand!$C:$D,2,FALSE),"")="x"),"x",""),"")</f>
        <v/>
      </c>
      <c r="S3" s="170" t="str">
        <f ca="1">IF(S$1&lt;=TODAY(),IF(OR(IFERROR(VLOOKUP($A3&amp;S1,Invoer!$Q:$S,3,FALSE),"")="x",IFERROR(VLOOKUP($A3&amp;S1,Invoer!$R:$S,2,FALSE),"")="x",IFERROR(VLOOKUP($A3&amp;S1,Wedstrijdleider_stand!$C:$D,2,FALSE),"")="x"),"x",""),"")</f>
        <v>x</v>
      </c>
      <c r="T3" s="170" t="str">
        <f ca="1">IF(T$1&lt;=TODAY(),IF(OR(IFERROR(VLOOKUP($A3&amp;T1,Invoer!$Q:$S,3,FALSE),"")="x",IFERROR(VLOOKUP($A3&amp;T1,Invoer!$R:$S,2,FALSE),"")="x",IFERROR(VLOOKUP($A3&amp;T1,Wedstrijdleider_stand!$C:$D,2,FALSE),"")="x"),"x",""),"")</f>
        <v/>
      </c>
      <c r="U3" s="170" t="str">
        <f ca="1">IF(U$1&lt;=TODAY(),IF(OR(IFERROR(VLOOKUP($A3&amp;U1,Invoer!$Q:$S,3,FALSE),"")="x",IFERROR(VLOOKUP($A3&amp;U1,Invoer!$R:$S,2,FALSE),"")="x",IFERROR(VLOOKUP($A3&amp;U1,Wedstrijdleider_stand!$C:$D,2,FALSE),"")="x"),"x",""),"")</f>
        <v>x</v>
      </c>
      <c r="V3" s="170" t="str">
        <f ca="1">IF(V$1&lt;=TODAY(),IF(OR(IFERROR(VLOOKUP($A3&amp;V1,Invoer!$Q:$S,3,FALSE),"")="x",IFERROR(VLOOKUP($A3&amp;V1,Invoer!$R:$S,2,FALSE),"")="x",IFERROR(VLOOKUP($A3&amp;V1,Wedstrijdleider_stand!$C:$D,2,FALSE),"")="x"),"x",""),"")</f>
        <v/>
      </c>
      <c r="W3" s="170" t="str">
        <f ca="1">IF(W$1&lt;=TODAY(),IF(OR(IFERROR(VLOOKUP($A3&amp;W1,Invoer!$Q:$S,3,FALSE),"")="x",IFERROR(VLOOKUP($A3&amp;W1,Invoer!$R:$S,2,FALSE),"")="x",IFERROR(VLOOKUP($A3&amp;W1,Wedstrijdleider_stand!$C:$D,2,FALSE),"")="x"),"x",""),"")</f>
        <v/>
      </c>
      <c r="X3" s="170" t="str">
        <f ca="1">IF(X$1&lt;=TODAY(),IF(OR(IFERROR(VLOOKUP($A3&amp;X1,Invoer!$Q:$S,3,FALSE),"")="x",IFERROR(VLOOKUP($A3&amp;X1,Invoer!$R:$S,2,FALSE),"")="x",IFERROR(VLOOKUP($A3&amp;X1,Wedstrijdleider_stand!$C:$D,2,FALSE),"")="x"),"x",""),"")</f>
        <v/>
      </c>
      <c r="Y3" s="170" t="str">
        <f ca="1">IF(Y$1&lt;=TODAY(),IF(OR(IFERROR(VLOOKUP($A3&amp;Y1,Invoer!$Q:$S,3,FALSE),"")="x",IFERROR(VLOOKUP($A3&amp;Y1,Invoer!$R:$S,2,FALSE),"")="x",IFERROR(VLOOKUP($A3&amp;Y1,Wedstrijdleider_stand!$C:$D,2,FALSE),"")="x"),"x",""),"")</f>
        <v/>
      </c>
      <c r="Z3" s="170" t="str">
        <f ca="1">IF(Z$1&lt;=TODAY(),IF(OR(IFERROR(VLOOKUP($A3&amp;Z1,Invoer!$Q:$S,3,FALSE),"")="x",IFERROR(VLOOKUP($A3&amp;Z1,Invoer!$R:$S,2,FALSE),"")="x",IFERROR(VLOOKUP($A3&amp;Z1,Wedstrijdleider_stand!$C:$D,2,FALSE),"")="x"),"x",""),"")</f>
        <v/>
      </c>
      <c r="AA3" s="170" t="str">
        <f ca="1">IF(AA$1&lt;=TODAY(),IF(OR(IFERROR(VLOOKUP($A3&amp;AA1,Invoer!$Q:$S,3,FALSE),"")="x",IFERROR(VLOOKUP($A3&amp;AA1,Invoer!$R:$S,2,FALSE),"")="x",IFERROR(VLOOKUP($A3&amp;AA1,Wedstrijdleider_stand!$C:$D,2,FALSE),"")="x"),"x",""),"")</f>
        <v/>
      </c>
      <c r="AB3" s="170" t="str">
        <f ca="1">IF(AB$1&lt;=TODAY(),IF(OR(IFERROR(VLOOKUP($A3&amp;AB1,Invoer!$Q:$S,3,FALSE),"")="x",IFERROR(VLOOKUP($A3&amp;AB1,Invoer!$R:$S,2,FALSE),"")="x",IFERROR(VLOOKUP($A3&amp;AB1,Wedstrijdleider_stand!$C:$D,2,FALSE),"")="x"),"x",""),"")</f>
        <v/>
      </c>
      <c r="AC3" s="170" t="str">
        <f ca="1">IF(AC$1&lt;=TODAY(),IF(OR(IFERROR(VLOOKUP($A3&amp;AC1,Invoer!$Q:$S,3,FALSE),"")="x",IFERROR(VLOOKUP($A3&amp;AC1,Invoer!$R:$S,2,FALSE),"")="x",IFERROR(VLOOKUP($A3&amp;AC1,Wedstrijdleider_stand!$C:$D,2,FALSE),"")="x"),"x",""),"")</f>
        <v/>
      </c>
      <c r="AD3" s="170" t="str">
        <f ca="1">IF(AD$1&lt;=TODAY(),IF(OR(IFERROR(VLOOKUP($A3&amp;AD1,Invoer!$Q:$S,3,FALSE),"")="x",IFERROR(VLOOKUP($A3&amp;AD1,Invoer!$R:$S,2,FALSE),"")="x",IFERROR(VLOOKUP($A3&amp;AD1,Wedstrijdleider_stand!$C:$D,2,FALSE),"")="x"),"x",""),"")</f>
        <v>x</v>
      </c>
      <c r="AE3" s="170" t="str">
        <f ca="1">IF(AE$1&lt;=TODAY(),IF(OR(IFERROR(VLOOKUP($A3&amp;AE1,Invoer!$Q:$S,3,FALSE),"")="x",IFERROR(VLOOKUP($A3&amp;AE1,Invoer!$R:$S,2,FALSE),"")="x",IFERROR(VLOOKUP($A3&amp;AE1,Wedstrijdleider_stand!$C:$D,2,FALSE),"")="x"),"x",""),"")</f>
        <v>x</v>
      </c>
      <c r="AF3" s="170" t="str">
        <f ca="1">IF(AF$1&lt;=TODAY(),IF(OR(IFERROR(VLOOKUP($A3&amp;AF1,Invoer!$Q:$S,3,FALSE),"")="x",IFERROR(VLOOKUP($A3&amp;AF1,Invoer!$R:$S,2,FALSE),"")="x",IFERROR(VLOOKUP($A3&amp;AF1,Wedstrijdleider_stand!$C:$D,2,FALSE),"")="x"),"x",""),"")</f>
        <v/>
      </c>
      <c r="AG3" s="170" t="str">
        <f ca="1">IF(AG$1&lt;=TODAY(),IF(OR(IFERROR(VLOOKUP($A3&amp;AG1,Invoer!$Q:$S,3,FALSE),"")="x",IFERROR(VLOOKUP($A3&amp;AG1,Invoer!$R:$S,2,FALSE),"")="x",IFERROR(VLOOKUP($A3&amp;AG1,Wedstrijdleider_stand!$C:$D,2,FALSE),"")="x"),"x",""),"")</f>
        <v/>
      </c>
      <c r="AH3" s="170" t="str">
        <f ca="1">IF(AH$1&lt;=TODAY(),IF(OR(IFERROR(VLOOKUP($A3&amp;AH1,Invoer!$Q:$S,3,FALSE),"")="x",IFERROR(VLOOKUP($A3&amp;AH1,Invoer!$R:$S,2,FALSE),"")="x",IFERROR(VLOOKUP($A3&amp;AH1,Wedstrijdleider_stand!$C:$D,2,FALSE),"")="x"),"x",""),"")</f>
        <v>x</v>
      </c>
      <c r="AI3" s="170" t="str">
        <f ca="1">IF(AI$1&lt;=TODAY(),IF(OR(IFERROR(VLOOKUP($A3&amp;AI1,Invoer!$Q:$S,3,FALSE),"")="x",IFERROR(VLOOKUP($A3&amp;AI1,Invoer!$R:$S,2,FALSE),"")="x",IFERROR(VLOOKUP($A3&amp;AI1,Wedstrijdleider_stand!$C:$D,2,FALSE),"")="x"),"x",""),"")</f>
        <v/>
      </c>
      <c r="AJ3" s="170" t="str">
        <f ca="1">IF(AJ$1&lt;=TODAY(),IF(OR(IFERROR(VLOOKUP($A3&amp;AJ1,Invoer!$Q:$S,3,FALSE),"")="x",IFERROR(VLOOKUP($A3&amp;AJ1,Invoer!$R:$S,2,FALSE),"")="x",IFERROR(VLOOKUP($A3&amp;AJ1,Wedstrijdleider_stand!$C:$D,2,FALSE),"")="x"),"x",""),"")</f>
        <v/>
      </c>
      <c r="AK3" s="170" t="str">
        <f ca="1">IF(AK$1&lt;=TODAY(),IF(OR(IFERROR(VLOOKUP($A3&amp;AK1,Invoer!$Q:$S,3,FALSE),"")="x",IFERROR(VLOOKUP($A3&amp;AK1,Invoer!$R:$S,2,FALSE),"")="x",IFERROR(VLOOKUP($A3&amp;AK1,Wedstrijdleider_stand!$C:$D,2,FALSE),"")="x"),"x",""),"")</f>
        <v/>
      </c>
      <c r="AL3" s="170" t="str">
        <f ca="1">IF(AL$1&lt;=TODAY(),IF(OR(IFERROR(VLOOKUP($A3&amp;AL1,Invoer!$Q:$S,3,FALSE),"")="x",IFERROR(VLOOKUP($A3&amp;AL1,Invoer!$R:$S,2,FALSE),"")="x",IFERROR(VLOOKUP($A3&amp;AL1,Wedstrijdleider_stand!$C:$D,2,FALSE),"")="x"),"x",""),"")</f>
        <v/>
      </c>
      <c r="AM3" s="170" t="str">
        <f ca="1">IF(AM$1&lt;=TODAY(),IF(OR(IFERROR(VLOOKUP($A3&amp;AM1,Invoer!$Q:$S,3,FALSE),"")="x",IFERROR(VLOOKUP($A3&amp;AM1,Invoer!$R:$S,2,FALSE),"")="x",IFERROR(VLOOKUP($A3&amp;AM1,Wedstrijdleider_stand!$C:$D,2,FALSE),"")="x"),"x",""),"")</f>
        <v/>
      </c>
      <c r="AN3" s="170" t="str">
        <f ca="1">IF(AN$1&lt;=TODAY(),IF(OR(IFERROR(VLOOKUP($A3&amp;AN1,Invoer!$Q:$S,3,FALSE),"")="x",IFERROR(VLOOKUP($A3&amp;AN1,Invoer!$R:$S,2,FALSE),"")="x",IFERROR(VLOOKUP($A3&amp;AN1,Wedstrijdleider_stand!$C:$D,2,FALSE),"")="x"),"x",""),"")</f>
        <v/>
      </c>
      <c r="AO3" s="170" t="str">
        <f ca="1">IF(AO$1&lt;=TODAY(),IF(OR(IFERROR(VLOOKUP($A3&amp;AO1,Invoer!$Q:$S,3,FALSE),"")="x",IFERROR(VLOOKUP($A3&amp;AO1,Invoer!$R:$S,2,FALSE),"")="x",IFERROR(VLOOKUP($A3&amp;AO1,Wedstrijdleider_stand!$C:$D,2,FALSE),"")="x"),"x",""),"")</f>
        <v/>
      </c>
      <c r="AP3" s="170" t="str">
        <f ca="1">IF(AP$1&lt;=TODAY(),IF(OR(IFERROR(VLOOKUP($A3&amp;AP1,Invoer!$Q:$S,3,FALSE),"")="x",IFERROR(VLOOKUP($A3&amp;AP1,Invoer!$R:$S,2,FALSE),"")="x",IFERROR(VLOOKUP($A3&amp;AP1,Wedstrijdleider_stand!$C:$D,2,FALSE),"")="x"),"x",""),"")</f>
        <v/>
      </c>
      <c r="AQ3" s="170" t="str">
        <f ca="1">IF(AQ$1&lt;=TODAY(),IF(OR(IFERROR(VLOOKUP($A3&amp;AQ1,Invoer!$Q:$S,3,FALSE),"")="x",IFERROR(VLOOKUP($A3&amp;AQ1,Invoer!$R:$S,2,FALSE),"")="x",IFERROR(VLOOKUP($A3&amp;AQ1,Wedstrijdleider_stand!$C:$D,2,FALSE),"")="x"),"x",""),"")</f>
        <v/>
      </c>
      <c r="AR3" s="170" t="str">
        <f ca="1">IF(AR$1&lt;=TODAY(),IF(OR(IFERROR(VLOOKUP($A3&amp;AR1,Invoer!$Q:$S,3,FALSE),"")="x",IFERROR(VLOOKUP($A3&amp;AR1,Invoer!$R:$S,2,FALSE),"")="x",IFERROR(VLOOKUP($A3&amp;AR1,Wedstrijdleider_stand!$C:$D,2,FALSE),"")="x"),"x",""),"")</f>
        <v/>
      </c>
      <c r="AS3" s="72">
        <f t="shared" ca="1" si="1"/>
        <v>10</v>
      </c>
      <c r="AT3" s="73">
        <f t="shared" ref="AT3:AT24" ca="1" si="2">COUNT($B$32:$AR$32)</f>
        <v>34</v>
      </c>
      <c r="AU3" s="86">
        <f t="shared" ref="AU3:AU28" ca="1" si="3">IFERROR(AS3/AT3,0)</f>
        <v>0.29411764705882354</v>
      </c>
    </row>
    <row r="4" spans="1:47" ht="18.600000000000001" customHeight="1">
      <c r="A4" s="71" t="str">
        <f>IFERROR(IF(VLOOKUP(Deelnemers!$B4,Deelnemers!$B$2:$C$26,2,FALSE)=0,"",Deelnemers!$B4),"")</f>
        <v>Havermans, Jos</v>
      </c>
      <c r="B4" s="170" t="str">
        <f ca="1">IF(B$1&lt;=TODAY(),IF(OR(IFERROR(VLOOKUP($A4&amp;B1,Invoer!$Q:$S,3,FALSE),"")="x",IFERROR(VLOOKUP($A4&amp;B1,Invoer!$R:$S,2,FALSE),"")="x",IFERROR(VLOOKUP($A4&amp;B1,Wedstrijdleider_stand!$C:$D,2,FALSE),"")="x"),"x",""),"")</f>
        <v/>
      </c>
      <c r="C4" s="170" t="str">
        <f ca="1">IF(C$1&lt;=TODAY(),IF(OR(IFERROR(VLOOKUP($A4&amp;C1,Invoer!$Q:$S,3,FALSE),"")="x",IFERROR(VLOOKUP($A4&amp;C1,Invoer!$R:$S,2,FALSE),"")="x",IFERROR(VLOOKUP($A4&amp;C1,Wedstrijdleider_stand!$C:$D,2,FALSE),"")="x"),"x",""),"")</f>
        <v/>
      </c>
      <c r="D4" s="170" t="str">
        <f ca="1">IF(D$1&lt;=TODAY(),IF(OR(IFERROR(VLOOKUP($A4&amp;D1,Invoer!$Q:$S,3,FALSE),"")="x",IFERROR(VLOOKUP($A4&amp;D1,Invoer!$R:$S,2,FALSE),"")="x",IFERROR(VLOOKUP($A4&amp;D1,Wedstrijdleider_stand!$C:$D,2,FALSE),"")="x"),"x",""),"")</f>
        <v>x</v>
      </c>
      <c r="E4" s="170" t="str">
        <f ca="1">IF(E$1&lt;=TODAY(),IF(OR(IFERROR(VLOOKUP($A4&amp;E1,Invoer!$Q:$S,3,FALSE),"")="x",IFERROR(VLOOKUP($A4&amp;E1,Invoer!$R:$S,2,FALSE),"")="x",IFERROR(VLOOKUP($A4&amp;E1,Wedstrijdleider_stand!$C:$D,2,FALSE),"")="x"),"x",""),"")</f>
        <v>x</v>
      </c>
      <c r="F4" s="170" t="str">
        <f ca="1">IF(F$1&lt;=TODAY(),IF(OR(IFERROR(VLOOKUP($A4&amp;F1,Invoer!$Q:$S,3,FALSE),"")="x",IFERROR(VLOOKUP($A4&amp;F1,Invoer!$R:$S,2,FALSE),"")="x",IFERROR(VLOOKUP($A4&amp;F1,Wedstrijdleider_stand!$C:$D,2,FALSE),"")="x"),"x",""),"")</f>
        <v>x</v>
      </c>
      <c r="G4" s="170" t="str">
        <f ca="1">IF(G$1&lt;=TODAY(),IF(OR(IFERROR(VLOOKUP($A4&amp;G1,Invoer!$Q:$S,3,FALSE),"")="x",IFERROR(VLOOKUP($A4&amp;G1,Invoer!$R:$S,2,FALSE),"")="x",IFERROR(VLOOKUP($A4&amp;G1,Wedstrijdleider_stand!$C:$D,2,FALSE),"")="x"),"x",""),"")</f>
        <v>x</v>
      </c>
      <c r="H4" s="170" t="str">
        <f ca="1">IF(H$1&lt;=TODAY(),IF(OR(IFERROR(VLOOKUP($A4&amp;H1,Invoer!$Q:$S,3,FALSE),"")="x",IFERROR(VLOOKUP($A4&amp;H1,Invoer!$R:$S,2,FALSE),"")="x",IFERROR(VLOOKUP($A4&amp;H1,Wedstrijdleider_stand!$C:$D,2,FALSE),"")="x"),"x",""),"")</f>
        <v/>
      </c>
      <c r="I4" s="170" t="str">
        <f ca="1">IF(I$1&lt;=TODAY(),IF(OR(IFERROR(VLOOKUP($A4&amp;I1,Invoer!$Q:$S,3,FALSE),"")="x",IFERROR(VLOOKUP($A4&amp;I1,Invoer!$R:$S,2,FALSE),"")="x",IFERROR(VLOOKUP($A4&amp;I1,Wedstrijdleider_stand!$C:$D,2,FALSE),"")="x"),"x",""),"")</f>
        <v/>
      </c>
      <c r="J4" s="170" t="str">
        <f ca="1">IF(J$1&lt;=TODAY(),IF(OR(IFERROR(VLOOKUP($A4&amp;J1,Invoer!$Q:$S,3,FALSE),"")="x",IFERROR(VLOOKUP($A4&amp;J1,Invoer!$R:$S,2,FALSE),"")="x",IFERROR(VLOOKUP($A4&amp;J1,Wedstrijdleider_stand!$C:$D,2,FALSE),"")="x"),"x",""),"")</f>
        <v/>
      </c>
      <c r="K4" s="170" t="str">
        <f ca="1">IF(K$1&lt;=TODAY(),IF(OR(IFERROR(VLOOKUP($A4&amp;K1,Invoer!$Q:$S,3,FALSE),"")="x",IFERROR(VLOOKUP($A4&amp;K1,Invoer!$R:$S,2,FALSE),"")="x",IFERROR(VLOOKUP($A4&amp;K1,Wedstrijdleider_stand!$C:$D,2,FALSE),"")="x"),"x",""),"")</f>
        <v/>
      </c>
      <c r="L4" s="170" t="str">
        <f ca="1">IF(L$1&lt;=TODAY(),IF(OR(IFERROR(VLOOKUP($A4&amp;L1,Invoer!$Q:$S,3,FALSE),"")="x",IFERROR(VLOOKUP($A4&amp;L1,Invoer!$R:$S,2,FALSE),"")="x",IFERROR(VLOOKUP($A4&amp;L1,Wedstrijdleider_stand!$C:$D,2,FALSE),"")="x"),"x",""),"")</f>
        <v>x</v>
      </c>
      <c r="M4" s="170" t="str">
        <f ca="1">IF(M$1&lt;=TODAY(),IF(OR(IFERROR(VLOOKUP($A4&amp;M1,Invoer!$Q:$S,3,FALSE),"")="x",IFERROR(VLOOKUP($A4&amp;M1,Invoer!$R:$S,2,FALSE),"")="x",IFERROR(VLOOKUP($A4&amp;M1,Wedstrijdleider_stand!$C:$D,2,FALSE),"")="x"),"x",""),"")</f>
        <v>x</v>
      </c>
      <c r="N4" s="170" t="str">
        <f ca="1">IF(N$1&lt;=TODAY(),IF(OR(IFERROR(VLOOKUP($A4&amp;N1,Invoer!$Q:$S,3,FALSE),"")="x",IFERROR(VLOOKUP($A4&amp;N1,Invoer!$R:$S,2,FALSE),"")="x",IFERROR(VLOOKUP($A4&amp;N1,Wedstrijdleider_stand!$C:$D,2,FALSE),"")="x"),"x",""),"")</f>
        <v/>
      </c>
      <c r="O4" s="170" t="str">
        <f ca="1">IF(O$1&lt;=TODAY(),IF(OR(IFERROR(VLOOKUP($A4&amp;O1,Invoer!$Q:$S,3,FALSE),"")="x",IFERROR(VLOOKUP($A4&amp;O1,Invoer!$R:$S,2,FALSE),"")="x",IFERROR(VLOOKUP($A4&amp;O1,Wedstrijdleider_stand!$C:$D,2,FALSE),"")="x"),"x",""),"")</f>
        <v>x</v>
      </c>
      <c r="P4" s="170" t="str">
        <f ca="1">IF(P$1&lt;=TODAY(),IF(OR(IFERROR(VLOOKUP($A4&amp;P1,Invoer!$Q:$S,3,FALSE),"")="x",IFERROR(VLOOKUP($A4&amp;P1,Invoer!$R:$S,2,FALSE),"")="x",IFERROR(VLOOKUP($A4&amp;P1,Wedstrijdleider_stand!$C:$D,2,FALSE),"")="x"),"x",""),"")</f>
        <v>x</v>
      </c>
      <c r="Q4" s="170" t="str">
        <f ca="1">IF(Q$1&lt;=TODAY(),IF(OR(IFERROR(VLOOKUP($A4&amp;Q1,Invoer!$Q:$S,3,FALSE),"")="x",IFERROR(VLOOKUP($A4&amp;Q1,Invoer!$R:$S,2,FALSE),"")="x",IFERROR(VLOOKUP($A4&amp;Q1,Wedstrijdleider_stand!$C:$D,2,FALSE),"")="x"),"x",""),"")</f>
        <v/>
      </c>
      <c r="R4" s="170" t="str">
        <f ca="1">IF(R$1&lt;=TODAY(),IF(OR(IFERROR(VLOOKUP($A4&amp;R1,Invoer!$Q:$S,3,FALSE),"")="x",IFERROR(VLOOKUP($A4&amp;R1,Invoer!$R:$S,2,FALSE),"")="x",IFERROR(VLOOKUP($A4&amp;R1,Wedstrijdleider_stand!$C:$D,2,FALSE),"")="x"),"x",""),"")</f>
        <v/>
      </c>
      <c r="S4" s="170" t="str">
        <f ca="1">IF(S$1&lt;=TODAY(),IF(OR(IFERROR(VLOOKUP($A4&amp;S1,Invoer!$Q:$S,3,FALSE),"")="x",IFERROR(VLOOKUP($A4&amp;S1,Invoer!$R:$S,2,FALSE),"")="x",IFERROR(VLOOKUP($A4&amp;S1,Wedstrijdleider_stand!$C:$D,2,FALSE),"")="x"),"x",""),"")</f>
        <v/>
      </c>
      <c r="T4" s="170" t="str">
        <f ca="1">IF(T$1&lt;=TODAY(),IF(OR(IFERROR(VLOOKUP($A4&amp;T1,Invoer!$Q:$S,3,FALSE),"")="x",IFERROR(VLOOKUP($A4&amp;T1,Invoer!$R:$S,2,FALSE),"")="x",IFERROR(VLOOKUP($A4&amp;T1,Wedstrijdleider_stand!$C:$D,2,FALSE),"")="x"),"x",""),"")</f>
        <v>x</v>
      </c>
      <c r="U4" s="170" t="str">
        <f ca="1">IF(U$1&lt;=TODAY(),IF(OR(IFERROR(VLOOKUP($A4&amp;U1,Invoer!$Q:$S,3,FALSE),"")="x",IFERROR(VLOOKUP($A4&amp;U1,Invoer!$R:$S,2,FALSE),"")="x",IFERROR(VLOOKUP($A4&amp;U1,Wedstrijdleider_stand!$C:$D,2,FALSE),"")="x"),"x",""),"")</f>
        <v>x</v>
      </c>
      <c r="V4" s="170" t="str">
        <f ca="1">IF(V$1&lt;=TODAY(),IF(OR(IFERROR(VLOOKUP($A4&amp;V1,Invoer!$Q:$S,3,FALSE),"")="x",IFERROR(VLOOKUP($A4&amp;V1,Invoer!$R:$S,2,FALSE),"")="x",IFERROR(VLOOKUP($A4&amp;V1,Wedstrijdleider_stand!$C:$D,2,FALSE),"")="x"),"x",""),"")</f>
        <v/>
      </c>
      <c r="W4" s="170" t="str">
        <f ca="1">IF(W$1&lt;=TODAY(),IF(OR(IFERROR(VLOOKUP($A4&amp;W1,Invoer!$Q:$S,3,FALSE),"")="x",IFERROR(VLOOKUP($A4&amp;W1,Invoer!$R:$S,2,FALSE),"")="x",IFERROR(VLOOKUP($A4&amp;W1,Wedstrijdleider_stand!$C:$D,2,FALSE),"")="x"),"x",""),"")</f>
        <v/>
      </c>
      <c r="X4" s="170" t="str">
        <f ca="1">IF(X$1&lt;=TODAY(),IF(OR(IFERROR(VLOOKUP($A4&amp;X1,Invoer!$Q:$S,3,FALSE),"")="x",IFERROR(VLOOKUP($A4&amp;X1,Invoer!$R:$S,2,FALSE),"")="x",IFERROR(VLOOKUP($A4&amp;X1,Wedstrijdleider_stand!$C:$D,2,FALSE),"")="x"),"x",""),"")</f>
        <v>x</v>
      </c>
      <c r="Y4" s="170" t="str">
        <f ca="1">IF(Y$1&lt;=TODAY(),IF(OR(IFERROR(VLOOKUP($A4&amp;Y1,Invoer!$Q:$S,3,FALSE),"")="x",IFERROR(VLOOKUP($A4&amp;Y1,Invoer!$R:$S,2,FALSE),"")="x",IFERROR(VLOOKUP($A4&amp;Y1,Wedstrijdleider_stand!$C:$D,2,FALSE),"")="x"),"x",""),"")</f>
        <v>x</v>
      </c>
      <c r="Z4" s="170" t="str">
        <f ca="1">IF(Z$1&lt;=TODAY(),IF(OR(IFERROR(VLOOKUP($A4&amp;Z1,Invoer!$Q:$S,3,FALSE),"")="x",IFERROR(VLOOKUP($A4&amp;Z1,Invoer!$R:$S,2,FALSE),"")="x",IFERROR(VLOOKUP($A4&amp;Z1,Wedstrijdleider_stand!$C:$D,2,FALSE),"")="x"),"x",""),"")</f>
        <v>x</v>
      </c>
      <c r="AA4" s="170" t="str">
        <f ca="1">IF(AA$1&lt;=TODAY(),IF(OR(IFERROR(VLOOKUP($A4&amp;AA1,Invoer!$Q:$S,3,FALSE),"")="x",IFERROR(VLOOKUP($A4&amp;AA1,Invoer!$R:$S,2,FALSE),"")="x",IFERROR(VLOOKUP($A4&amp;AA1,Wedstrijdleider_stand!$C:$D,2,FALSE),"")="x"),"x",""),"")</f>
        <v/>
      </c>
      <c r="AB4" s="170" t="str">
        <f ca="1">IF(AB$1&lt;=TODAY(),IF(OR(IFERROR(VLOOKUP($A4&amp;AB1,Invoer!$Q:$S,3,FALSE),"")="x",IFERROR(VLOOKUP($A4&amp;AB1,Invoer!$R:$S,2,FALSE),"")="x",IFERROR(VLOOKUP($A4&amp;AB1,Wedstrijdleider_stand!$C:$D,2,FALSE),"")="x"),"x",""),"")</f>
        <v/>
      </c>
      <c r="AC4" s="170" t="str">
        <f ca="1">IF(AC$1&lt;=TODAY(),IF(OR(IFERROR(VLOOKUP($A4&amp;AC1,Invoer!$Q:$S,3,FALSE),"")="x",IFERROR(VLOOKUP($A4&amp;AC1,Invoer!$R:$S,2,FALSE),"")="x",IFERROR(VLOOKUP($A4&amp;AC1,Wedstrijdleider_stand!$C:$D,2,FALSE),"")="x"),"x",""),"")</f>
        <v/>
      </c>
      <c r="AD4" s="170" t="str">
        <f ca="1">IF(AD$1&lt;=TODAY(),IF(OR(IFERROR(VLOOKUP($A4&amp;AD1,Invoer!$Q:$S,3,FALSE),"")="x",IFERROR(VLOOKUP($A4&amp;AD1,Invoer!$R:$S,2,FALSE),"")="x",IFERROR(VLOOKUP($A4&amp;AD1,Wedstrijdleider_stand!$C:$D,2,FALSE),"")="x"),"x",""),"")</f>
        <v/>
      </c>
      <c r="AE4" s="170" t="str">
        <f ca="1">IF(AE$1&lt;=TODAY(),IF(OR(IFERROR(VLOOKUP($A4&amp;AE1,Invoer!$Q:$S,3,FALSE),"")="x",IFERROR(VLOOKUP($A4&amp;AE1,Invoer!$R:$S,2,FALSE),"")="x",IFERROR(VLOOKUP($A4&amp;AE1,Wedstrijdleider_stand!$C:$D,2,FALSE),"")="x"),"x",""),"")</f>
        <v>x</v>
      </c>
      <c r="AF4" s="170" t="str">
        <f ca="1">IF(AF$1&lt;=TODAY(),IF(OR(IFERROR(VLOOKUP($A4&amp;AF1,Invoer!$Q:$S,3,FALSE),"")="x",IFERROR(VLOOKUP($A4&amp;AF1,Invoer!$R:$S,2,FALSE),"")="x",IFERROR(VLOOKUP($A4&amp;AF1,Wedstrijdleider_stand!$C:$D,2,FALSE),"")="x"),"x",""),"")</f>
        <v/>
      </c>
      <c r="AG4" s="170" t="str">
        <f ca="1">IF(AG$1&lt;=TODAY(),IF(OR(IFERROR(VLOOKUP($A4&amp;AG1,Invoer!$Q:$S,3,FALSE),"")="x",IFERROR(VLOOKUP($A4&amp;AG1,Invoer!$R:$S,2,FALSE),"")="x",IFERROR(VLOOKUP($A4&amp;AG1,Wedstrijdleider_stand!$C:$D,2,FALSE),"")="x"),"x",""),"")</f>
        <v>x</v>
      </c>
      <c r="AH4" s="170" t="str">
        <f ca="1">IF(AH$1&lt;=TODAY(),IF(OR(IFERROR(VLOOKUP($A4&amp;AH1,Invoer!$Q:$S,3,FALSE),"")="x",IFERROR(VLOOKUP($A4&amp;AH1,Invoer!$R:$S,2,FALSE),"")="x",IFERROR(VLOOKUP($A4&amp;AH1,Wedstrijdleider_stand!$C:$D,2,FALSE),"")="x"),"x",""),"")</f>
        <v/>
      </c>
      <c r="AI4" s="170" t="str">
        <f ca="1">IF(AI$1&lt;=TODAY(),IF(OR(IFERROR(VLOOKUP($A4&amp;AI1,Invoer!$Q:$S,3,FALSE),"")="x",IFERROR(VLOOKUP($A4&amp;AI1,Invoer!$R:$S,2,FALSE),"")="x",IFERROR(VLOOKUP($A4&amp;AI1,Wedstrijdleider_stand!$C:$D,2,FALSE),"")="x"),"x",""),"")</f>
        <v>x</v>
      </c>
      <c r="AJ4" s="170" t="str">
        <f ca="1">IF(AJ$1&lt;=TODAY(),IF(OR(IFERROR(VLOOKUP($A4&amp;AJ1,Invoer!$Q:$S,3,FALSE),"")="x",IFERROR(VLOOKUP($A4&amp;AJ1,Invoer!$R:$S,2,FALSE),"")="x",IFERROR(VLOOKUP($A4&amp;AJ1,Wedstrijdleider_stand!$C:$D,2,FALSE),"")="x"),"x",""),"")</f>
        <v/>
      </c>
      <c r="AK4" s="170" t="str">
        <f ca="1">IF(AK$1&lt;=TODAY(),IF(OR(IFERROR(VLOOKUP($A4&amp;AK1,Invoer!$Q:$S,3,FALSE),"")="x",IFERROR(VLOOKUP($A4&amp;AK1,Invoer!$R:$S,2,FALSE),"")="x",IFERROR(VLOOKUP($A4&amp;AK1,Wedstrijdleider_stand!$C:$D,2,FALSE),"")="x"),"x",""),"")</f>
        <v/>
      </c>
      <c r="AL4" s="170" t="str">
        <f ca="1">IF(AL$1&lt;=TODAY(),IF(OR(IFERROR(VLOOKUP($A4&amp;AL1,Invoer!$Q:$S,3,FALSE),"")="x",IFERROR(VLOOKUP($A4&amp;AL1,Invoer!$R:$S,2,FALSE),"")="x",IFERROR(VLOOKUP($A4&amp;AL1,Wedstrijdleider_stand!$C:$D,2,FALSE),"")="x"),"x",""),"")</f>
        <v/>
      </c>
      <c r="AM4" s="170" t="str">
        <f ca="1">IF(AM$1&lt;=TODAY(),IF(OR(IFERROR(VLOOKUP($A4&amp;AM1,Invoer!$Q:$S,3,FALSE),"")="x",IFERROR(VLOOKUP($A4&amp;AM1,Invoer!$R:$S,2,FALSE),"")="x",IFERROR(VLOOKUP($A4&amp;AM1,Wedstrijdleider_stand!$C:$D,2,FALSE),"")="x"),"x",""),"")</f>
        <v/>
      </c>
      <c r="AN4" s="170" t="str">
        <f ca="1">IF(AN$1&lt;=TODAY(),IF(OR(IFERROR(VLOOKUP($A4&amp;AN1,Invoer!$Q:$S,3,FALSE),"")="x",IFERROR(VLOOKUP($A4&amp;AN1,Invoer!$R:$S,2,FALSE),"")="x",IFERROR(VLOOKUP($A4&amp;AN1,Wedstrijdleider_stand!$C:$D,2,FALSE),"")="x"),"x",""),"")</f>
        <v/>
      </c>
      <c r="AO4" s="170" t="str">
        <f ca="1">IF(AO$1&lt;=TODAY(),IF(OR(IFERROR(VLOOKUP($A4&amp;AO1,Invoer!$Q:$S,3,FALSE),"")="x",IFERROR(VLOOKUP($A4&amp;AO1,Invoer!$R:$S,2,FALSE),"")="x",IFERROR(VLOOKUP($A4&amp;AO1,Wedstrijdleider_stand!$C:$D,2,FALSE),"")="x"),"x",""),"")</f>
        <v/>
      </c>
      <c r="AP4" s="170" t="str">
        <f ca="1">IF(AP$1&lt;=TODAY(),IF(OR(IFERROR(VLOOKUP($A4&amp;AP1,Invoer!$Q:$S,3,FALSE),"")="x",IFERROR(VLOOKUP($A4&amp;AP1,Invoer!$R:$S,2,FALSE),"")="x",IFERROR(VLOOKUP($A4&amp;AP1,Wedstrijdleider_stand!$C:$D,2,FALSE),"")="x"),"x",""),"")</f>
        <v/>
      </c>
      <c r="AQ4" s="170" t="str">
        <f ca="1">IF(AQ$1&lt;=TODAY(),IF(OR(IFERROR(VLOOKUP($A4&amp;AQ1,Invoer!$Q:$S,3,FALSE),"")="x",IFERROR(VLOOKUP($A4&amp;AQ1,Invoer!$R:$S,2,FALSE),"")="x",IFERROR(VLOOKUP($A4&amp;AQ1,Wedstrijdleider_stand!$C:$D,2,FALSE),"")="x"),"x",""),"")</f>
        <v/>
      </c>
      <c r="AR4" s="170" t="str">
        <f ca="1">IF(AR$1&lt;=TODAY(),IF(OR(IFERROR(VLOOKUP($A4&amp;AR1,Invoer!$Q:$S,3,FALSE),"")="x",IFERROR(VLOOKUP($A4&amp;AR1,Invoer!$R:$S,2,FALSE),"")="x",IFERROR(VLOOKUP($A4&amp;AR1,Wedstrijdleider_stand!$C:$D,2,FALSE),"")="x"),"x",""),"")</f>
        <v/>
      </c>
      <c r="AS4" s="72">
        <f t="shared" ca="1" si="1"/>
        <v>16</v>
      </c>
      <c r="AT4" s="73">
        <f t="shared" ca="1" si="2"/>
        <v>34</v>
      </c>
      <c r="AU4" s="86">
        <f t="shared" ca="1" si="3"/>
        <v>0.47058823529411764</v>
      </c>
    </row>
    <row r="5" spans="1:47" ht="18.600000000000001" customHeight="1">
      <c r="A5" s="71" t="str">
        <f>IFERROR(IF(VLOOKUP(Deelnemers!$B5,Deelnemers!$B$2:$C$26,2,FALSE)=0,"",Deelnemers!$B5),"")</f>
        <v>Hoppenbrouwers, Ben</v>
      </c>
      <c r="B5" s="170" t="str">
        <f ca="1">IF(B$1&lt;=TODAY(),IF(OR(IFERROR(VLOOKUP($A5&amp;B1,Invoer!$Q:$S,3,FALSE),"")="x",IFERROR(VLOOKUP($A5&amp;B1,Invoer!$R:$S,2,FALSE),"")="x",IFERROR(VLOOKUP($A5&amp;B1,Wedstrijdleider_stand!$C:$D,2,FALSE),"")="x"),"x",""),"")</f>
        <v>x</v>
      </c>
      <c r="C5" s="170" t="str">
        <f ca="1">IF(C$1&lt;=TODAY(),IF(OR(IFERROR(VLOOKUP($A5&amp;C1,Invoer!$Q:$S,3,FALSE),"")="x",IFERROR(VLOOKUP($A5&amp;C1,Invoer!$R:$S,2,FALSE),"")="x",IFERROR(VLOOKUP($A5&amp;C1,Wedstrijdleider_stand!$C:$D,2,FALSE),"")="x"),"x",""),"")</f>
        <v>x</v>
      </c>
      <c r="D5" s="170" t="str">
        <f ca="1">IF(D$1&lt;=TODAY(),IF(OR(IFERROR(VLOOKUP($A5&amp;D1,Invoer!$Q:$S,3,FALSE),"")="x",IFERROR(VLOOKUP($A5&amp;D1,Invoer!$R:$S,2,FALSE),"")="x",IFERROR(VLOOKUP($A5&amp;D1,Wedstrijdleider_stand!$C:$D,2,FALSE),"")="x"),"x",""),"")</f>
        <v>x</v>
      </c>
      <c r="E5" s="170" t="str">
        <f ca="1">IF(E$1&lt;=TODAY(),IF(OR(IFERROR(VLOOKUP($A5&amp;E1,Invoer!$Q:$S,3,FALSE),"")="x",IFERROR(VLOOKUP($A5&amp;E1,Invoer!$R:$S,2,FALSE),"")="x",IFERROR(VLOOKUP($A5&amp;E1,Wedstrijdleider_stand!$C:$D,2,FALSE),"")="x"),"x",""),"")</f>
        <v>x</v>
      </c>
      <c r="F5" s="170" t="str">
        <f ca="1">IF(F$1&lt;=TODAY(),IF(OR(IFERROR(VLOOKUP($A5&amp;F1,Invoer!$Q:$S,3,FALSE),"")="x",IFERROR(VLOOKUP($A5&amp;F1,Invoer!$R:$S,2,FALSE),"")="x",IFERROR(VLOOKUP($A5&amp;F1,Wedstrijdleider_stand!$C:$D,2,FALSE),"")="x"),"x",""),"")</f>
        <v>x</v>
      </c>
      <c r="G5" s="170" t="str">
        <f ca="1">IF(G$1&lt;=TODAY(),IF(OR(IFERROR(VLOOKUP($A5&amp;G1,Invoer!$Q:$S,3,FALSE),"")="x",IFERROR(VLOOKUP($A5&amp;G1,Invoer!$R:$S,2,FALSE),"")="x",IFERROR(VLOOKUP($A5&amp;G1,Wedstrijdleider_stand!$C:$D,2,FALSE),"")="x"),"x",""),"")</f>
        <v/>
      </c>
      <c r="H5" s="170" t="str">
        <f ca="1">IF(H$1&lt;=TODAY(),IF(OR(IFERROR(VLOOKUP($A5&amp;H1,Invoer!$Q:$S,3,FALSE),"")="x",IFERROR(VLOOKUP($A5&amp;H1,Invoer!$R:$S,2,FALSE),"")="x",IFERROR(VLOOKUP($A5&amp;H1,Wedstrijdleider_stand!$C:$D,2,FALSE),"")="x"),"x",""),"")</f>
        <v>x</v>
      </c>
      <c r="I5" s="170" t="str">
        <f ca="1">IF(I$1&lt;=TODAY(),IF(OR(IFERROR(VLOOKUP($A5&amp;I1,Invoer!$Q:$S,3,FALSE),"")="x",IFERROR(VLOOKUP($A5&amp;I1,Invoer!$R:$S,2,FALSE),"")="x",IFERROR(VLOOKUP($A5&amp;I1,Wedstrijdleider_stand!$C:$D,2,FALSE),"")="x"),"x",""),"")</f>
        <v/>
      </c>
      <c r="J5" s="170" t="str">
        <f ca="1">IF(J$1&lt;=TODAY(),IF(OR(IFERROR(VLOOKUP($A5&amp;J1,Invoer!$Q:$S,3,FALSE),"")="x",IFERROR(VLOOKUP($A5&amp;J1,Invoer!$R:$S,2,FALSE),"")="x",IFERROR(VLOOKUP($A5&amp;J1,Wedstrijdleider_stand!$C:$D,2,FALSE),"")="x"),"x",""),"")</f>
        <v>x</v>
      </c>
      <c r="K5" s="170" t="str">
        <f ca="1">IF(K$1&lt;=TODAY(),IF(OR(IFERROR(VLOOKUP($A5&amp;K1,Invoer!$Q:$S,3,FALSE),"")="x",IFERROR(VLOOKUP($A5&amp;K1,Invoer!$R:$S,2,FALSE),"")="x",IFERROR(VLOOKUP($A5&amp;K1,Wedstrijdleider_stand!$C:$D,2,FALSE),"")="x"),"x",""),"")</f>
        <v>x</v>
      </c>
      <c r="L5" s="170" t="str">
        <f ca="1">IF(L$1&lt;=TODAY(),IF(OR(IFERROR(VLOOKUP($A5&amp;L1,Invoer!$Q:$S,3,FALSE),"")="x",IFERROR(VLOOKUP($A5&amp;L1,Invoer!$R:$S,2,FALSE),"")="x",IFERROR(VLOOKUP($A5&amp;L1,Wedstrijdleider_stand!$C:$D,2,FALSE),"")="x"),"x",""),"")</f>
        <v>x</v>
      </c>
      <c r="M5" s="170" t="str">
        <f ca="1">IF(M$1&lt;=TODAY(),IF(OR(IFERROR(VLOOKUP($A5&amp;M1,Invoer!$Q:$S,3,FALSE),"")="x",IFERROR(VLOOKUP($A5&amp;M1,Invoer!$R:$S,2,FALSE),"")="x",IFERROR(VLOOKUP($A5&amp;M1,Wedstrijdleider_stand!$C:$D,2,FALSE),"")="x"),"x",""),"")</f>
        <v>x</v>
      </c>
      <c r="N5" s="170" t="str">
        <f ca="1">IF(N$1&lt;=TODAY(),IF(OR(IFERROR(VLOOKUP($A5&amp;N1,Invoer!$Q:$S,3,FALSE),"")="x",IFERROR(VLOOKUP($A5&amp;N1,Invoer!$R:$S,2,FALSE),"")="x",IFERROR(VLOOKUP($A5&amp;N1,Wedstrijdleider_stand!$C:$D,2,FALSE),"")="x"),"x",""),"")</f>
        <v/>
      </c>
      <c r="O5" s="170" t="str">
        <f ca="1">IF(O$1&lt;=TODAY(),IF(OR(IFERROR(VLOOKUP($A5&amp;O1,Invoer!$Q:$S,3,FALSE),"")="x",IFERROR(VLOOKUP($A5&amp;O1,Invoer!$R:$S,2,FALSE),"")="x",IFERROR(VLOOKUP($A5&amp;O1,Wedstrijdleider_stand!$C:$D,2,FALSE),"")="x"),"x",""),"")</f>
        <v>x</v>
      </c>
      <c r="P5" s="170" t="str">
        <f ca="1">IF(P$1&lt;=TODAY(),IF(OR(IFERROR(VLOOKUP($A5&amp;P1,Invoer!$Q:$S,3,FALSE),"")="x",IFERROR(VLOOKUP($A5&amp;P1,Invoer!$R:$S,2,FALSE),"")="x",IFERROR(VLOOKUP($A5&amp;P1,Wedstrijdleider_stand!$C:$D,2,FALSE),"")="x"),"x",""),"")</f>
        <v/>
      </c>
      <c r="Q5" s="170" t="str">
        <f ca="1">IF(Q$1&lt;=TODAY(),IF(OR(IFERROR(VLOOKUP($A5&amp;Q1,Invoer!$Q:$S,3,FALSE),"")="x",IFERROR(VLOOKUP($A5&amp;Q1,Invoer!$R:$S,2,FALSE),"")="x",IFERROR(VLOOKUP($A5&amp;Q1,Wedstrijdleider_stand!$C:$D,2,FALSE),"")="x"),"x",""),"")</f>
        <v/>
      </c>
      <c r="R5" s="170" t="str">
        <f ca="1">IF(R$1&lt;=TODAY(),IF(OR(IFERROR(VLOOKUP($A5&amp;R1,Invoer!$Q:$S,3,FALSE),"")="x",IFERROR(VLOOKUP($A5&amp;R1,Invoer!$R:$S,2,FALSE),"")="x",IFERROR(VLOOKUP($A5&amp;R1,Wedstrijdleider_stand!$C:$D,2,FALSE),"")="x"),"x",""),"")</f>
        <v/>
      </c>
      <c r="S5" s="170" t="str">
        <f ca="1">IF(S$1&lt;=TODAY(),IF(OR(IFERROR(VLOOKUP($A5&amp;S1,Invoer!$Q:$S,3,FALSE),"")="x",IFERROR(VLOOKUP($A5&amp;S1,Invoer!$R:$S,2,FALSE),"")="x",IFERROR(VLOOKUP($A5&amp;S1,Wedstrijdleider_stand!$C:$D,2,FALSE),"")="x"),"x",""),"")</f>
        <v/>
      </c>
      <c r="T5" s="170" t="str">
        <f ca="1">IF(T$1&lt;=TODAY(),IF(OR(IFERROR(VLOOKUP($A5&amp;T1,Invoer!$Q:$S,3,FALSE),"")="x",IFERROR(VLOOKUP($A5&amp;T1,Invoer!$R:$S,2,FALSE),"")="x",IFERROR(VLOOKUP($A5&amp;T1,Wedstrijdleider_stand!$C:$D,2,FALSE),"")="x"),"x",""),"")</f>
        <v>x</v>
      </c>
      <c r="U5" s="170" t="str">
        <f ca="1">IF(U$1&lt;=TODAY(),IF(OR(IFERROR(VLOOKUP($A5&amp;U1,Invoer!$Q:$S,3,FALSE),"")="x",IFERROR(VLOOKUP($A5&amp;U1,Invoer!$R:$S,2,FALSE),"")="x",IFERROR(VLOOKUP($A5&amp;U1,Wedstrijdleider_stand!$C:$D,2,FALSE),"")="x"),"x",""),"")</f>
        <v>x</v>
      </c>
      <c r="V5" s="170" t="str">
        <f ca="1">IF(V$1&lt;=TODAY(),IF(OR(IFERROR(VLOOKUP($A5&amp;V1,Invoer!$Q:$S,3,FALSE),"")="x",IFERROR(VLOOKUP($A5&amp;V1,Invoer!$R:$S,2,FALSE),"")="x",IFERROR(VLOOKUP($A5&amp;V1,Wedstrijdleider_stand!$C:$D,2,FALSE),"")="x"),"x",""),"")</f>
        <v/>
      </c>
      <c r="W5" s="170" t="str">
        <f ca="1">IF(W$1&lt;=TODAY(),IF(OR(IFERROR(VLOOKUP($A5&amp;W1,Invoer!$Q:$S,3,FALSE),"")="x",IFERROR(VLOOKUP($A5&amp;W1,Invoer!$R:$S,2,FALSE),"")="x",IFERROR(VLOOKUP($A5&amp;W1,Wedstrijdleider_stand!$C:$D,2,FALSE),"")="x"),"x",""),"")</f>
        <v>x</v>
      </c>
      <c r="X5" s="170" t="str">
        <f ca="1">IF(X$1&lt;=TODAY(),IF(OR(IFERROR(VLOOKUP($A5&amp;X1,Invoer!$Q:$S,3,FALSE),"")="x",IFERROR(VLOOKUP($A5&amp;X1,Invoer!$R:$S,2,FALSE),"")="x",IFERROR(VLOOKUP($A5&amp;X1,Wedstrijdleider_stand!$C:$D,2,FALSE),"")="x"),"x",""),"")</f>
        <v>x</v>
      </c>
      <c r="Y5" s="170" t="str">
        <f ca="1">IF(Y$1&lt;=TODAY(),IF(OR(IFERROR(VLOOKUP($A5&amp;Y1,Invoer!$Q:$S,3,FALSE),"")="x",IFERROR(VLOOKUP($A5&amp;Y1,Invoer!$R:$S,2,FALSE),"")="x",IFERROR(VLOOKUP($A5&amp;Y1,Wedstrijdleider_stand!$C:$D,2,FALSE),"")="x"),"x",""),"")</f>
        <v/>
      </c>
      <c r="Z5" s="170" t="str">
        <f ca="1">IF(Z$1&lt;=TODAY(),IF(OR(IFERROR(VLOOKUP($A5&amp;Z1,Invoer!$Q:$S,3,FALSE),"")="x",IFERROR(VLOOKUP($A5&amp;Z1,Invoer!$R:$S,2,FALSE),"")="x",IFERROR(VLOOKUP($A5&amp;Z1,Wedstrijdleider_stand!$C:$D,2,FALSE),"")="x"),"x",""),"")</f>
        <v/>
      </c>
      <c r="AA5" s="170" t="str">
        <f ca="1">IF(AA$1&lt;=TODAY(),IF(OR(IFERROR(VLOOKUP($A5&amp;AA1,Invoer!$Q:$S,3,FALSE),"")="x",IFERROR(VLOOKUP($A5&amp;AA1,Invoer!$R:$S,2,FALSE),"")="x",IFERROR(VLOOKUP($A5&amp;AA1,Wedstrijdleider_stand!$C:$D,2,FALSE),"")="x"),"x",""),"")</f>
        <v>x</v>
      </c>
      <c r="AB5" s="170" t="str">
        <f ca="1">IF(AB$1&lt;=TODAY(),IF(OR(IFERROR(VLOOKUP($A5&amp;AB1,Invoer!$Q:$S,3,FALSE),"")="x",IFERROR(VLOOKUP($A5&amp;AB1,Invoer!$R:$S,2,FALSE),"")="x",IFERROR(VLOOKUP($A5&amp;AB1,Wedstrijdleider_stand!$C:$D,2,FALSE),"")="x"),"x",""),"")</f>
        <v/>
      </c>
      <c r="AC5" s="170" t="str">
        <f ca="1">IF(AC$1&lt;=TODAY(),IF(OR(IFERROR(VLOOKUP($A5&amp;AC1,Invoer!$Q:$S,3,FALSE),"")="x",IFERROR(VLOOKUP($A5&amp;AC1,Invoer!$R:$S,2,FALSE),"")="x",IFERROR(VLOOKUP($A5&amp;AC1,Wedstrijdleider_stand!$C:$D,2,FALSE),"")="x"),"x",""),"")</f>
        <v>x</v>
      </c>
      <c r="AD5" s="170" t="str">
        <f ca="1">IF(AD$1&lt;=TODAY(),IF(OR(IFERROR(VLOOKUP($A5&amp;AD1,Invoer!$Q:$S,3,FALSE),"")="x",IFERROR(VLOOKUP($A5&amp;AD1,Invoer!$R:$S,2,FALSE),"")="x",IFERROR(VLOOKUP($A5&amp;AD1,Wedstrijdleider_stand!$C:$D,2,FALSE),"")="x"),"x",""),"")</f>
        <v/>
      </c>
      <c r="AE5" s="170" t="str">
        <f ca="1">IF(AE$1&lt;=TODAY(),IF(OR(IFERROR(VLOOKUP($A5&amp;AE1,Invoer!$Q:$S,3,FALSE),"")="x",IFERROR(VLOOKUP($A5&amp;AE1,Invoer!$R:$S,2,FALSE),"")="x",IFERROR(VLOOKUP($A5&amp;AE1,Wedstrijdleider_stand!$C:$D,2,FALSE),"")="x"),"x",""),"")</f>
        <v>x</v>
      </c>
      <c r="AF5" s="170" t="str">
        <f ca="1">IF(AF$1&lt;=TODAY(),IF(OR(IFERROR(VLOOKUP($A5&amp;AF1,Invoer!$Q:$S,3,FALSE),"")="x",IFERROR(VLOOKUP($A5&amp;AF1,Invoer!$R:$S,2,FALSE),"")="x",IFERROR(VLOOKUP($A5&amp;AF1,Wedstrijdleider_stand!$C:$D,2,FALSE),"")="x"),"x",""),"")</f>
        <v>x</v>
      </c>
      <c r="AG5" s="170" t="str">
        <f ca="1">IF(AG$1&lt;=TODAY(),IF(OR(IFERROR(VLOOKUP($A5&amp;AG1,Invoer!$Q:$S,3,FALSE),"")="x",IFERROR(VLOOKUP($A5&amp;AG1,Invoer!$R:$S,2,FALSE),"")="x",IFERROR(VLOOKUP($A5&amp;AG1,Wedstrijdleider_stand!$C:$D,2,FALSE),"")="x"),"x",""),"")</f>
        <v>x</v>
      </c>
      <c r="AH5" s="170" t="str">
        <f ca="1">IF(AH$1&lt;=TODAY(),IF(OR(IFERROR(VLOOKUP($A5&amp;AH1,Invoer!$Q:$S,3,FALSE),"")="x",IFERROR(VLOOKUP($A5&amp;AH1,Invoer!$R:$S,2,FALSE),"")="x",IFERROR(VLOOKUP($A5&amp;AH1,Wedstrijdleider_stand!$C:$D,2,FALSE),"")="x"),"x",""),"")</f>
        <v>x</v>
      </c>
      <c r="AI5" s="170" t="str">
        <f ca="1">IF(AI$1&lt;=TODAY(),IF(OR(IFERROR(VLOOKUP($A5&amp;AI1,Invoer!$Q:$S,3,FALSE),"")="x",IFERROR(VLOOKUP($A5&amp;AI1,Invoer!$R:$S,2,FALSE),"")="x",IFERROR(VLOOKUP($A5&amp;AI1,Wedstrijdleider_stand!$C:$D,2,FALSE),"")="x"),"x",""),"")</f>
        <v>x</v>
      </c>
      <c r="AJ5" s="170" t="str">
        <f ca="1">IF(AJ$1&lt;=TODAY(),IF(OR(IFERROR(VLOOKUP($A5&amp;AJ1,Invoer!$Q:$S,3,FALSE),"")="x",IFERROR(VLOOKUP($A5&amp;AJ1,Invoer!$R:$S,2,FALSE),"")="x",IFERROR(VLOOKUP($A5&amp;AJ1,Wedstrijdleider_stand!$C:$D,2,FALSE),"")="x"),"x",""),"")</f>
        <v/>
      </c>
      <c r="AK5" s="170" t="str">
        <f ca="1">IF(AK$1&lt;=TODAY(),IF(OR(IFERROR(VLOOKUP($A5&amp;AK1,Invoer!$Q:$S,3,FALSE),"")="x",IFERROR(VLOOKUP($A5&amp;AK1,Invoer!$R:$S,2,FALSE),"")="x",IFERROR(VLOOKUP($A5&amp;AK1,Wedstrijdleider_stand!$C:$D,2,FALSE),"")="x"),"x",""),"")</f>
        <v/>
      </c>
      <c r="AL5" s="170" t="str">
        <f ca="1">IF(AL$1&lt;=TODAY(),IF(OR(IFERROR(VLOOKUP($A5&amp;AL1,Invoer!$Q:$S,3,FALSE),"")="x",IFERROR(VLOOKUP($A5&amp;AL1,Invoer!$R:$S,2,FALSE),"")="x",IFERROR(VLOOKUP($A5&amp;AL1,Wedstrijdleider_stand!$C:$D,2,FALSE),"")="x"),"x",""),"")</f>
        <v/>
      </c>
      <c r="AM5" s="170" t="str">
        <f ca="1">IF(AM$1&lt;=TODAY(),IF(OR(IFERROR(VLOOKUP($A5&amp;AM1,Invoer!$Q:$S,3,FALSE),"")="x",IFERROR(VLOOKUP($A5&amp;AM1,Invoer!$R:$S,2,FALSE),"")="x",IFERROR(VLOOKUP($A5&amp;AM1,Wedstrijdleider_stand!$C:$D,2,FALSE),"")="x"),"x",""),"")</f>
        <v/>
      </c>
      <c r="AN5" s="170" t="str">
        <f ca="1">IF(AN$1&lt;=TODAY(),IF(OR(IFERROR(VLOOKUP($A5&amp;AN1,Invoer!$Q:$S,3,FALSE),"")="x",IFERROR(VLOOKUP($A5&amp;AN1,Invoer!$R:$S,2,FALSE),"")="x",IFERROR(VLOOKUP($A5&amp;AN1,Wedstrijdleider_stand!$C:$D,2,FALSE),"")="x"),"x",""),"")</f>
        <v/>
      </c>
      <c r="AO5" s="170" t="str">
        <f ca="1">IF(AO$1&lt;=TODAY(),IF(OR(IFERROR(VLOOKUP($A5&amp;AO1,Invoer!$Q:$S,3,FALSE),"")="x",IFERROR(VLOOKUP($A5&amp;AO1,Invoer!$R:$S,2,FALSE),"")="x",IFERROR(VLOOKUP($A5&amp;AO1,Wedstrijdleider_stand!$C:$D,2,FALSE),"")="x"),"x",""),"")</f>
        <v/>
      </c>
      <c r="AP5" s="170" t="str">
        <f ca="1">IF(AP$1&lt;=TODAY(),IF(OR(IFERROR(VLOOKUP($A5&amp;AP1,Invoer!$Q:$S,3,FALSE),"")="x",IFERROR(VLOOKUP($A5&amp;AP1,Invoer!$R:$S,2,FALSE),"")="x",IFERROR(VLOOKUP($A5&amp;AP1,Wedstrijdleider_stand!$C:$D,2,FALSE),"")="x"),"x",""),"")</f>
        <v/>
      </c>
      <c r="AQ5" s="170" t="str">
        <f ca="1">IF(AQ$1&lt;=TODAY(),IF(OR(IFERROR(VLOOKUP($A5&amp;AQ1,Invoer!$Q:$S,3,FALSE),"")="x",IFERROR(VLOOKUP($A5&amp;AQ1,Invoer!$R:$S,2,FALSE),"")="x",IFERROR(VLOOKUP($A5&amp;AQ1,Wedstrijdleider_stand!$C:$D,2,FALSE),"")="x"),"x",""),"")</f>
        <v/>
      </c>
      <c r="AR5" s="170" t="str">
        <f ca="1">IF(AR$1&lt;=TODAY(),IF(OR(IFERROR(VLOOKUP($A5&amp;AR1,Invoer!$Q:$S,3,FALSE),"")="x",IFERROR(VLOOKUP($A5&amp;AR1,Invoer!$R:$S,2,FALSE),"")="x",IFERROR(VLOOKUP($A5&amp;AR1,Wedstrijdleider_stand!$C:$D,2,FALSE),"")="x"),"x",""),"")</f>
        <v/>
      </c>
      <c r="AS5" s="72">
        <f t="shared" ca="1" si="1"/>
        <v>22</v>
      </c>
      <c r="AT5" s="73">
        <f t="shared" ca="1" si="2"/>
        <v>34</v>
      </c>
      <c r="AU5" s="86">
        <f t="shared" ca="1" si="3"/>
        <v>0.6470588235294118</v>
      </c>
    </row>
    <row r="6" spans="1:47" ht="18.600000000000001" customHeight="1">
      <c r="A6" s="71" t="str">
        <f>IFERROR(IF(VLOOKUP(Deelnemers!$B6,Deelnemers!$B$2:$C$26,2,FALSE)=0,"",Deelnemers!$B6),"")</f>
        <v>Jochems, Cees</v>
      </c>
      <c r="B6" s="170" t="str">
        <f ca="1">IF(B$1&lt;=TODAY(),IF(OR(IFERROR(VLOOKUP($A6&amp;B1,Invoer!$Q:$S,3,FALSE),"")="x",IFERROR(VLOOKUP($A6&amp;B1,Invoer!$R:$S,2,FALSE),"")="x",IFERROR(VLOOKUP($A6&amp;B1,Wedstrijdleider_stand!$C:$D,2,FALSE),"")="x"),"x",""),"")</f>
        <v/>
      </c>
      <c r="C6" s="170" t="str">
        <f ca="1">IF(C$1&lt;=TODAY(),IF(OR(IFERROR(VLOOKUP($A6&amp;C1,Invoer!$Q:$S,3,FALSE),"")="x",IFERROR(VLOOKUP($A6&amp;C1,Invoer!$R:$S,2,FALSE),"")="x",IFERROR(VLOOKUP($A6&amp;C1,Wedstrijdleider_stand!$C:$D,2,FALSE),"")="x"),"x",""),"")</f>
        <v/>
      </c>
      <c r="D6" s="170" t="str">
        <f ca="1">IF(D$1&lt;=TODAY(),IF(OR(IFERROR(VLOOKUP($A6&amp;D1,Invoer!$Q:$S,3,FALSE),"")="x",IFERROR(VLOOKUP($A6&amp;D1,Invoer!$R:$S,2,FALSE),"")="x",IFERROR(VLOOKUP($A6&amp;D1,Wedstrijdleider_stand!$C:$D,2,FALSE),"")="x"),"x",""),"")</f>
        <v>x</v>
      </c>
      <c r="E6" s="170" t="str">
        <f ca="1">IF(E$1&lt;=TODAY(),IF(OR(IFERROR(VLOOKUP($A6&amp;E1,Invoer!$Q:$S,3,FALSE),"")="x",IFERROR(VLOOKUP($A6&amp;E1,Invoer!$R:$S,2,FALSE),"")="x",IFERROR(VLOOKUP($A6&amp;E1,Wedstrijdleider_stand!$C:$D,2,FALSE),"")="x"),"x",""),"")</f>
        <v>x</v>
      </c>
      <c r="F6" s="170" t="str">
        <f ca="1">IF(F$1&lt;=TODAY(),IF(OR(IFERROR(VLOOKUP($A6&amp;F1,Invoer!$Q:$S,3,FALSE),"")="x",IFERROR(VLOOKUP($A6&amp;F1,Invoer!$R:$S,2,FALSE),"")="x",IFERROR(VLOOKUP($A6&amp;F1,Wedstrijdleider_stand!$C:$D,2,FALSE),"")="x"),"x",""),"")</f>
        <v>x</v>
      </c>
      <c r="G6" s="170" t="str">
        <f ca="1">IF(G$1&lt;=TODAY(),IF(OR(IFERROR(VLOOKUP($A6&amp;G1,Invoer!$Q:$S,3,FALSE),"")="x",IFERROR(VLOOKUP($A6&amp;G1,Invoer!$R:$S,2,FALSE),"")="x",IFERROR(VLOOKUP($A6&amp;G1,Wedstrijdleider_stand!$C:$D,2,FALSE),"")="x"),"x",""),"")</f>
        <v>x</v>
      </c>
      <c r="H6" s="170" t="str">
        <f ca="1">IF(H$1&lt;=TODAY(),IF(OR(IFERROR(VLOOKUP($A6&amp;H1,Invoer!$Q:$S,3,FALSE),"")="x",IFERROR(VLOOKUP($A6&amp;H1,Invoer!$R:$S,2,FALSE),"")="x",IFERROR(VLOOKUP($A6&amp;H1,Wedstrijdleider_stand!$C:$D,2,FALSE),"")="x"),"x",""),"")</f>
        <v>x</v>
      </c>
      <c r="I6" s="170" t="str">
        <f ca="1">IF(I$1&lt;=TODAY(),IF(OR(IFERROR(VLOOKUP($A6&amp;I1,Invoer!$Q:$S,3,FALSE),"")="x",IFERROR(VLOOKUP($A6&amp;I1,Invoer!$R:$S,2,FALSE),"")="x",IFERROR(VLOOKUP($A6&amp;I1,Wedstrijdleider_stand!$C:$D,2,FALSE),"")="x"),"x",""),"")</f>
        <v/>
      </c>
      <c r="J6" s="170" t="str">
        <f ca="1">IF(J$1&lt;=TODAY(),IF(OR(IFERROR(VLOOKUP($A6&amp;J1,Invoer!$Q:$S,3,FALSE),"")="x",IFERROR(VLOOKUP($A6&amp;J1,Invoer!$R:$S,2,FALSE),"")="x",IFERROR(VLOOKUP($A6&amp;J1,Wedstrijdleider_stand!$C:$D,2,FALSE),"")="x"),"x",""),"")</f>
        <v/>
      </c>
      <c r="K6" s="170" t="str">
        <f ca="1">IF(K$1&lt;=TODAY(),IF(OR(IFERROR(VLOOKUP($A6&amp;K1,Invoer!$Q:$S,3,FALSE),"")="x",IFERROR(VLOOKUP($A6&amp;K1,Invoer!$R:$S,2,FALSE),"")="x",IFERROR(VLOOKUP($A6&amp;K1,Wedstrijdleider_stand!$C:$D,2,FALSE),"")="x"),"x",""),"")</f>
        <v/>
      </c>
      <c r="L6" s="170" t="str">
        <f ca="1">IF(L$1&lt;=TODAY(),IF(OR(IFERROR(VLOOKUP($A6&amp;L1,Invoer!$Q:$S,3,FALSE),"")="x",IFERROR(VLOOKUP($A6&amp;L1,Invoer!$R:$S,2,FALSE),"")="x",IFERROR(VLOOKUP($A6&amp;L1,Wedstrijdleider_stand!$C:$D,2,FALSE),"")="x"),"x",""),"")</f>
        <v>x</v>
      </c>
      <c r="M6" s="170" t="str">
        <f ca="1">IF(M$1&lt;=TODAY(),IF(OR(IFERROR(VLOOKUP($A6&amp;M1,Invoer!$Q:$S,3,FALSE),"")="x",IFERROR(VLOOKUP($A6&amp;M1,Invoer!$R:$S,2,FALSE),"")="x",IFERROR(VLOOKUP($A6&amp;M1,Wedstrijdleider_stand!$C:$D,2,FALSE),"")="x"),"x",""),"")</f>
        <v>x</v>
      </c>
      <c r="N6" s="170" t="str">
        <f ca="1">IF(N$1&lt;=TODAY(),IF(OR(IFERROR(VLOOKUP($A6&amp;N1,Invoer!$Q:$S,3,FALSE),"")="x",IFERROR(VLOOKUP($A6&amp;N1,Invoer!$R:$S,2,FALSE),"")="x",IFERROR(VLOOKUP($A6&amp;N1,Wedstrijdleider_stand!$C:$D,2,FALSE),"")="x"),"x",""),"")</f>
        <v/>
      </c>
      <c r="O6" s="170" t="str">
        <f ca="1">IF(O$1&lt;=TODAY(),IF(OR(IFERROR(VLOOKUP($A6&amp;O1,Invoer!$Q:$S,3,FALSE),"")="x",IFERROR(VLOOKUP($A6&amp;O1,Invoer!$R:$S,2,FALSE),"")="x",IFERROR(VLOOKUP($A6&amp;O1,Wedstrijdleider_stand!$C:$D,2,FALSE),"")="x"),"x",""),"")</f>
        <v>x</v>
      </c>
      <c r="P6" s="170" t="str">
        <f ca="1">IF(P$1&lt;=TODAY(),IF(OR(IFERROR(VLOOKUP($A6&amp;P1,Invoer!$Q:$S,3,FALSE),"")="x",IFERROR(VLOOKUP($A6&amp;P1,Invoer!$R:$S,2,FALSE),"")="x",IFERROR(VLOOKUP($A6&amp;P1,Wedstrijdleider_stand!$C:$D,2,FALSE),"")="x"),"x",""),"")</f>
        <v/>
      </c>
      <c r="Q6" s="170" t="str">
        <f ca="1">IF(Q$1&lt;=TODAY(),IF(OR(IFERROR(VLOOKUP($A6&amp;Q1,Invoer!$Q:$S,3,FALSE),"")="x",IFERROR(VLOOKUP($A6&amp;Q1,Invoer!$R:$S,2,FALSE),"")="x",IFERROR(VLOOKUP($A6&amp;Q1,Wedstrijdleider_stand!$C:$D,2,FALSE),"")="x"),"x",""),"")</f>
        <v/>
      </c>
      <c r="R6" s="170" t="str">
        <f ca="1">IF(R$1&lt;=TODAY(),IF(OR(IFERROR(VLOOKUP($A6&amp;R1,Invoer!$Q:$S,3,FALSE),"")="x",IFERROR(VLOOKUP($A6&amp;R1,Invoer!$R:$S,2,FALSE),"")="x",IFERROR(VLOOKUP($A6&amp;R1,Wedstrijdleider_stand!$C:$D,2,FALSE),"")="x"),"x",""),"")</f>
        <v/>
      </c>
      <c r="S6" s="170" t="str">
        <f ca="1">IF(S$1&lt;=TODAY(),IF(OR(IFERROR(VLOOKUP($A6&amp;S1,Invoer!$Q:$S,3,FALSE),"")="x",IFERROR(VLOOKUP($A6&amp;S1,Invoer!$R:$S,2,FALSE),"")="x",IFERROR(VLOOKUP($A6&amp;S1,Wedstrijdleider_stand!$C:$D,2,FALSE),"")="x"),"x",""),"")</f>
        <v>x</v>
      </c>
      <c r="T6" s="170" t="str">
        <f ca="1">IF(T$1&lt;=TODAY(),IF(OR(IFERROR(VLOOKUP($A6&amp;T1,Invoer!$Q:$S,3,FALSE),"")="x",IFERROR(VLOOKUP($A6&amp;T1,Invoer!$R:$S,2,FALSE),"")="x",IFERROR(VLOOKUP($A6&amp;T1,Wedstrijdleider_stand!$C:$D,2,FALSE),"")="x"),"x",""),"")</f>
        <v>x</v>
      </c>
      <c r="U6" s="170" t="str">
        <f ca="1">IF(U$1&lt;=TODAY(),IF(OR(IFERROR(VLOOKUP($A6&amp;U1,Invoer!$Q:$S,3,FALSE),"")="x",IFERROR(VLOOKUP($A6&amp;U1,Invoer!$R:$S,2,FALSE),"")="x",IFERROR(VLOOKUP($A6&amp;U1,Wedstrijdleider_stand!$C:$D,2,FALSE),"")="x"),"x",""),"")</f>
        <v>x</v>
      </c>
      <c r="V6" s="170" t="str">
        <f ca="1">IF(V$1&lt;=TODAY(),IF(OR(IFERROR(VLOOKUP($A6&amp;V1,Invoer!$Q:$S,3,FALSE),"")="x",IFERROR(VLOOKUP($A6&amp;V1,Invoer!$R:$S,2,FALSE),"")="x",IFERROR(VLOOKUP($A6&amp;V1,Wedstrijdleider_stand!$C:$D,2,FALSE),"")="x"),"x",""),"")</f>
        <v/>
      </c>
      <c r="W6" s="170" t="str">
        <f ca="1">IF(W$1&lt;=TODAY(),IF(OR(IFERROR(VLOOKUP($A6&amp;W1,Invoer!$Q:$S,3,FALSE),"")="x",IFERROR(VLOOKUP($A6&amp;W1,Invoer!$R:$S,2,FALSE),"")="x",IFERROR(VLOOKUP($A6&amp;W1,Wedstrijdleider_stand!$C:$D,2,FALSE),"")="x"),"x",""),"")</f>
        <v/>
      </c>
      <c r="X6" s="170" t="str">
        <f ca="1">IF(X$1&lt;=TODAY(),IF(OR(IFERROR(VLOOKUP($A6&amp;X1,Invoer!$Q:$S,3,FALSE),"")="x",IFERROR(VLOOKUP($A6&amp;X1,Invoer!$R:$S,2,FALSE),"")="x",IFERROR(VLOOKUP($A6&amp;X1,Wedstrijdleider_stand!$C:$D,2,FALSE),"")="x"),"x",""),"")</f>
        <v>x</v>
      </c>
      <c r="Y6" s="170" t="str">
        <f ca="1">IF(Y$1&lt;=TODAY(),IF(OR(IFERROR(VLOOKUP($A6&amp;Y1,Invoer!$Q:$S,3,FALSE),"")="x",IFERROR(VLOOKUP($A6&amp;Y1,Invoer!$R:$S,2,FALSE),"")="x",IFERROR(VLOOKUP($A6&amp;Y1,Wedstrijdleider_stand!$C:$D,2,FALSE),"")="x"),"x",""),"")</f>
        <v/>
      </c>
      <c r="Z6" s="170" t="str">
        <f ca="1">IF(Z$1&lt;=TODAY(),IF(OR(IFERROR(VLOOKUP($A6&amp;Z1,Invoer!$Q:$S,3,FALSE),"")="x",IFERROR(VLOOKUP($A6&amp;Z1,Invoer!$R:$S,2,FALSE),"")="x",IFERROR(VLOOKUP($A6&amp;Z1,Wedstrijdleider_stand!$C:$D,2,FALSE),"")="x"),"x",""),"")</f>
        <v/>
      </c>
      <c r="AA6" s="170" t="str">
        <f ca="1">IF(AA$1&lt;=TODAY(),IF(OR(IFERROR(VLOOKUP($A6&amp;AA1,Invoer!$Q:$S,3,FALSE),"")="x",IFERROR(VLOOKUP($A6&amp;AA1,Invoer!$R:$S,2,FALSE),"")="x",IFERROR(VLOOKUP($A6&amp;AA1,Wedstrijdleider_stand!$C:$D,2,FALSE),"")="x"),"x",""),"")</f>
        <v>x</v>
      </c>
      <c r="AB6" s="170" t="str">
        <f ca="1">IF(AB$1&lt;=TODAY(),IF(OR(IFERROR(VLOOKUP($A6&amp;AB1,Invoer!$Q:$S,3,FALSE),"")="x",IFERROR(VLOOKUP($A6&amp;AB1,Invoer!$R:$S,2,FALSE),"")="x",IFERROR(VLOOKUP($A6&amp;AB1,Wedstrijdleider_stand!$C:$D,2,FALSE),"")="x"),"x",""),"")</f>
        <v/>
      </c>
      <c r="AC6" s="170" t="str">
        <f ca="1">IF(AC$1&lt;=TODAY(),IF(OR(IFERROR(VLOOKUP($A6&amp;AC1,Invoer!$Q:$S,3,FALSE),"")="x",IFERROR(VLOOKUP($A6&amp;AC1,Invoer!$R:$S,2,FALSE),"")="x",IFERROR(VLOOKUP($A6&amp;AC1,Wedstrijdleider_stand!$C:$D,2,FALSE),"")="x"),"x",""),"")</f>
        <v/>
      </c>
      <c r="AD6" s="170" t="str">
        <f ca="1">IF(AD$1&lt;=TODAY(),IF(OR(IFERROR(VLOOKUP($A6&amp;AD1,Invoer!$Q:$S,3,FALSE),"")="x",IFERROR(VLOOKUP($A6&amp;AD1,Invoer!$R:$S,2,FALSE),"")="x",IFERROR(VLOOKUP($A6&amp;AD1,Wedstrijdleider_stand!$C:$D,2,FALSE),"")="x"),"x",""),"")</f>
        <v/>
      </c>
      <c r="AE6" s="170" t="str">
        <f ca="1">IF(AE$1&lt;=TODAY(),IF(OR(IFERROR(VLOOKUP($A6&amp;AE1,Invoer!$Q:$S,3,FALSE),"")="x",IFERROR(VLOOKUP($A6&amp;AE1,Invoer!$R:$S,2,FALSE),"")="x",IFERROR(VLOOKUP($A6&amp;AE1,Wedstrijdleider_stand!$C:$D,2,FALSE),"")="x"),"x",""),"")</f>
        <v>x</v>
      </c>
      <c r="AF6" s="170" t="str">
        <f ca="1">IF(AF$1&lt;=TODAY(),IF(OR(IFERROR(VLOOKUP($A6&amp;AF1,Invoer!$Q:$S,3,FALSE),"")="x",IFERROR(VLOOKUP($A6&amp;AF1,Invoer!$R:$S,2,FALSE),"")="x",IFERROR(VLOOKUP($A6&amp;AF1,Wedstrijdleider_stand!$C:$D,2,FALSE),"")="x"),"x",""),"")</f>
        <v>x</v>
      </c>
      <c r="AG6" s="170" t="str">
        <f ca="1">IF(AG$1&lt;=TODAY(),IF(OR(IFERROR(VLOOKUP($A6&amp;AG1,Invoer!$Q:$S,3,FALSE),"")="x",IFERROR(VLOOKUP($A6&amp;AG1,Invoer!$R:$S,2,FALSE),"")="x",IFERROR(VLOOKUP($A6&amp;AG1,Wedstrijdleider_stand!$C:$D,2,FALSE),"")="x"),"x",""),"")</f>
        <v>x</v>
      </c>
      <c r="AH6" s="170" t="str">
        <f ca="1">IF(AH$1&lt;=TODAY(),IF(OR(IFERROR(VLOOKUP($A6&amp;AH1,Invoer!$Q:$S,3,FALSE),"")="x",IFERROR(VLOOKUP($A6&amp;AH1,Invoer!$R:$S,2,FALSE),"")="x",IFERROR(VLOOKUP($A6&amp;AH1,Wedstrijdleider_stand!$C:$D,2,FALSE),"")="x"),"x",""),"")</f>
        <v/>
      </c>
      <c r="AI6" s="170" t="str">
        <f ca="1">IF(AI$1&lt;=TODAY(),IF(OR(IFERROR(VLOOKUP($A6&amp;AI1,Invoer!$Q:$S,3,FALSE),"")="x",IFERROR(VLOOKUP($A6&amp;AI1,Invoer!$R:$S,2,FALSE),"")="x",IFERROR(VLOOKUP($A6&amp;AI1,Wedstrijdleider_stand!$C:$D,2,FALSE),"")="x"),"x",""),"")</f>
        <v>x</v>
      </c>
      <c r="AJ6" s="170" t="str">
        <f ca="1">IF(AJ$1&lt;=TODAY(),IF(OR(IFERROR(VLOOKUP($A6&amp;AJ1,Invoer!$Q:$S,3,FALSE),"")="x",IFERROR(VLOOKUP($A6&amp;AJ1,Invoer!$R:$S,2,FALSE),"")="x",IFERROR(VLOOKUP($A6&amp;AJ1,Wedstrijdleider_stand!$C:$D,2,FALSE),"")="x"),"x",""),"")</f>
        <v/>
      </c>
      <c r="AK6" s="170" t="str">
        <f ca="1">IF(AK$1&lt;=TODAY(),IF(OR(IFERROR(VLOOKUP($A6&amp;AK1,Invoer!$Q:$S,3,FALSE),"")="x",IFERROR(VLOOKUP($A6&amp;AK1,Invoer!$R:$S,2,FALSE),"")="x",IFERROR(VLOOKUP($A6&amp;AK1,Wedstrijdleider_stand!$C:$D,2,FALSE),"")="x"),"x",""),"")</f>
        <v/>
      </c>
      <c r="AL6" s="170" t="str">
        <f ca="1">IF(AL$1&lt;=TODAY(),IF(OR(IFERROR(VLOOKUP($A6&amp;AL1,Invoer!$Q:$S,3,FALSE),"")="x",IFERROR(VLOOKUP($A6&amp;AL1,Invoer!$R:$S,2,FALSE),"")="x",IFERROR(VLOOKUP($A6&amp;AL1,Wedstrijdleider_stand!$C:$D,2,FALSE),"")="x"),"x",""),"")</f>
        <v/>
      </c>
      <c r="AM6" s="170" t="str">
        <f ca="1">IF(AM$1&lt;=TODAY(),IF(OR(IFERROR(VLOOKUP($A6&amp;AM1,Invoer!$Q:$S,3,FALSE),"")="x",IFERROR(VLOOKUP($A6&amp;AM1,Invoer!$R:$S,2,FALSE),"")="x",IFERROR(VLOOKUP($A6&amp;AM1,Wedstrijdleider_stand!$C:$D,2,FALSE),"")="x"),"x",""),"")</f>
        <v/>
      </c>
      <c r="AN6" s="170" t="str">
        <f ca="1">IF(AN$1&lt;=TODAY(),IF(OR(IFERROR(VLOOKUP($A6&amp;AN1,Invoer!$Q:$S,3,FALSE),"")="x",IFERROR(VLOOKUP($A6&amp;AN1,Invoer!$R:$S,2,FALSE),"")="x",IFERROR(VLOOKUP($A6&amp;AN1,Wedstrijdleider_stand!$C:$D,2,FALSE),"")="x"),"x",""),"")</f>
        <v/>
      </c>
      <c r="AO6" s="170" t="str">
        <f ca="1">IF(AO$1&lt;=TODAY(),IF(OR(IFERROR(VLOOKUP($A6&amp;AO1,Invoer!$Q:$S,3,FALSE),"")="x",IFERROR(VLOOKUP($A6&amp;AO1,Invoer!$R:$S,2,FALSE),"")="x",IFERROR(VLOOKUP($A6&amp;AO1,Wedstrijdleider_stand!$C:$D,2,FALSE),"")="x"),"x",""),"")</f>
        <v/>
      </c>
      <c r="AP6" s="170" t="str">
        <f ca="1">IF(AP$1&lt;=TODAY(),IF(OR(IFERROR(VLOOKUP($A6&amp;AP1,Invoer!$Q:$S,3,FALSE),"")="x",IFERROR(VLOOKUP($A6&amp;AP1,Invoer!$R:$S,2,FALSE),"")="x",IFERROR(VLOOKUP($A6&amp;AP1,Wedstrijdleider_stand!$C:$D,2,FALSE),"")="x"),"x",""),"")</f>
        <v/>
      </c>
      <c r="AQ6" s="170" t="str">
        <f ca="1">IF(AQ$1&lt;=TODAY(),IF(OR(IFERROR(VLOOKUP($A6&amp;AQ1,Invoer!$Q:$S,3,FALSE),"")="x",IFERROR(VLOOKUP($A6&amp;AQ1,Invoer!$R:$S,2,FALSE),"")="x",IFERROR(VLOOKUP($A6&amp;AQ1,Wedstrijdleider_stand!$C:$D,2,FALSE),"")="x"),"x",""),"")</f>
        <v/>
      </c>
      <c r="AR6" s="170" t="str">
        <f ca="1">IF(AR$1&lt;=TODAY(),IF(OR(IFERROR(VLOOKUP($A6&amp;AR1,Invoer!$Q:$S,3,FALSE),"")="x",IFERROR(VLOOKUP($A6&amp;AR1,Invoer!$R:$S,2,FALSE),"")="x",IFERROR(VLOOKUP($A6&amp;AR1,Wedstrijdleider_stand!$C:$D,2,FALSE),"")="x"),"x",""),"")</f>
        <v/>
      </c>
      <c r="AS6" s="72">
        <f t="shared" ca="1" si="1"/>
        <v>17</v>
      </c>
      <c r="AT6" s="73">
        <f t="shared" ca="1" si="2"/>
        <v>34</v>
      </c>
      <c r="AU6" s="86">
        <f t="shared" ca="1" si="3"/>
        <v>0.5</v>
      </c>
    </row>
    <row r="7" spans="1:47" ht="18.600000000000001" customHeight="1">
      <c r="A7" s="71" t="str">
        <f>IFERROR(IF(VLOOKUP(Deelnemers!$B8,Deelnemers!$B$2:$C$26,2,FALSE)=0,"",Deelnemers!$B8),"")</f>
        <v>Oorschot, René van</v>
      </c>
      <c r="B7" s="170" t="str">
        <f ca="1">IF(B$1&lt;=TODAY(),IF(OR(IFERROR(VLOOKUP($A7&amp;B1,Invoer!$Q:$S,3,FALSE),"")="x",IFERROR(VLOOKUP($A7&amp;B1,Invoer!$R:$S,2,FALSE),"")="x",IFERROR(VLOOKUP($A7&amp;B1,Wedstrijdleider_stand!$C:$D,2,FALSE),"")="x"),"x",""),"")</f>
        <v>x</v>
      </c>
      <c r="C7" s="170" t="str">
        <f ca="1">IF(C$1&lt;=TODAY(),IF(OR(IFERROR(VLOOKUP($A7&amp;C1,Invoer!$Q:$S,3,FALSE),"")="x",IFERROR(VLOOKUP($A7&amp;C1,Invoer!$R:$S,2,FALSE),"")="x",IFERROR(VLOOKUP($A7&amp;C1,Wedstrijdleider_stand!$C:$D,2,FALSE),"")="x"),"x",""),"")</f>
        <v>x</v>
      </c>
      <c r="D7" s="170" t="str">
        <f ca="1">IF(D$1&lt;=TODAY(),IF(OR(IFERROR(VLOOKUP($A7&amp;D1,Invoer!$Q:$S,3,FALSE),"")="x",IFERROR(VLOOKUP($A7&amp;D1,Invoer!$R:$S,2,FALSE),"")="x",IFERROR(VLOOKUP($A7&amp;D1,Wedstrijdleider_stand!$C:$D,2,FALSE),"")="x"),"x",""),"")</f>
        <v/>
      </c>
      <c r="E7" s="170" t="str">
        <f ca="1">IF(E$1&lt;=TODAY(),IF(OR(IFERROR(VLOOKUP($A7&amp;E1,Invoer!$Q:$S,3,FALSE),"")="x",IFERROR(VLOOKUP($A7&amp;E1,Invoer!$R:$S,2,FALSE),"")="x",IFERROR(VLOOKUP($A7&amp;E1,Wedstrijdleider_stand!$C:$D,2,FALSE),"")="x"),"x",""),"")</f>
        <v>x</v>
      </c>
      <c r="F7" s="170" t="str">
        <f ca="1">IF(F$1&lt;=TODAY(),IF(OR(IFERROR(VLOOKUP($A7&amp;F1,Invoer!$Q:$S,3,FALSE),"")="x",IFERROR(VLOOKUP($A7&amp;F1,Invoer!$R:$S,2,FALSE),"")="x",IFERROR(VLOOKUP($A7&amp;F1,Wedstrijdleider_stand!$C:$D,2,FALSE),"")="x"),"x",""),"")</f>
        <v>x</v>
      </c>
      <c r="G7" s="170" t="str">
        <f ca="1">IF(G$1&lt;=TODAY(),IF(OR(IFERROR(VLOOKUP($A7&amp;G1,Invoer!$Q:$S,3,FALSE),"")="x",IFERROR(VLOOKUP($A7&amp;G1,Invoer!$R:$S,2,FALSE),"")="x",IFERROR(VLOOKUP($A7&amp;G1,Wedstrijdleider_stand!$C:$D,2,FALSE),"")="x"),"x",""),"")</f>
        <v>x</v>
      </c>
      <c r="H7" s="170" t="str">
        <f ca="1">IF(H$1&lt;=TODAY(),IF(OR(IFERROR(VLOOKUP($A7&amp;H1,Invoer!$Q:$S,3,FALSE),"")="x",IFERROR(VLOOKUP($A7&amp;H1,Invoer!$R:$S,2,FALSE),"")="x",IFERROR(VLOOKUP($A7&amp;H1,Wedstrijdleider_stand!$C:$D,2,FALSE),"")="x"),"x",""),"")</f>
        <v/>
      </c>
      <c r="I7" s="170" t="str">
        <f ca="1">IF(I$1&lt;=TODAY(),IF(OR(IFERROR(VLOOKUP($A7&amp;I1,Invoer!$Q:$S,3,FALSE),"")="x",IFERROR(VLOOKUP($A7&amp;I1,Invoer!$R:$S,2,FALSE),"")="x",IFERROR(VLOOKUP($A7&amp;I1,Wedstrijdleider_stand!$C:$D,2,FALSE),"")="x"),"x",""),"")</f>
        <v/>
      </c>
      <c r="J7" s="170" t="str">
        <f ca="1">IF(J$1&lt;=TODAY(),IF(OR(IFERROR(VLOOKUP($A7&amp;J1,Invoer!$Q:$S,3,FALSE),"")="x",IFERROR(VLOOKUP($A7&amp;J1,Invoer!$R:$S,2,FALSE),"")="x",IFERROR(VLOOKUP($A7&amp;J1,Wedstrijdleider_stand!$C:$D,2,FALSE),"")="x"),"x",""),"")</f>
        <v>x</v>
      </c>
      <c r="K7" s="170" t="str">
        <f ca="1">IF(K$1&lt;=TODAY(),IF(OR(IFERROR(VLOOKUP($A7&amp;K1,Invoer!$Q:$S,3,FALSE),"")="x",IFERROR(VLOOKUP($A7&amp;K1,Invoer!$R:$S,2,FALSE),"")="x",IFERROR(VLOOKUP($A7&amp;K1,Wedstrijdleider_stand!$C:$D,2,FALSE),"")="x"),"x",""),"")</f>
        <v/>
      </c>
      <c r="L7" s="170" t="str">
        <f ca="1">IF(L$1&lt;=TODAY(),IF(OR(IFERROR(VLOOKUP($A7&amp;L1,Invoer!$Q:$S,3,FALSE),"")="x",IFERROR(VLOOKUP($A7&amp;L1,Invoer!$R:$S,2,FALSE),"")="x",IFERROR(VLOOKUP($A7&amp;L1,Wedstrijdleider_stand!$C:$D,2,FALSE),"")="x"),"x",""),"")</f>
        <v>x</v>
      </c>
      <c r="M7" s="170" t="str">
        <f ca="1">IF(M$1&lt;=TODAY(),IF(OR(IFERROR(VLOOKUP($A7&amp;M1,Invoer!$Q:$S,3,FALSE),"")="x",IFERROR(VLOOKUP($A7&amp;M1,Invoer!$R:$S,2,FALSE),"")="x",IFERROR(VLOOKUP($A7&amp;M1,Wedstrijdleider_stand!$C:$D,2,FALSE),"")="x"),"x",""),"")</f>
        <v/>
      </c>
      <c r="N7" s="170" t="str">
        <f ca="1">IF(N$1&lt;=TODAY(),IF(OR(IFERROR(VLOOKUP($A7&amp;N1,Invoer!$Q:$S,3,FALSE),"")="x",IFERROR(VLOOKUP($A7&amp;N1,Invoer!$R:$S,2,FALSE),"")="x",IFERROR(VLOOKUP($A7&amp;N1,Wedstrijdleider_stand!$C:$D,2,FALSE),"")="x"),"x",""),"")</f>
        <v/>
      </c>
      <c r="O7" s="170" t="str">
        <f ca="1">IF(O$1&lt;=TODAY(),IF(OR(IFERROR(VLOOKUP($A7&amp;O1,Invoer!$Q:$S,3,FALSE),"")="x",IFERROR(VLOOKUP($A7&amp;O1,Invoer!$R:$S,2,FALSE),"")="x",IFERROR(VLOOKUP($A7&amp;O1,Wedstrijdleider_stand!$C:$D,2,FALSE),"")="x"),"x",""),"")</f>
        <v>x</v>
      </c>
      <c r="P7" s="170" t="str">
        <f ca="1">IF(P$1&lt;=TODAY(),IF(OR(IFERROR(VLOOKUP($A7&amp;P1,Invoer!$Q:$S,3,FALSE),"")="x",IFERROR(VLOOKUP($A7&amp;P1,Invoer!$R:$S,2,FALSE),"")="x",IFERROR(VLOOKUP($A7&amp;P1,Wedstrijdleider_stand!$C:$D,2,FALSE),"")="x"),"x",""),"")</f>
        <v>x</v>
      </c>
      <c r="Q7" s="170" t="str">
        <f ca="1">IF(Q$1&lt;=TODAY(),IF(OR(IFERROR(VLOOKUP($A7&amp;Q1,Invoer!$Q:$S,3,FALSE),"")="x",IFERROR(VLOOKUP($A7&amp;Q1,Invoer!$R:$S,2,FALSE),"")="x",IFERROR(VLOOKUP($A7&amp;Q1,Wedstrijdleider_stand!$C:$D,2,FALSE),"")="x"),"x",""),"")</f>
        <v/>
      </c>
      <c r="R7" s="170" t="str">
        <f ca="1">IF(R$1&lt;=TODAY(),IF(OR(IFERROR(VLOOKUP($A7&amp;R1,Invoer!$Q:$S,3,FALSE),"")="x",IFERROR(VLOOKUP($A7&amp;R1,Invoer!$R:$S,2,FALSE),"")="x",IFERROR(VLOOKUP($A7&amp;R1,Wedstrijdleider_stand!$C:$D,2,FALSE),"")="x"),"x",""),"")</f>
        <v/>
      </c>
      <c r="S7" s="170" t="str">
        <f ca="1">IF(S$1&lt;=TODAY(),IF(OR(IFERROR(VLOOKUP($A7&amp;S1,Invoer!$Q:$S,3,FALSE),"")="x",IFERROR(VLOOKUP($A7&amp;S1,Invoer!$R:$S,2,FALSE),"")="x",IFERROR(VLOOKUP($A7&amp;S1,Wedstrijdleider_stand!$C:$D,2,FALSE),"")="x"),"x",""),"")</f>
        <v/>
      </c>
      <c r="T7" s="170" t="str">
        <f ca="1">IF(T$1&lt;=TODAY(),IF(OR(IFERROR(VLOOKUP($A7&amp;T1,Invoer!$Q:$S,3,FALSE),"")="x",IFERROR(VLOOKUP($A7&amp;T1,Invoer!$R:$S,2,FALSE),"")="x",IFERROR(VLOOKUP($A7&amp;T1,Wedstrijdleider_stand!$C:$D,2,FALSE),"")="x"),"x",""),"")</f>
        <v/>
      </c>
      <c r="U7" s="170" t="str">
        <f ca="1">IF(U$1&lt;=TODAY(),IF(OR(IFERROR(VLOOKUP($A7&amp;U1,Invoer!$Q:$S,3,FALSE),"")="x",IFERROR(VLOOKUP($A7&amp;U1,Invoer!$R:$S,2,FALSE),"")="x",IFERROR(VLOOKUP($A7&amp;U1,Wedstrijdleider_stand!$C:$D,2,FALSE),"")="x"),"x",""),"")</f>
        <v>x</v>
      </c>
      <c r="V7" s="170" t="str">
        <f ca="1">IF(V$1&lt;=TODAY(),IF(OR(IFERROR(VLOOKUP($A7&amp;V1,Invoer!$Q:$S,3,FALSE),"")="x",IFERROR(VLOOKUP($A7&amp;V1,Invoer!$R:$S,2,FALSE),"")="x",IFERROR(VLOOKUP($A7&amp;V1,Wedstrijdleider_stand!$C:$D,2,FALSE),"")="x"),"x",""),"")</f>
        <v>x</v>
      </c>
      <c r="W7" s="170" t="str">
        <f ca="1">IF(W$1&lt;=TODAY(),IF(OR(IFERROR(VLOOKUP($A7&amp;W1,Invoer!$Q:$S,3,FALSE),"")="x",IFERROR(VLOOKUP($A7&amp;W1,Invoer!$R:$S,2,FALSE),"")="x",IFERROR(VLOOKUP($A7&amp;W1,Wedstrijdleider_stand!$C:$D,2,FALSE),"")="x"),"x",""),"")</f>
        <v/>
      </c>
      <c r="X7" s="170" t="str">
        <f ca="1">IF(X$1&lt;=TODAY(),IF(OR(IFERROR(VLOOKUP($A7&amp;X1,Invoer!$Q:$S,3,FALSE),"")="x",IFERROR(VLOOKUP($A7&amp;X1,Invoer!$R:$S,2,FALSE),"")="x",IFERROR(VLOOKUP($A7&amp;X1,Wedstrijdleider_stand!$C:$D,2,FALSE),"")="x"),"x",""),"")</f>
        <v>x</v>
      </c>
      <c r="Y7" s="170" t="str">
        <f ca="1">IF(Y$1&lt;=TODAY(),IF(OR(IFERROR(VLOOKUP($A7&amp;Y1,Invoer!$Q:$S,3,FALSE),"")="x",IFERROR(VLOOKUP($A7&amp;Y1,Invoer!$R:$S,2,FALSE),"")="x",IFERROR(VLOOKUP($A7&amp;Y1,Wedstrijdleider_stand!$C:$D,2,FALSE),"")="x"),"x",""),"")</f>
        <v/>
      </c>
      <c r="Z7" s="170" t="str">
        <f ca="1">IF(Z$1&lt;=TODAY(),IF(OR(IFERROR(VLOOKUP($A7&amp;Z1,Invoer!$Q:$S,3,FALSE),"")="x",IFERROR(VLOOKUP($A7&amp;Z1,Invoer!$R:$S,2,FALSE),"")="x",IFERROR(VLOOKUP($A7&amp;Z1,Wedstrijdleider_stand!$C:$D,2,FALSE),"")="x"),"x",""),"")</f>
        <v/>
      </c>
      <c r="AA7" s="170" t="str">
        <f ca="1">IF(AA$1&lt;=TODAY(),IF(OR(IFERROR(VLOOKUP($A7&amp;AA1,Invoer!$Q:$S,3,FALSE),"")="x",IFERROR(VLOOKUP($A7&amp;AA1,Invoer!$R:$S,2,FALSE),"")="x",IFERROR(VLOOKUP($A7&amp;AA1,Wedstrijdleider_stand!$C:$D,2,FALSE),"")="x"),"x",""),"")</f>
        <v/>
      </c>
      <c r="AB7" s="170" t="str">
        <f ca="1">IF(AB$1&lt;=TODAY(),IF(OR(IFERROR(VLOOKUP($A7&amp;AB1,Invoer!$Q:$S,3,FALSE),"")="x",IFERROR(VLOOKUP($A7&amp;AB1,Invoer!$R:$S,2,FALSE),"")="x",IFERROR(VLOOKUP($A7&amp;AB1,Wedstrijdleider_stand!$C:$D,2,FALSE),"")="x"),"x",""),"")</f>
        <v/>
      </c>
      <c r="AC7" s="170" t="str">
        <f ca="1">IF(AC$1&lt;=TODAY(),IF(OR(IFERROR(VLOOKUP($A7&amp;AC1,Invoer!$Q:$S,3,FALSE),"")="x",IFERROR(VLOOKUP($A7&amp;AC1,Invoer!$R:$S,2,FALSE),"")="x",IFERROR(VLOOKUP($A7&amp;AC1,Wedstrijdleider_stand!$C:$D,2,FALSE),"")="x"),"x",""),"")</f>
        <v/>
      </c>
      <c r="AD7" s="170" t="str">
        <f ca="1">IF(AD$1&lt;=TODAY(),IF(OR(IFERROR(VLOOKUP($A7&amp;AD1,Invoer!$Q:$S,3,FALSE),"")="x",IFERROR(VLOOKUP($A7&amp;AD1,Invoer!$R:$S,2,FALSE),"")="x",IFERROR(VLOOKUP($A7&amp;AD1,Wedstrijdleider_stand!$C:$D,2,FALSE),"")="x"),"x",""),"")</f>
        <v/>
      </c>
      <c r="AE7" s="170" t="str">
        <f ca="1">IF(AE$1&lt;=TODAY(),IF(OR(IFERROR(VLOOKUP($A7&amp;AE1,Invoer!$Q:$S,3,FALSE),"")="x",IFERROR(VLOOKUP($A7&amp;AE1,Invoer!$R:$S,2,FALSE),"")="x",IFERROR(VLOOKUP($A7&amp;AE1,Wedstrijdleider_stand!$C:$D,2,FALSE),"")="x"),"x",""),"")</f>
        <v/>
      </c>
      <c r="AF7" s="170" t="str">
        <f ca="1">IF(AF$1&lt;=TODAY(),IF(OR(IFERROR(VLOOKUP($A7&amp;AF1,Invoer!$Q:$S,3,FALSE),"")="x",IFERROR(VLOOKUP($A7&amp;AF1,Invoer!$R:$S,2,FALSE),"")="x",IFERROR(VLOOKUP($A7&amp;AF1,Wedstrijdleider_stand!$C:$D,2,FALSE),"")="x"),"x",""),"")</f>
        <v>x</v>
      </c>
      <c r="AG7" s="170" t="str">
        <f ca="1">IF(AG$1&lt;=TODAY(),IF(OR(IFERROR(VLOOKUP($A7&amp;AG1,Invoer!$Q:$S,3,FALSE),"")="x",IFERROR(VLOOKUP($A7&amp;AG1,Invoer!$R:$S,2,FALSE),"")="x",IFERROR(VLOOKUP($A7&amp;AG1,Wedstrijdleider_stand!$C:$D,2,FALSE),"")="x"),"x",""),"")</f>
        <v>x</v>
      </c>
      <c r="AH7" s="170" t="str">
        <f ca="1">IF(AH$1&lt;=TODAY(),IF(OR(IFERROR(VLOOKUP($A7&amp;AH1,Invoer!$Q:$S,3,FALSE),"")="x",IFERROR(VLOOKUP($A7&amp;AH1,Invoer!$R:$S,2,FALSE),"")="x",IFERROR(VLOOKUP($A7&amp;AH1,Wedstrijdleider_stand!$C:$D,2,FALSE),"")="x"),"x",""),"")</f>
        <v>x</v>
      </c>
      <c r="AI7" s="170" t="str">
        <f ca="1">IF(AI$1&lt;=TODAY(),IF(OR(IFERROR(VLOOKUP($A7&amp;AI1,Invoer!$Q:$S,3,FALSE),"")="x",IFERROR(VLOOKUP($A7&amp;AI1,Invoer!$R:$S,2,FALSE),"")="x",IFERROR(VLOOKUP($A7&amp;AI1,Wedstrijdleider_stand!$C:$D,2,FALSE),"")="x"),"x",""),"")</f>
        <v>x</v>
      </c>
      <c r="AJ7" s="170" t="str">
        <f ca="1">IF(AJ$1&lt;=TODAY(),IF(OR(IFERROR(VLOOKUP($A7&amp;AJ1,Invoer!$Q:$S,3,FALSE),"")="x",IFERROR(VLOOKUP($A7&amp;AJ1,Invoer!$R:$S,2,FALSE),"")="x",IFERROR(VLOOKUP($A7&amp;AJ1,Wedstrijdleider_stand!$C:$D,2,FALSE),"")="x"),"x",""),"")</f>
        <v/>
      </c>
      <c r="AK7" s="170" t="str">
        <f ca="1">IF(AK$1&lt;=TODAY(),IF(OR(IFERROR(VLOOKUP($A7&amp;AK1,Invoer!$Q:$S,3,FALSE),"")="x",IFERROR(VLOOKUP($A7&amp;AK1,Invoer!$R:$S,2,FALSE),"")="x",IFERROR(VLOOKUP($A7&amp;AK1,Wedstrijdleider_stand!$C:$D,2,FALSE),"")="x"),"x",""),"")</f>
        <v/>
      </c>
      <c r="AL7" s="170" t="str">
        <f ca="1">IF(AL$1&lt;=TODAY(),IF(OR(IFERROR(VLOOKUP($A7&amp;AL1,Invoer!$Q:$S,3,FALSE),"")="x",IFERROR(VLOOKUP($A7&amp;AL1,Invoer!$R:$S,2,FALSE),"")="x",IFERROR(VLOOKUP($A7&amp;AL1,Wedstrijdleider_stand!$C:$D,2,FALSE),"")="x"),"x",""),"")</f>
        <v/>
      </c>
      <c r="AM7" s="170" t="str">
        <f ca="1">IF(AM$1&lt;=TODAY(),IF(OR(IFERROR(VLOOKUP($A7&amp;AM1,Invoer!$Q:$S,3,FALSE),"")="x",IFERROR(VLOOKUP($A7&amp;AM1,Invoer!$R:$S,2,FALSE),"")="x",IFERROR(VLOOKUP($A7&amp;AM1,Wedstrijdleider_stand!$C:$D,2,FALSE),"")="x"),"x",""),"")</f>
        <v/>
      </c>
      <c r="AN7" s="170" t="str">
        <f ca="1">IF(AN$1&lt;=TODAY(),IF(OR(IFERROR(VLOOKUP($A7&amp;AN1,Invoer!$Q:$S,3,FALSE),"")="x",IFERROR(VLOOKUP($A7&amp;AN1,Invoer!$R:$S,2,FALSE),"")="x",IFERROR(VLOOKUP($A7&amp;AN1,Wedstrijdleider_stand!$C:$D,2,FALSE),"")="x"),"x",""),"")</f>
        <v/>
      </c>
      <c r="AO7" s="170" t="str">
        <f ca="1">IF(AO$1&lt;=TODAY(),IF(OR(IFERROR(VLOOKUP($A7&amp;AO1,Invoer!$Q:$S,3,FALSE),"")="x",IFERROR(VLOOKUP($A7&amp;AO1,Invoer!$R:$S,2,FALSE),"")="x",IFERROR(VLOOKUP($A7&amp;AO1,Wedstrijdleider_stand!$C:$D,2,FALSE),"")="x"),"x",""),"")</f>
        <v/>
      </c>
      <c r="AP7" s="170" t="str">
        <f ca="1">IF(AP$1&lt;=TODAY(),IF(OR(IFERROR(VLOOKUP($A7&amp;AP1,Invoer!$Q:$S,3,FALSE),"")="x",IFERROR(VLOOKUP($A7&amp;AP1,Invoer!$R:$S,2,FALSE),"")="x",IFERROR(VLOOKUP($A7&amp;AP1,Wedstrijdleider_stand!$C:$D,2,FALSE),"")="x"),"x",""),"")</f>
        <v/>
      </c>
      <c r="AQ7" s="170" t="str">
        <f ca="1">IF(AQ$1&lt;=TODAY(),IF(OR(IFERROR(VLOOKUP($A7&amp;AQ1,Invoer!$Q:$S,3,FALSE),"")="x",IFERROR(VLOOKUP($A7&amp;AQ1,Invoer!$R:$S,2,FALSE),"")="x",IFERROR(VLOOKUP($A7&amp;AQ1,Wedstrijdleider_stand!$C:$D,2,FALSE),"")="x"),"x",""),"")</f>
        <v/>
      </c>
      <c r="AR7" s="170" t="str">
        <f ca="1">IF(AR$1&lt;=TODAY(),IF(OR(IFERROR(VLOOKUP($A7&amp;AR1,Invoer!$Q:$S,3,FALSE),"")="x",IFERROR(VLOOKUP($A7&amp;AR1,Invoer!$R:$S,2,FALSE),"")="x",IFERROR(VLOOKUP($A7&amp;AR1,Wedstrijdleider_stand!$C:$D,2,FALSE),"")="x"),"x",""),"")</f>
        <v/>
      </c>
      <c r="AS7" s="72">
        <f t="shared" ca="1" si="1"/>
        <v>16</v>
      </c>
      <c r="AT7" s="73">
        <f t="shared" ca="1" si="2"/>
        <v>34</v>
      </c>
      <c r="AU7" s="86">
        <f t="shared" ca="1" si="3"/>
        <v>0.47058823529411764</v>
      </c>
    </row>
    <row r="8" spans="1:47" ht="18.600000000000001" customHeight="1">
      <c r="A8" s="71" t="str">
        <f>IFERROR(IF(VLOOKUP(Deelnemers!$B9,Deelnemers!$B$2:$C$26,2,FALSE)=0,"",Deelnemers!$B9),"")</f>
        <v>Praat, Marcel van</v>
      </c>
      <c r="B8" s="170" t="str">
        <f ca="1">IF(B$1&lt;=TODAY(),IF(OR(IFERROR(VLOOKUP($A8&amp;B1,Invoer!$Q:$S,3,FALSE),"")="x",IFERROR(VLOOKUP($A8&amp;B1,Invoer!$R:$S,2,FALSE),"")="x",IFERROR(VLOOKUP($A8&amp;B1,Wedstrijdleider_stand!$C:$D,2,FALSE),"")="x"),"x",""),"")</f>
        <v>x</v>
      </c>
      <c r="C8" s="170" t="str">
        <f ca="1">IF(C$1&lt;=TODAY(),IF(OR(IFERROR(VLOOKUP($A8&amp;C1,Invoer!$Q:$S,3,FALSE),"")="x",IFERROR(VLOOKUP($A8&amp;C1,Invoer!$R:$S,2,FALSE),"")="x",IFERROR(VLOOKUP($A8&amp;C1,Wedstrijdleider_stand!$C:$D,2,FALSE),"")="x"),"x",""),"")</f>
        <v>x</v>
      </c>
      <c r="D8" s="170" t="str">
        <f ca="1">IF(D$1&lt;=TODAY(),IF(OR(IFERROR(VLOOKUP($A8&amp;D1,Invoer!$Q:$S,3,FALSE),"")="x",IFERROR(VLOOKUP($A8&amp;D1,Invoer!$R:$S,2,FALSE),"")="x",IFERROR(VLOOKUP($A8&amp;D1,Wedstrijdleider_stand!$C:$D,2,FALSE),"")="x"),"x",""),"")</f>
        <v>x</v>
      </c>
      <c r="E8" s="170" t="str">
        <f ca="1">IF(E$1&lt;=TODAY(),IF(OR(IFERROR(VLOOKUP($A8&amp;E1,Invoer!$Q:$S,3,FALSE),"")="x",IFERROR(VLOOKUP($A8&amp;E1,Invoer!$R:$S,2,FALSE),"")="x",IFERROR(VLOOKUP($A8&amp;E1,Wedstrijdleider_stand!$C:$D,2,FALSE),"")="x"),"x",""),"")</f>
        <v>x</v>
      </c>
      <c r="F8" s="170" t="str">
        <f ca="1">IF(F$1&lt;=TODAY(),IF(OR(IFERROR(VLOOKUP($A8&amp;F1,Invoer!$Q:$S,3,FALSE),"")="x",IFERROR(VLOOKUP($A8&amp;F1,Invoer!$R:$S,2,FALSE),"")="x",IFERROR(VLOOKUP($A8&amp;F1,Wedstrijdleider_stand!$C:$D,2,FALSE),"")="x"),"x",""),"")</f>
        <v>x</v>
      </c>
      <c r="G8" s="170" t="str">
        <f ca="1">IF(G$1&lt;=TODAY(),IF(OR(IFERROR(VLOOKUP($A8&amp;G1,Invoer!$Q:$S,3,FALSE),"")="x",IFERROR(VLOOKUP($A8&amp;G1,Invoer!$R:$S,2,FALSE),"")="x",IFERROR(VLOOKUP($A8&amp;G1,Wedstrijdleider_stand!$C:$D,2,FALSE),"")="x"),"x",""),"")</f>
        <v/>
      </c>
      <c r="H8" s="170" t="str">
        <f ca="1">IF(H$1&lt;=TODAY(),IF(OR(IFERROR(VLOOKUP($A8&amp;H1,Invoer!$Q:$S,3,FALSE),"")="x",IFERROR(VLOOKUP($A8&amp;H1,Invoer!$R:$S,2,FALSE),"")="x",IFERROR(VLOOKUP($A8&amp;H1,Wedstrijdleider_stand!$C:$D,2,FALSE),"")="x"),"x",""),"")</f>
        <v>x</v>
      </c>
      <c r="I8" s="170" t="str">
        <f ca="1">IF(I$1&lt;=TODAY(),IF(OR(IFERROR(VLOOKUP($A8&amp;I1,Invoer!$Q:$S,3,FALSE),"")="x",IFERROR(VLOOKUP($A8&amp;I1,Invoer!$R:$S,2,FALSE),"")="x",IFERROR(VLOOKUP($A8&amp;I1,Wedstrijdleider_stand!$C:$D,2,FALSE),"")="x"),"x",""),"")</f>
        <v/>
      </c>
      <c r="J8" s="170" t="str">
        <f ca="1">IF(J$1&lt;=TODAY(),IF(OR(IFERROR(VLOOKUP($A8&amp;J1,Invoer!$Q:$S,3,FALSE),"")="x",IFERROR(VLOOKUP($A8&amp;J1,Invoer!$R:$S,2,FALSE),"")="x",IFERROR(VLOOKUP($A8&amp;J1,Wedstrijdleider_stand!$C:$D,2,FALSE),"")="x"),"x",""),"")</f>
        <v>x</v>
      </c>
      <c r="K8" s="170" t="str">
        <f ca="1">IF(K$1&lt;=TODAY(),IF(OR(IFERROR(VLOOKUP($A8&amp;K1,Invoer!$Q:$S,3,FALSE),"")="x",IFERROR(VLOOKUP($A8&amp;K1,Invoer!$R:$S,2,FALSE),"")="x",IFERROR(VLOOKUP($A8&amp;K1,Wedstrijdleider_stand!$C:$D,2,FALSE),"")="x"),"x",""),"")</f>
        <v>x</v>
      </c>
      <c r="L8" s="170" t="str">
        <f ca="1">IF(L$1&lt;=TODAY(),IF(OR(IFERROR(VLOOKUP($A8&amp;L1,Invoer!$Q:$S,3,FALSE),"")="x",IFERROR(VLOOKUP($A8&amp;L1,Invoer!$R:$S,2,FALSE),"")="x",IFERROR(VLOOKUP($A8&amp;L1,Wedstrijdleider_stand!$C:$D,2,FALSE),"")="x"),"x",""),"")</f>
        <v>x</v>
      </c>
      <c r="M8" s="170" t="str">
        <f ca="1">IF(M$1&lt;=TODAY(),IF(OR(IFERROR(VLOOKUP($A8&amp;M1,Invoer!$Q:$S,3,FALSE),"")="x",IFERROR(VLOOKUP($A8&amp;M1,Invoer!$R:$S,2,FALSE),"")="x",IFERROR(VLOOKUP($A8&amp;M1,Wedstrijdleider_stand!$C:$D,2,FALSE),"")="x"),"x",""),"")</f>
        <v/>
      </c>
      <c r="N8" s="170" t="str">
        <f ca="1">IF(N$1&lt;=TODAY(),IF(OR(IFERROR(VLOOKUP($A8&amp;N1,Invoer!$Q:$S,3,FALSE),"")="x",IFERROR(VLOOKUP($A8&amp;N1,Invoer!$R:$S,2,FALSE),"")="x",IFERROR(VLOOKUP($A8&amp;N1,Wedstrijdleider_stand!$C:$D,2,FALSE),"")="x"),"x",""),"")</f>
        <v/>
      </c>
      <c r="O8" s="170" t="str">
        <f ca="1">IF(O$1&lt;=TODAY(),IF(OR(IFERROR(VLOOKUP($A8&amp;O1,Invoer!$Q:$S,3,FALSE),"")="x",IFERROR(VLOOKUP($A8&amp;O1,Invoer!$R:$S,2,FALSE),"")="x",IFERROR(VLOOKUP($A8&amp;O1,Wedstrijdleider_stand!$C:$D,2,FALSE),"")="x"),"x",""),"")</f>
        <v>x</v>
      </c>
      <c r="P8" s="170" t="str">
        <f ca="1">IF(P$1&lt;=TODAY(),IF(OR(IFERROR(VLOOKUP($A8&amp;P1,Invoer!$Q:$S,3,FALSE),"")="x",IFERROR(VLOOKUP($A8&amp;P1,Invoer!$R:$S,2,FALSE),"")="x",IFERROR(VLOOKUP($A8&amp;P1,Wedstrijdleider_stand!$C:$D,2,FALSE),"")="x"),"x",""),"")</f>
        <v>x</v>
      </c>
      <c r="Q8" s="170" t="str">
        <f ca="1">IF(Q$1&lt;=TODAY(),IF(OR(IFERROR(VLOOKUP($A8&amp;Q1,Invoer!$Q:$S,3,FALSE),"")="x",IFERROR(VLOOKUP($A8&amp;Q1,Invoer!$R:$S,2,FALSE),"")="x",IFERROR(VLOOKUP($A8&amp;Q1,Wedstrijdleider_stand!$C:$D,2,FALSE),"")="x"),"x",""),"")</f>
        <v/>
      </c>
      <c r="R8" s="170" t="str">
        <f ca="1">IF(R$1&lt;=TODAY(),IF(OR(IFERROR(VLOOKUP($A8&amp;R1,Invoer!$Q:$S,3,FALSE),"")="x",IFERROR(VLOOKUP($A8&amp;R1,Invoer!$R:$S,2,FALSE),"")="x",IFERROR(VLOOKUP($A8&amp;R1,Wedstrijdleider_stand!$C:$D,2,FALSE),"")="x"),"x",""),"")</f>
        <v/>
      </c>
      <c r="S8" s="170" t="str">
        <f ca="1">IF(S$1&lt;=TODAY(),IF(OR(IFERROR(VLOOKUP($A8&amp;S1,Invoer!$Q:$S,3,FALSE),"")="x",IFERROR(VLOOKUP($A8&amp;S1,Invoer!$R:$S,2,FALSE),"")="x",IFERROR(VLOOKUP($A8&amp;S1,Wedstrijdleider_stand!$C:$D,2,FALSE),"")="x"),"x",""),"")</f>
        <v>x</v>
      </c>
      <c r="T8" s="170" t="str">
        <f ca="1">IF(T$1&lt;=TODAY(),IF(OR(IFERROR(VLOOKUP($A8&amp;T1,Invoer!$Q:$S,3,FALSE),"")="x",IFERROR(VLOOKUP($A8&amp;T1,Invoer!$R:$S,2,FALSE),"")="x",IFERROR(VLOOKUP($A8&amp;T1,Wedstrijdleider_stand!$C:$D,2,FALSE),"")="x"),"x",""),"")</f>
        <v>x</v>
      </c>
      <c r="U8" s="170" t="str">
        <f ca="1">IF(U$1&lt;=TODAY(),IF(OR(IFERROR(VLOOKUP($A8&amp;U1,Invoer!$Q:$S,3,FALSE),"")="x",IFERROR(VLOOKUP($A8&amp;U1,Invoer!$R:$S,2,FALSE),"")="x",IFERROR(VLOOKUP($A8&amp;U1,Wedstrijdleider_stand!$C:$D,2,FALSE),"")="x"),"x",""),"")</f>
        <v>x</v>
      </c>
      <c r="V8" s="170" t="str">
        <f ca="1">IF(V$1&lt;=TODAY(),IF(OR(IFERROR(VLOOKUP($A8&amp;V1,Invoer!$Q:$S,3,FALSE),"")="x",IFERROR(VLOOKUP($A8&amp;V1,Invoer!$R:$S,2,FALSE),"")="x",IFERROR(VLOOKUP($A8&amp;V1,Wedstrijdleider_stand!$C:$D,2,FALSE),"")="x"),"x",""),"")</f>
        <v>x</v>
      </c>
      <c r="W8" s="170" t="str">
        <f ca="1">IF(W$1&lt;=TODAY(),IF(OR(IFERROR(VLOOKUP($A8&amp;W1,Invoer!$Q:$S,3,FALSE),"")="x",IFERROR(VLOOKUP($A8&amp;W1,Invoer!$R:$S,2,FALSE),"")="x",IFERROR(VLOOKUP($A8&amp;W1,Wedstrijdleider_stand!$C:$D,2,FALSE),"")="x"),"x",""),"")</f>
        <v>x</v>
      </c>
      <c r="X8" s="170" t="str">
        <f ca="1">IF(X$1&lt;=TODAY(),IF(OR(IFERROR(VLOOKUP($A8&amp;X1,Invoer!$Q:$S,3,FALSE),"")="x",IFERROR(VLOOKUP($A8&amp;X1,Invoer!$R:$S,2,FALSE),"")="x",IFERROR(VLOOKUP($A8&amp;X1,Wedstrijdleider_stand!$C:$D,2,FALSE),"")="x"),"x",""),"")</f>
        <v>x</v>
      </c>
      <c r="Y8" s="170" t="str">
        <f ca="1">IF(Y$1&lt;=TODAY(),IF(OR(IFERROR(VLOOKUP($A8&amp;Y1,Invoer!$Q:$S,3,FALSE),"")="x",IFERROR(VLOOKUP($A8&amp;Y1,Invoer!$R:$S,2,FALSE),"")="x",IFERROR(VLOOKUP($A8&amp;Y1,Wedstrijdleider_stand!$C:$D,2,FALSE),"")="x"),"x",""),"")</f>
        <v>x</v>
      </c>
      <c r="Z8" s="170" t="str">
        <f ca="1">IF(Z$1&lt;=TODAY(),IF(OR(IFERROR(VLOOKUP($A8&amp;Z1,Invoer!$Q:$S,3,FALSE),"")="x",IFERROR(VLOOKUP($A8&amp;Z1,Invoer!$R:$S,2,FALSE),"")="x",IFERROR(VLOOKUP($A8&amp;Z1,Wedstrijdleider_stand!$C:$D,2,FALSE),"")="x"),"x",""),"")</f>
        <v>x</v>
      </c>
      <c r="AA8" s="170" t="str">
        <f ca="1">IF(AA$1&lt;=TODAY(),IF(OR(IFERROR(VLOOKUP($A8&amp;AA1,Invoer!$Q:$S,3,FALSE),"")="x",IFERROR(VLOOKUP($A8&amp;AA1,Invoer!$R:$S,2,FALSE),"")="x",IFERROR(VLOOKUP($A8&amp;AA1,Wedstrijdleider_stand!$C:$D,2,FALSE),"")="x"),"x",""),"")</f>
        <v>x</v>
      </c>
      <c r="AB8" s="170" t="str">
        <f ca="1">IF(AB$1&lt;=TODAY(),IF(OR(IFERROR(VLOOKUP($A8&amp;AB1,Invoer!$Q:$S,3,FALSE),"")="x",IFERROR(VLOOKUP($A8&amp;AB1,Invoer!$R:$S,2,FALSE),"")="x",IFERROR(VLOOKUP($A8&amp;AB1,Wedstrijdleider_stand!$C:$D,2,FALSE),"")="x"),"x",""),"")</f>
        <v/>
      </c>
      <c r="AC8" s="170" t="str">
        <f ca="1">IF(AC$1&lt;=TODAY(),IF(OR(IFERROR(VLOOKUP($A8&amp;AC1,Invoer!$Q:$S,3,FALSE),"")="x",IFERROR(VLOOKUP($A8&amp;AC1,Invoer!$R:$S,2,FALSE),"")="x",IFERROR(VLOOKUP($A8&amp;AC1,Wedstrijdleider_stand!$C:$D,2,FALSE),"")="x"),"x",""),"")</f>
        <v/>
      </c>
      <c r="AD8" s="170" t="str">
        <f ca="1">IF(AD$1&lt;=TODAY(),IF(OR(IFERROR(VLOOKUP($A8&amp;AD1,Invoer!$Q:$S,3,FALSE),"")="x",IFERROR(VLOOKUP($A8&amp;AD1,Invoer!$R:$S,2,FALSE),"")="x",IFERROR(VLOOKUP($A8&amp;AD1,Wedstrijdleider_stand!$C:$D,2,FALSE),"")="x"),"x",""),"")</f>
        <v/>
      </c>
      <c r="AE8" s="170" t="str">
        <f ca="1">IF(AE$1&lt;=TODAY(),IF(OR(IFERROR(VLOOKUP($A8&amp;AE1,Invoer!$Q:$S,3,FALSE),"")="x",IFERROR(VLOOKUP($A8&amp;AE1,Invoer!$R:$S,2,FALSE),"")="x",IFERROR(VLOOKUP($A8&amp;AE1,Wedstrijdleider_stand!$C:$D,2,FALSE),"")="x"),"x",""),"")</f>
        <v>x</v>
      </c>
      <c r="AF8" s="170" t="str">
        <f ca="1">IF(AF$1&lt;=TODAY(),IF(OR(IFERROR(VLOOKUP($A8&amp;AF1,Invoer!$Q:$S,3,FALSE),"")="x",IFERROR(VLOOKUP($A8&amp;AF1,Invoer!$R:$S,2,FALSE),"")="x",IFERROR(VLOOKUP($A8&amp;AF1,Wedstrijdleider_stand!$C:$D,2,FALSE),"")="x"),"x",""),"")</f>
        <v>x</v>
      </c>
      <c r="AG8" s="170" t="str">
        <f ca="1">IF(AG$1&lt;=TODAY(),IF(OR(IFERROR(VLOOKUP($A8&amp;AG1,Invoer!$Q:$S,3,FALSE),"")="x",IFERROR(VLOOKUP($A8&amp;AG1,Invoer!$R:$S,2,FALSE),"")="x",IFERROR(VLOOKUP($A8&amp;AG1,Wedstrijdleider_stand!$C:$D,2,FALSE),"")="x"),"x",""),"")</f>
        <v>x</v>
      </c>
      <c r="AH8" s="170" t="str">
        <f ca="1">IF(AH$1&lt;=TODAY(),IF(OR(IFERROR(VLOOKUP($A8&amp;AH1,Invoer!$Q:$S,3,FALSE),"")="x",IFERROR(VLOOKUP($A8&amp;AH1,Invoer!$R:$S,2,FALSE),"")="x",IFERROR(VLOOKUP($A8&amp;AH1,Wedstrijdleider_stand!$C:$D,2,FALSE),"")="x"),"x",""),"")</f>
        <v>x</v>
      </c>
      <c r="AI8" s="170" t="str">
        <f ca="1">IF(AI$1&lt;=TODAY(),IF(OR(IFERROR(VLOOKUP($A8&amp;AI1,Invoer!$Q:$S,3,FALSE),"")="x",IFERROR(VLOOKUP($A8&amp;AI1,Invoer!$R:$S,2,FALSE),"")="x",IFERROR(VLOOKUP($A8&amp;AI1,Wedstrijdleider_stand!$C:$D,2,FALSE),"")="x"),"x",""),"")</f>
        <v>x</v>
      </c>
      <c r="AJ8" s="170" t="str">
        <f ca="1">IF(AJ$1&lt;=TODAY(),IF(OR(IFERROR(VLOOKUP($A8&amp;AJ1,Invoer!$Q:$S,3,FALSE),"")="x",IFERROR(VLOOKUP($A8&amp;AJ1,Invoer!$R:$S,2,FALSE),"")="x",IFERROR(VLOOKUP($A8&amp;AJ1,Wedstrijdleider_stand!$C:$D,2,FALSE),"")="x"),"x",""),"")</f>
        <v/>
      </c>
      <c r="AK8" s="170" t="str">
        <f ca="1">IF(AK$1&lt;=TODAY(),IF(OR(IFERROR(VLOOKUP($A8&amp;AK1,Invoer!$Q:$S,3,FALSE),"")="x",IFERROR(VLOOKUP($A8&amp;AK1,Invoer!$R:$S,2,FALSE),"")="x",IFERROR(VLOOKUP($A8&amp;AK1,Wedstrijdleider_stand!$C:$D,2,FALSE),"")="x"),"x",""),"")</f>
        <v/>
      </c>
      <c r="AL8" s="170" t="str">
        <f ca="1">IF(AL$1&lt;=TODAY(),IF(OR(IFERROR(VLOOKUP($A8&amp;AL1,Invoer!$Q:$S,3,FALSE),"")="x",IFERROR(VLOOKUP($A8&amp;AL1,Invoer!$R:$S,2,FALSE),"")="x",IFERROR(VLOOKUP($A8&amp;AL1,Wedstrijdleider_stand!$C:$D,2,FALSE),"")="x"),"x",""),"")</f>
        <v/>
      </c>
      <c r="AM8" s="170" t="str">
        <f ca="1">IF(AM$1&lt;=TODAY(),IF(OR(IFERROR(VLOOKUP($A8&amp;AM1,Invoer!$Q:$S,3,FALSE),"")="x",IFERROR(VLOOKUP($A8&amp;AM1,Invoer!$R:$S,2,FALSE),"")="x",IFERROR(VLOOKUP($A8&amp;AM1,Wedstrijdleider_stand!$C:$D,2,FALSE),"")="x"),"x",""),"")</f>
        <v/>
      </c>
      <c r="AN8" s="170" t="str">
        <f ca="1">IF(AN$1&lt;=TODAY(),IF(OR(IFERROR(VLOOKUP($A8&amp;AN1,Invoer!$Q:$S,3,FALSE),"")="x",IFERROR(VLOOKUP($A8&amp;AN1,Invoer!$R:$S,2,FALSE),"")="x",IFERROR(VLOOKUP($A8&amp;AN1,Wedstrijdleider_stand!$C:$D,2,FALSE),"")="x"),"x",""),"")</f>
        <v/>
      </c>
      <c r="AO8" s="170" t="str">
        <f ca="1">IF(AO$1&lt;=TODAY(),IF(OR(IFERROR(VLOOKUP($A8&amp;AO1,Invoer!$Q:$S,3,FALSE),"")="x",IFERROR(VLOOKUP($A8&amp;AO1,Invoer!$R:$S,2,FALSE),"")="x",IFERROR(VLOOKUP($A8&amp;AO1,Wedstrijdleider_stand!$C:$D,2,FALSE),"")="x"),"x",""),"")</f>
        <v/>
      </c>
      <c r="AP8" s="170" t="str">
        <f ca="1">IF(AP$1&lt;=TODAY(),IF(OR(IFERROR(VLOOKUP($A8&amp;AP1,Invoer!$Q:$S,3,FALSE),"")="x",IFERROR(VLOOKUP($A8&amp;AP1,Invoer!$R:$S,2,FALSE),"")="x",IFERROR(VLOOKUP($A8&amp;AP1,Wedstrijdleider_stand!$C:$D,2,FALSE),"")="x"),"x",""),"")</f>
        <v/>
      </c>
      <c r="AQ8" s="170" t="str">
        <f ca="1">IF(AQ$1&lt;=TODAY(),IF(OR(IFERROR(VLOOKUP($A8&amp;AQ1,Invoer!$Q:$S,3,FALSE),"")="x",IFERROR(VLOOKUP($A8&amp;AQ1,Invoer!$R:$S,2,FALSE),"")="x",IFERROR(VLOOKUP($A8&amp;AQ1,Wedstrijdleider_stand!$C:$D,2,FALSE),"")="x"),"x",""),"")</f>
        <v/>
      </c>
      <c r="AR8" s="170" t="str">
        <f ca="1">IF(AR$1&lt;=TODAY(),IF(OR(IFERROR(VLOOKUP($A8&amp;AR1,Invoer!$Q:$S,3,FALSE),"")="x",IFERROR(VLOOKUP($A8&amp;AR1,Invoer!$R:$S,2,FALSE),"")="x",IFERROR(VLOOKUP($A8&amp;AR1,Wedstrijdleider_stand!$C:$D,2,FALSE),"")="x"),"x",""),"")</f>
        <v/>
      </c>
      <c r="AS8" s="72">
        <f t="shared" ca="1" si="1"/>
        <v>25</v>
      </c>
      <c r="AT8" s="73">
        <f t="shared" ca="1" si="2"/>
        <v>34</v>
      </c>
      <c r="AU8" s="86">
        <f t="shared" ca="1" si="3"/>
        <v>0.73529411764705888</v>
      </c>
    </row>
    <row r="9" spans="1:47" ht="18.600000000000001" customHeight="1">
      <c r="A9" s="71" t="str">
        <f>IFERROR(IF(VLOOKUP(Deelnemers!$B10,Deelnemers!$B$2:$C$26,2,FALSE)=0,"",Deelnemers!$B10),"")</f>
        <v>Steen, Jan van</v>
      </c>
      <c r="B9" s="170" t="str">
        <f ca="1">IF(B$1&lt;=TODAY(),IF(OR(IFERROR(VLOOKUP($A9&amp;B1,Invoer!$Q:$S,3,FALSE),"")="x",IFERROR(VLOOKUP($A9&amp;B1,Invoer!$R:$S,2,FALSE),"")="x",IFERROR(VLOOKUP($A9&amp;B1,Wedstrijdleider_stand!$C:$D,2,FALSE),"")="x"),"x",""),"")</f>
        <v>x</v>
      </c>
      <c r="C9" s="170" t="str">
        <f ca="1">IF(C$1&lt;=TODAY(),IF(OR(IFERROR(VLOOKUP($A9&amp;C1,Invoer!$Q:$S,3,FALSE),"")="x",IFERROR(VLOOKUP($A9&amp;C1,Invoer!$R:$S,2,FALSE),"")="x",IFERROR(VLOOKUP($A9&amp;C1,Wedstrijdleider_stand!$C:$D,2,FALSE),"")="x"),"x",""),"")</f>
        <v>x</v>
      </c>
      <c r="D9" s="170" t="str">
        <f ca="1">IF(D$1&lt;=TODAY(),IF(OR(IFERROR(VLOOKUP($A9&amp;D1,Invoer!$Q:$S,3,FALSE),"")="x",IFERROR(VLOOKUP($A9&amp;D1,Invoer!$R:$S,2,FALSE),"")="x",IFERROR(VLOOKUP($A9&amp;D1,Wedstrijdleider_stand!$C:$D,2,FALSE),"")="x"),"x",""),"")</f>
        <v>x</v>
      </c>
      <c r="E9" s="170" t="str">
        <f ca="1">IF(E$1&lt;=TODAY(),IF(OR(IFERROR(VLOOKUP($A9&amp;E1,Invoer!$Q:$S,3,FALSE),"")="x",IFERROR(VLOOKUP($A9&amp;E1,Invoer!$R:$S,2,FALSE),"")="x",IFERROR(VLOOKUP($A9&amp;E1,Wedstrijdleider_stand!$C:$D,2,FALSE),"")="x"),"x",""),"")</f>
        <v>x</v>
      </c>
      <c r="F9" s="170" t="str">
        <f ca="1">IF(F$1&lt;=TODAY(),IF(OR(IFERROR(VLOOKUP($A9&amp;F1,Invoer!$Q:$S,3,FALSE),"")="x",IFERROR(VLOOKUP($A9&amp;F1,Invoer!$R:$S,2,FALSE),"")="x",IFERROR(VLOOKUP($A9&amp;F1,Wedstrijdleider_stand!$C:$D,2,FALSE),"")="x"),"x",""),"")</f>
        <v/>
      </c>
      <c r="G9" s="170" t="str">
        <f ca="1">IF(G$1&lt;=TODAY(),IF(OR(IFERROR(VLOOKUP($A9&amp;G1,Invoer!$Q:$S,3,FALSE),"")="x",IFERROR(VLOOKUP($A9&amp;G1,Invoer!$R:$S,2,FALSE),"")="x",IFERROR(VLOOKUP($A9&amp;G1,Wedstrijdleider_stand!$C:$D,2,FALSE),"")="x"),"x",""),"")</f>
        <v>x</v>
      </c>
      <c r="H9" s="170" t="str">
        <f ca="1">IF(H$1&lt;=TODAY(),IF(OR(IFERROR(VLOOKUP($A9&amp;H1,Invoer!$Q:$S,3,FALSE),"")="x",IFERROR(VLOOKUP($A9&amp;H1,Invoer!$R:$S,2,FALSE),"")="x",IFERROR(VLOOKUP($A9&amp;H1,Wedstrijdleider_stand!$C:$D,2,FALSE),"")="x"),"x",""),"")</f>
        <v>x</v>
      </c>
      <c r="I9" s="170" t="str">
        <f ca="1">IF(I$1&lt;=TODAY(),IF(OR(IFERROR(VLOOKUP($A9&amp;I1,Invoer!$Q:$S,3,FALSE),"")="x",IFERROR(VLOOKUP($A9&amp;I1,Invoer!$R:$S,2,FALSE),"")="x",IFERROR(VLOOKUP($A9&amp;I1,Wedstrijdleider_stand!$C:$D,2,FALSE),"")="x"),"x",""),"")</f>
        <v/>
      </c>
      <c r="J9" s="170" t="str">
        <f ca="1">IF(J$1&lt;=TODAY(),IF(OR(IFERROR(VLOOKUP($A9&amp;J1,Invoer!$Q:$S,3,FALSE),"")="x",IFERROR(VLOOKUP($A9&amp;J1,Invoer!$R:$S,2,FALSE),"")="x",IFERROR(VLOOKUP($A9&amp;J1,Wedstrijdleider_stand!$C:$D,2,FALSE),"")="x"),"x",""),"")</f>
        <v/>
      </c>
      <c r="K9" s="170" t="str">
        <f ca="1">IF(K$1&lt;=TODAY(),IF(OR(IFERROR(VLOOKUP($A9&amp;K1,Invoer!$Q:$S,3,FALSE),"")="x",IFERROR(VLOOKUP($A9&amp;K1,Invoer!$R:$S,2,FALSE),"")="x",IFERROR(VLOOKUP($A9&amp;K1,Wedstrijdleider_stand!$C:$D,2,FALSE),"")="x"),"x",""),"")</f>
        <v/>
      </c>
      <c r="L9" s="170" t="str">
        <f ca="1">IF(L$1&lt;=TODAY(),IF(OR(IFERROR(VLOOKUP($A9&amp;L1,Invoer!$Q:$S,3,FALSE),"")="x",IFERROR(VLOOKUP($A9&amp;L1,Invoer!$R:$S,2,FALSE),"")="x",IFERROR(VLOOKUP($A9&amp;L1,Wedstrijdleider_stand!$C:$D,2,FALSE),"")="x"),"x",""),"")</f>
        <v/>
      </c>
      <c r="M9" s="170" t="str">
        <f ca="1">IF(M$1&lt;=TODAY(),IF(OR(IFERROR(VLOOKUP($A9&amp;M1,Invoer!$Q:$S,3,FALSE),"")="x",IFERROR(VLOOKUP($A9&amp;M1,Invoer!$R:$S,2,FALSE),"")="x",IFERROR(VLOOKUP($A9&amp;M1,Wedstrijdleider_stand!$C:$D,2,FALSE),"")="x"),"x",""),"")</f>
        <v/>
      </c>
      <c r="N9" s="170" t="str">
        <f ca="1">IF(N$1&lt;=TODAY(),IF(OR(IFERROR(VLOOKUP($A9&amp;N1,Invoer!$Q:$S,3,FALSE),"")="x",IFERROR(VLOOKUP($A9&amp;N1,Invoer!$R:$S,2,FALSE),"")="x",IFERROR(VLOOKUP($A9&amp;N1,Wedstrijdleider_stand!$C:$D,2,FALSE),"")="x"),"x",""),"")</f>
        <v/>
      </c>
      <c r="O9" s="170" t="str">
        <f ca="1">IF(O$1&lt;=TODAY(),IF(OR(IFERROR(VLOOKUP($A9&amp;O1,Invoer!$Q:$S,3,FALSE),"")="x",IFERROR(VLOOKUP($A9&amp;O1,Invoer!$R:$S,2,FALSE),"")="x",IFERROR(VLOOKUP($A9&amp;O1,Wedstrijdleider_stand!$C:$D,2,FALSE),"")="x"),"x",""),"")</f>
        <v/>
      </c>
      <c r="P9" s="170" t="str">
        <f ca="1">IF(P$1&lt;=TODAY(),IF(OR(IFERROR(VLOOKUP($A9&amp;P1,Invoer!$Q:$S,3,FALSE),"")="x",IFERROR(VLOOKUP($A9&amp;P1,Invoer!$R:$S,2,FALSE),"")="x",IFERROR(VLOOKUP($A9&amp;P1,Wedstrijdleider_stand!$C:$D,2,FALSE),"")="x"),"x",""),"")</f>
        <v/>
      </c>
      <c r="Q9" s="170" t="str">
        <f ca="1">IF(Q$1&lt;=TODAY(),IF(OR(IFERROR(VLOOKUP($A9&amp;Q1,Invoer!$Q:$S,3,FALSE),"")="x",IFERROR(VLOOKUP($A9&amp;Q1,Invoer!$R:$S,2,FALSE),"")="x",IFERROR(VLOOKUP($A9&amp;Q1,Wedstrijdleider_stand!$C:$D,2,FALSE),"")="x"),"x",""),"")</f>
        <v/>
      </c>
      <c r="R9" s="170" t="str">
        <f ca="1">IF(R$1&lt;=TODAY(),IF(OR(IFERROR(VLOOKUP($A9&amp;R1,Invoer!$Q:$S,3,FALSE),"")="x",IFERROR(VLOOKUP($A9&amp;R1,Invoer!$R:$S,2,FALSE),"")="x",IFERROR(VLOOKUP($A9&amp;R1,Wedstrijdleider_stand!$C:$D,2,FALSE),"")="x"),"x",""),"")</f>
        <v/>
      </c>
      <c r="S9" s="170" t="str">
        <f ca="1">IF(S$1&lt;=TODAY(),IF(OR(IFERROR(VLOOKUP($A9&amp;S1,Invoer!$Q:$S,3,FALSE),"")="x",IFERROR(VLOOKUP($A9&amp;S1,Invoer!$R:$S,2,FALSE),"")="x",IFERROR(VLOOKUP($A9&amp;S1,Wedstrijdleider_stand!$C:$D,2,FALSE),"")="x"),"x",""),"")</f>
        <v>x</v>
      </c>
      <c r="T9" s="170" t="str">
        <f ca="1">IF(T$1&lt;=TODAY(),IF(OR(IFERROR(VLOOKUP($A9&amp;T1,Invoer!$Q:$S,3,FALSE),"")="x",IFERROR(VLOOKUP($A9&amp;T1,Invoer!$R:$S,2,FALSE),"")="x",IFERROR(VLOOKUP($A9&amp;T1,Wedstrijdleider_stand!$C:$D,2,FALSE),"")="x"),"x",""),"")</f>
        <v/>
      </c>
      <c r="U9" s="170" t="str">
        <f ca="1">IF(U$1&lt;=TODAY(),IF(OR(IFERROR(VLOOKUP($A9&amp;U1,Invoer!$Q:$S,3,FALSE),"")="x",IFERROR(VLOOKUP($A9&amp;U1,Invoer!$R:$S,2,FALSE),"")="x",IFERROR(VLOOKUP($A9&amp;U1,Wedstrijdleider_stand!$C:$D,2,FALSE),"")="x"),"x",""),"")</f>
        <v/>
      </c>
      <c r="V9" s="170" t="str">
        <f ca="1">IF(V$1&lt;=TODAY(),IF(OR(IFERROR(VLOOKUP($A9&amp;V1,Invoer!$Q:$S,3,FALSE),"")="x",IFERROR(VLOOKUP($A9&amp;V1,Invoer!$R:$S,2,FALSE),"")="x",IFERROR(VLOOKUP($A9&amp;V1,Wedstrijdleider_stand!$C:$D,2,FALSE),"")="x"),"x",""),"")</f>
        <v/>
      </c>
      <c r="W9" s="170" t="str">
        <f ca="1">IF(W$1&lt;=TODAY(),IF(OR(IFERROR(VLOOKUP($A9&amp;W1,Invoer!$Q:$S,3,FALSE),"")="x",IFERROR(VLOOKUP($A9&amp;W1,Invoer!$R:$S,2,FALSE),"")="x",IFERROR(VLOOKUP($A9&amp;W1,Wedstrijdleider_stand!$C:$D,2,FALSE),"")="x"),"x",""),"")</f>
        <v>x</v>
      </c>
      <c r="X9" s="170" t="str">
        <f ca="1">IF(X$1&lt;=TODAY(),IF(OR(IFERROR(VLOOKUP($A9&amp;X1,Invoer!$Q:$S,3,FALSE),"")="x",IFERROR(VLOOKUP($A9&amp;X1,Invoer!$R:$S,2,FALSE),"")="x",IFERROR(VLOOKUP($A9&amp;X1,Wedstrijdleider_stand!$C:$D,2,FALSE),"")="x"),"x",""),"")</f>
        <v>x</v>
      </c>
      <c r="Y9" s="170" t="str">
        <f ca="1">IF(Y$1&lt;=TODAY(),IF(OR(IFERROR(VLOOKUP($A9&amp;Y1,Invoer!$Q:$S,3,FALSE),"")="x",IFERROR(VLOOKUP($A9&amp;Y1,Invoer!$R:$S,2,FALSE),"")="x",IFERROR(VLOOKUP($A9&amp;Y1,Wedstrijdleider_stand!$C:$D,2,FALSE),"")="x"),"x",""),"")</f>
        <v/>
      </c>
      <c r="Z9" s="170" t="str">
        <f ca="1">IF(Z$1&lt;=TODAY(),IF(OR(IFERROR(VLOOKUP($A9&amp;Z1,Invoer!$Q:$S,3,FALSE),"")="x",IFERROR(VLOOKUP($A9&amp;Z1,Invoer!$R:$S,2,FALSE),"")="x",IFERROR(VLOOKUP($A9&amp;Z1,Wedstrijdleider_stand!$C:$D,2,FALSE),"")="x"),"x",""),"")</f>
        <v/>
      </c>
      <c r="AA9" s="170" t="str">
        <f ca="1">IF(AA$1&lt;=TODAY(),IF(OR(IFERROR(VLOOKUP($A9&amp;AA1,Invoer!$Q:$S,3,FALSE),"")="x",IFERROR(VLOOKUP($A9&amp;AA1,Invoer!$R:$S,2,FALSE),"")="x",IFERROR(VLOOKUP($A9&amp;AA1,Wedstrijdleider_stand!$C:$D,2,FALSE),"")="x"),"x",""),"")</f>
        <v/>
      </c>
      <c r="AB9" s="170" t="str">
        <f ca="1">IF(AB$1&lt;=TODAY(),IF(OR(IFERROR(VLOOKUP($A9&amp;AB1,Invoer!$Q:$S,3,FALSE),"")="x",IFERROR(VLOOKUP($A9&amp;AB1,Invoer!$R:$S,2,FALSE),"")="x",IFERROR(VLOOKUP($A9&amp;AB1,Wedstrijdleider_stand!$C:$D,2,FALSE),"")="x"),"x",""),"")</f>
        <v/>
      </c>
      <c r="AC9" s="170" t="str">
        <f ca="1">IF(AC$1&lt;=TODAY(),IF(OR(IFERROR(VLOOKUP($A9&amp;AC1,Invoer!$Q:$S,3,FALSE),"")="x",IFERROR(VLOOKUP($A9&amp;AC1,Invoer!$R:$S,2,FALSE),"")="x",IFERROR(VLOOKUP($A9&amp;AC1,Wedstrijdleider_stand!$C:$D,2,FALSE),"")="x"),"x",""),"")</f>
        <v>x</v>
      </c>
      <c r="AD9" s="170" t="str">
        <f ca="1">IF(AD$1&lt;=TODAY(),IF(OR(IFERROR(VLOOKUP($A9&amp;AD1,Invoer!$Q:$S,3,FALSE),"")="x",IFERROR(VLOOKUP($A9&amp;AD1,Invoer!$R:$S,2,FALSE),"")="x",IFERROR(VLOOKUP($A9&amp;AD1,Wedstrijdleider_stand!$C:$D,2,FALSE),"")="x"),"x",""),"")</f>
        <v/>
      </c>
      <c r="AE9" s="170" t="str">
        <f ca="1">IF(AE$1&lt;=TODAY(),IF(OR(IFERROR(VLOOKUP($A9&amp;AE1,Invoer!$Q:$S,3,FALSE),"")="x",IFERROR(VLOOKUP($A9&amp;AE1,Invoer!$R:$S,2,FALSE),"")="x",IFERROR(VLOOKUP($A9&amp;AE1,Wedstrijdleider_stand!$C:$D,2,FALSE),"")="x"),"x",""),"")</f>
        <v>x</v>
      </c>
      <c r="AF9" s="170" t="str">
        <f ca="1">IF(AF$1&lt;=TODAY(),IF(OR(IFERROR(VLOOKUP($A9&amp;AF1,Invoer!$Q:$S,3,FALSE),"")="x",IFERROR(VLOOKUP($A9&amp;AF1,Invoer!$R:$S,2,FALSE),"")="x",IFERROR(VLOOKUP($A9&amp;AF1,Wedstrijdleider_stand!$C:$D,2,FALSE),"")="x"),"x",""),"")</f>
        <v/>
      </c>
      <c r="AG9" s="170" t="str">
        <f ca="1">IF(AG$1&lt;=TODAY(),IF(OR(IFERROR(VLOOKUP($A9&amp;AG1,Invoer!$Q:$S,3,FALSE),"")="x",IFERROR(VLOOKUP($A9&amp;AG1,Invoer!$R:$S,2,FALSE),"")="x",IFERROR(VLOOKUP($A9&amp;AG1,Wedstrijdleider_stand!$C:$D,2,FALSE),"")="x"),"x",""),"")</f>
        <v/>
      </c>
      <c r="AH9" s="170" t="str">
        <f ca="1">IF(AH$1&lt;=TODAY(),IF(OR(IFERROR(VLOOKUP($A9&amp;AH1,Invoer!$Q:$S,3,FALSE),"")="x",IFERROR(VLOOKUP($A9&amp;AH1,Invoer!$R:$S,2,FALSE),"")="x",IFERROR(VLOOKUP($A9&amp;AH1,Wedstrijdleider_stand!$C:$D,2,FALSE),"")="x"),"x",""),"")</f>
        <v>x</v>
      </c>
      <c r="AI9" s="170" t="str">
        <f ca="1">IF(AI$1&lt;=TODAY(),IF(OR(IFERROR(VLOOKUP($A9&amp;AI1,Invoer!$Q:$S,3,FALSE),"")="x",IFERROR(VLOOKUP($A9&amp;AI1,Invoer!$R:$S,2,FALSE),"")="x",IFERROR(VLOOKUP($A9&amp;AI1,Wedstrijdleider_stand!$C:$D,2,FALSE),"")="x"),"x",""),"")</f>
        <v/>
      </c>
      <c r="AJ9" s="170" t="str">
        <f ca="1">IF(AJ$1&lt;=TODAY(),IF(OR(IFERROR(VLOOKUP($A9&amp;AJ1,Invoer!$Q:$S,3,FALSE),"")="x",IFERROR(VLOOKUP($A9&amp;AJ1,Invoer!$R:$S,2,FALSE),"")="x",IFERROR(VLOOKUP($A9&amp;AJ1,Wedstrijdleider_stand!$C:$D,2,FALSE),"")="x"),"x",""),"")</f>
        <v/>
      </c>
      <c r="AK9" s="170" t="str">
        <f ca="1">IF(AK$1&lt;=TODAY(),IF(OR(IFERROR(VLOOKUP($A9&amp;AK1,Invoer!$Q:$S,3,FALSE),"")="x",IFERROR(VLOOKUP($A9&amp;AK1,Invoer!$R:$S,2,FALSE),"")="x",IFERROR(VLOOKUP($A9&amp;AK1,Wedstrijdleider_stand!$C:$D,2,FALSE),"")="x"),"x",""),"")</f>
        <v/>
      </c>
      <c r="AL9" s="170" t="str">
        <f ca="1">IF(AL$1&lt;=TODAY(),IF(OR(IFERROR(VLOOKUP($A9&amp;AL1,Invoer!$Q:$S,3,FALSE),"")="x",IFERROR(VLOOKUP($A9&amp;AL1,Invoer!$R:$S,2,FALSE),"")="x",IFERROR(VLOOKUP($A9&amp;AL1,Wedstrijdleider_stand!$C:$D,2,FALSE),"")="x"),"x",""),"")</f>
        <v/>
      </c>
      <c r="AM9" s="170" t="str">
        <f ca="1">IF(AM$1&lt;=TODAY(),IF(OR(IFERROR(VLOOKUP($A9&amp;AM1,Invoer!$Q:$S,3,FALSE),"")="x",IFERROR(VLOOKUP($A9&amp;AM1,Invoer!$R:$S,2,FALSE),"")="x",IFERROR(VLOOKUP($A9&amp;AM1,Wedstrijdleider_stand!$C:$D,2,FALSE),"")="x"),"x",""),"")</f>
        <v/>
      </c>
      <c r="AN9" s="170" t="str">
        <f ca="1">IF(AN$1&lt;=TODAY(),IF(OR(IFERROR(VLOOKUP($A9&amp;AN1,Invoer!$Q:$S,3,FALSE),"")="x",IFERROR(VLOOKUP($A9&amp;AN1,Invoer!$R:$S,2,FALSE),"")="x",IFERROR(VLOOKUP($A9&amp;AN1,Wedstrijdleider_stand!$C:$D,2,FALSE),"")="x"),"x",""),"")</f>
        <v/>
      </c>
      <c r="AO9" s="170" t="str">
        <f ca="1">IF(AO$1&lt;=TODAY(),IF(OR(IFERROR(VLOOKUP($A9&amp;AO1,Invoer!$Q:$S,3,FALSE),"")="x",IFERROR(VLOOKUP($A9&amp;AO1,Invoer!$R:$S,2,FALSE),"")="x",IFERROR(VLOOKUP($A9&amp;AO1,Wedstrijdleider_stand!$C:$D,2,FALSE),"")="x"),"x",""),"")</f>
        <v/>
      </c>
      <c r="AP9" s="170" t="str">
        <f ca="1">IF(AP$1&lt;=TODAY(),IF(OR(IFERROR(VLOOKUP($A9&amp;AP1,Invoer!$Q:$S,3,FALSE),"")="x",IFERROR(VLOOKUP($A9&amp;AP1,Invoer!$R:$S,2,FALSE),"")="x",IFERROR(VLOOKUP($A9&amp;AP1,Wedstrijdleider_stand!$C:$D,2,FALSE),"")="x"),"x",""),"")</f>
        <v/>
      </c>
      <c r="AQ9" s="170" t="str">
        <f ca="1">IF(AQ$1&lt;=TODAY(),IF(OR(IFERROR(VLOOKUP($A9&amp;AQ1,Invoer!$Q:$S,3,FALSE),"")="x",IFERROR(VLOOKUP($A9&amp;AQ1,Invoer!$R:$S,2,FALSE),"")="x",IFERROR(VLOOKUP($A9&amp;AQ1,Wedstrijdleider_stand!$C:$D,2,FALSE),"")="x"),"x",""),"")</f>
        <v/>
      </c>
      <c r="AR9" s="170" t="str">
        <f ca="1">IF(AR$1&lt;=TODAY(),IF(OR(IFERROR(VLOOKUP($A9&amp;AR1,Invoer!$Q:$S,3,FALSE),"")="x",IFERROR(VLOOKUP($A9&amp;AR1,Invoer!$R:$S,2,FALSE),"")="x",IFERROR(VLOOKUP($A9&amp;AR1,Wedstrijdleider_stand!$C:$D,2,FALSE),"")="x"),"x",""),"")</f>
        <v/>
      </c>
      <c r="AS9" s="72">
        <f t="shared" ca="1" si="1"/>
        <v>12</v>
      </c>
      <c r="AT9" s="73">
        <f t="shared" ca="1" si="2"/>
        <v>34</v>
      </c>
      <c r="AU9" s="86">
        <f t="shared" ca="1" si="3"/>
        <v>0.35294117647058826</v>
      </c>
    </row>
    <row r="10" spans="1:47" ht="18.600000000000001" customHeight="1">
      <c r="A10" s="71" t="str">
        <f>IFERROR(IF(VLOOKUP(Deelnemers!$B11,Deelnemers!$B$2:$C$26,2,FALSE)=0,"",Deelnemers!$B11),"")</f>
        <v>Steen, Kees van</v>
      </c>
      <c r="B10" s="170" t="str">
        <f ca="1">IF(B$1&lt;=TODAY(),IF(OR(IFERROR(VLOOKUP($A10&amp;B1,Invoer!$Q:$S,3,FALSE),"")="x",IFERROR(VLOOKUP($A10&amp;B1,Invoer!$R:$S,2,FALSE),"")="x",IFERROR(VLOOKUP($A10&amp;B1,Wedstrijdleider_stand!$C:$D,2,FALSE),"")="x"),"x",""),"")</f>
        <v>x</v>
      </c>
      <c r="C10" s="170" t="str">
        <f ca="1">IF(C$1&lt;=TODAY(),IF(OR(IFERROR(VLOOKUP($A10&amp;C1,Invoer!$Q:$S,3,FALSE),"")="x",IFERROR(VLOOKUP($A10&amp;C1,Invoer!$R:$S,2,FALSE),"")="x",IFERROR(VLOOKUP($A10&amp;C1,Wedstrijdleider_stand!$C:$D,2,FALSE),"")="x"),"x",""),"")</f>
        <v>x</v>
      </c>
      <c r="D10" s="170" t="str">
        <f ca="1">IF(D$1&lt;=TODAY(),IF(OR(IFERROR(VLOOKUP($A10&amp;D1,Invoer!$Q:$S,3,FALSE),"")="x",IFERROR(VLOOKUP($A10&amp;D1,Invoer!$R:$S,2,FALSE),"")="x",IFERROR(VLOOKUP($A10&amp;D1,Wedstrijdleider_stand!$C:$D,2,FALSE),"")="x"),"x",""),"")</f>
        <v/>
      </c>
      <c r="E10" s="170" t="str">
        <f ca="1">IF(E$1&lt;=TODAY(),IF(OR(IFERROR(VLOOKUP($A10&amp;E1,Invoer!$Q:$S,3,FALSE),"")="x",IFERROR(VLOOKUP($A10&amp;E1,Invoer!$R:$S,2,FALSE),"")="x",IFERROR(VLOOKUP($A10&amp;E1,Wedstrijdleider_stand!$C:$D,2,FALSE),"")="x"),"x",""),"")</f>
        <v>x</v>
      </c>
      <c r="F10" s="170" t="str">
        <f ca="1">IF(F$1&lt;=TODAY(),IF(OR(IFERROR(VLOOKUP($A10&amp;F1,Invoer!$Q:$S,3,FALSE),"")="x",IFERROR(VLOOKUP($A10&amp;F1,Invoer!$R:$S,2,FALSE),"")="x",IFERROR(VLOOKUP($A10&amp;F1,Wedstrijdleider_stand!$C:$D,2,FALSE),"")="x"),"x",""),"")</f>
        <v/>
      </c>
      <c r="G10" s="170" t="str">
        <f ca="1">IF(G$1&lt;=TODAY(),IF(OR(IFERROR(VLOOKUP($A10&amp;G1,Invoer!$Q:$S,3,FALSE),"")="x",IFERROR(VLOOKUP($A10&amp;G1,Invoer!$R:$S,2,FALSE),"")="x",IFERROR(VLOOKUP($A10&amp;G1,Wedstrijdleider_stand!$C:$D,2,FALSE),"")="x"),"x",""),"")</f>
        <v>x</v>
      </c>
      <c r="H10" s="170" t="str">
        <f ca="1">IF(H$1&lt;=TODAY(),IF(OR(IFERROR(VLOOKUP($A10&amp;H1,Invoer!$Q:$S,3,FALSE),"")="x",IFERROR(VLOOKUP($A10&amp;H1,Invoer!$R:$S,2,FALSE),"")="x",IFERROR(VLOOKUP($A10&amp;H1,Wedstrijdleider_stand!$C:$D,2,FALSE),"")="x"),"x",""),"")</f>
        <v>x</v>
      </c>
      <c r="I10" s="170" t="str">
        <f ca="1">IF(I$1&lt;=TODAY(),IF(OR(IFERROR(VLOOKUP($A10&amp;I1,Invoer!$Q:$S,3,FALSE),"")="x",IFERROR(VLOOKUP($A10&amp;I1,Invoer!$R:$S,2,FALSE),"")="x",IFERROR(VLOOKUP($A10&amp;I1,Wedstrijdleider_stand!$C:$D,2,FALSE),"")="x"),"x",""),"")</f>
        <v/>
      </c>
      <c r="J10" s="170" t="str">
        <f ca="1">IF(J$1&lt;=TODAY(),IF(OR(IFERROR(VLOOKUP($A10&amp;J1,Invoer!$Q:$S,3,FALSE),"")="x",IFERROR(VLOOKUP($A10&amp;J1,Invoer!$R:$S,2,FALSE),"")="x",IFERROR(VLOOKUP($A10&amp;J1,Wedstrijdleider_stand!$C:$D,2,FALSE),"")="x"),"x",""),"")</f>
        <v>x</v>
      </c>
      <c r="K10" s="170" t="str">
        <f ca="1">IF(K$1&lt;=TODAY(),IF(OR(IFERROR(VLOOKUP($A10&amp;K1,Invoer!$Q:$S,3,FALSE),"")="x",IFERROR(VLOOKUP($A10&amp;K1,Invoer!$R:$S,2,FALSE),"")="x",IFERROR(VLOOKUP($A10&amp;K1,Wedstrijdleider_stand!$C:$D,2,FALSE),"")="x"),"x",""),"")</f>
        <v>x</v>
      </c>
      <c r="L10" s="170" t="str">
        <f ca="1">IF(L$1&lt;=TODAY(),IF(OR(IFERROR(VLOOKUP($A10&amp;L1,Invoer!$Q:$S,3,FALSE),"")="x",IFERROR(VLOOKUP($A10&amp;L1,Invoer!$R:$S,2,FALSE),"")="x",IFERROR(VLOOKUP($A10&amp;L1,Wedstrijdleider_stand!$C:$D,2,FALSE),"")="x"),"x",""),"")</f>
        <v/>
      </c>
      <c r="M10" s="170" t="str">
        <f ca="1">IF(M$1&lt;=TODAY(),IF(OR(IFERROR(VLOOKUP($A10&amp;M1,Invoer!$Q:$S,3,FALSE),"")="x",IFERROR(VLOOKUP($A10&amp;M1,Invoer!$R:$S,2,FALSE),"")="x",IFERROR(VLOOKUP($A10&amp;M1,Wedstrijdleider_stand!$C:$D,2,FALSE),"")="x"),"x",""),"")</f>
        <v/>
      </c>
      <c r="N10" s="170" t="str">
        <f ca="1">IF(N$1&lt;=TODAY(),IF(OR(IFERROR(VLOOKUP($A10&amp;N1,Invoer!$Q:$S,3,FALSE),"")="x",IFERROR(VLOOKUP($A10&amp;N1,Invoer!$R:$S,2,FALSE),"")="x",IFERROR(VLOOKUP($A10&amp;N1,Wedstrijdleider_stand!$C:$D,2,FALSE),"")="x"),"x",""),"")</f>
        <v/>
      </c>
      <c r="O10" s="170" t="str">
        <f ca="1">IF(O$1&lt;=TODAY(),IF(OR(IFERROR(VLOOKUP($A10&amp;O1,Invoer!$Q:$S,3,FALSE),"")="x",IFERROR(VLOOKUP($A10&amp;O1,Invoer!$R:$S,2,FALSE),"")="x",IFERROR(VLOOKUP($A10&amp;O1,Wedstrijdleider_stand!$C:$D,2,FALSE),"")="x"),"x",""),"")</f>
        <v>x</v>
      </c>
      <c r="P10" s="170" t="str">
        <f ca="1">IF(P$1&lt;=TODAY(),IF(OR(IFERROR(VLOOKUP($A10&amp;P1,Invoer!$Q:$S,3,FALSE),"")="x",IFERROR(VLOOKUP($A10&amp;P1,Invoer!$R:$S,2,FALSE),"")="x",IFERROR(VLOOKUP($A10&amp;P1,Wedstrijdleider_stand!$C:$D,2,FALSE),"")="x"),"x",""),"")</f>
        <v/>
      </c>
      <c r="Q10" s="170" t="str">
        <f ca="1">IF(Q$1&lt;=TODAY(),IF(OR(IFERROR(VLOOKUP($A10&amp;Q1,Invoer!$Q:$S,3,FALSE),"")="x",IFERROR(VLOOKUP($A10&amp;Q1,Invoer!$R:$S,2,FALSE),"")="x",IFERROR(VLOOKUP($A10&amp;Q1,Wedstrijdleider_stand!$C:$D,2,FALSE),"")="x"),"x",""),"")</f>
        <v/>
      </c>
      <c r="R10" s="170" t="str">
        <f ca="1">IF(R$1&lt;=TODAY(),IF(OR(IFERROR(VLOOKUP($A10&amp;R1,Invoer!$Q:$S,3,FALSE),"")="x",IFERROR(VLOOKUP($A10&amp;R1,Invoer!$R:$S,2,FALSE),"")="x",IFERROR(VLOOKUP($A10&amp;R1,Wedstrijdleider_stand!$C:$D,2,FALSE),"")="x"),"x",""),"")</f>
        <v/>
      </c>
      <c r="S10" s="170" t="str">
        <f ca="1">IF(S$1&lt;=TODAY(),IF(OR(IFERROR(VLOOKUP($A10&amp;S1,Invoer!$Q:$S,3,FALSE),"")="x",IFERROR(VLOOKUP($A10&amp;S1,Invoer!$R:$S,2,FALSE),"")="x",IFERROR(VLOOKUP($A10&amp;S1,Wedstrijdleider_stand!$C:$D,2,FALSE),"")="x"),"x",""),"")</f>
        <v/>
      </c>
      <c r="T10" s="170" t="str">
        <f ca="1">IF(T$1&lt;=TODAY(),IF(OR(IFERROR(VLOOKUP($A10&amp;T1,Invoer!$Q:$S,3,FALSE),"")="x",IFERROR(VLOOKUP($A10&amp;T1,Invoer!$R:$S,2,FALSE),"")="x",IFERROR(VLOOKUP($A10&amp;T1,Wedstrijdleider_stand!$C:$D,2,FALSE),"")="x"),"x",""),"")</f>
        <v/>
      </c>
      <c r="U10" s="170" t="str">
        <f ca="1">IF(U$1&lt;=TODAY(),IF(OR(IFERROR(VLOOKUP($A10&amp;U1,Invoer!$Q:$S,3,FALSE),"")="x",IFERROR(VLOOKUP($A10&amp;U1,Invoer!$R:$S,2,FALSE),"")="x",IFERROR(VLOOKUP($A10&amp;U1,Wedstrijdleider_stand!$C:$D,2,FALSE),"")="x"),"x",""),"")</f>
        <v/>
      </c>
      <c r="V10" s="170" t="str">
        <f ca="1">IF(V$1&lt;=TODAY(),IF(OR(IFERROR(VLOOKUP($A10&amp;V1,Invoer!$Q:$S,3,FALSE),"")="x",IFERROR(VLOOKUP($A10&amp;V1,Invoer!$R:$S,2,FALSE),"")="x",IFERROR(VLOOKUP($A10&amp;V1,Wedstrijdleider_stand!$C:$D,2,FALSE),"")="x"),"x",""),"")</f>
        <v>x</v>
      </c>
      <c r="W10" s="170" t="str">
        <f ca="1">IF(W$1&lt;=TODAY(),IF(OR(IFERROR(VLOOKUP($A10&amp;W1,Invoer!$Q:$S,3,FALSE),"")="x",IFERROR(VLOOKUP($A10&amp;W1,Invoer!$R:$S,2,FALSE),"")="x",IFERROR(VLOOKUP($A10&amp;W1,Wedstrijdleider_stand!$C:$D,2,FALSE),"")="x"),"x",""),"")</f>
        <v/>
      </c>
      <c r="X10" s="170" t="str">
        <f ca="1">IF(X$1&lt;=TODAY(),IF(OR(IFERROR(VLOOKUP($A10&amp;X1,Invoer!$Q:$S,3,FALSE),"")="x",IFERROR(VLOOKUP($A10&amp;X1,Invoer!$R:$S,2,FALSE),"")="x",IFERROR(VLOOKUP($A10&amp;X1,Wedstrijdleider_stand!$C:$D,2,FALSE),"")="x"),"x",""),"")</f>
        <v>x</v>
      </c>
      <c r="Y10" s="170" t="str">
        <f ca="1">IF(Y$1&lt;=TODAY(),IF(OR(IFERROR(VLOOKUP($A10&amp;Y1,Invoer!$Q:$S,3,FALSE),"")="x",IFERROR(VLOOKUP($A10&amp;Y1,Invoer!$R:$S,2,FALSE),"")="x",IFERROR(VLOOKUP($A10&amp;Y1,Wedstrijdleider_stand!$C:$D,2,FALSE),"")="x"),"x",""),"")</f>
        <v>x</v>
      </c>
      <c r="Z10" s="170" t="str">
        <f ca="1">IF(Z$1&lt;=TODAY(),IF(OR(IFERROR(VLOOKUP($A10&amp;Z1,Invoer!$Q:$S,3,FALSE),"")="x",IFERROR(VLOOKUP($A10&amp;Z1,Invoer!$R:$S,2,FALSE),"")="x",IFERROR(VLOOKUP($A10&amp;Z1,Wedstrijdleider_stand!$C:$D,2,FALSE),"")="x"),"x",""),"")</f>
        <v>x</v>
      </c>
      <c r="AA10" s="170" t="str">
        <f ca="1">IF(AA$1&lt;=TODAY(),IF(OR(IFERROR(VLOOKUP($A10&amp;AA1,Invoer!$Q:$S,3,FALSE),"")="x",IFERROR(VLOOKUP($A10&amp;AA1,Invoer!$R:$S,2,FALSE),"")="x",IFERROR(VLOOKUP($A10&amp;AA1,Wedstrijdleider_stand!$C:$D,2,FALSE),"")="x"),"x",""),"")</f>
        <v/>
      </c>
      <c r="AB10" s="170" t="str">
        <f ca="1">IF(AB$1&lt;=TODAY(),IF(OR(IFERROR(VLOOKUP($A10&amp;AB1,Invoer!$Q:$S,3,FALSE),"")="x",IFERROR(VLOOKUP($A10&amp;AB1,Invoer!$R:$S,2,FALSE),"")="x",IFERROR(VLOOKUP($A10&amp;AB1,Wedstrijdleider_stand!$C:$D,2,FALSE),"")="x"),"x",""),"")</f>
        <v/>
      </c>
      <c r="AC10" s="170" t="str">
        <f ca="1">IF(AC$1&lt;=TODAY(),IF(OR(IFERROR(VLOOKUP($A10&amp;AC1,Invoer!$Q:$S,3,FALSE),"")="x",IFERROR(VLOOKUP($A10&amp;AC1,Invoer!$R:$S,2,FALSE),"")="x",IFERROR(VLOOKUP($A10&amp;AC1,Wedstrijdleider_stand!$C:$D,2,FALSE),"")="x"),"x",""),"")</f>
        <v>x</v>
      </c>
      <c r="AD10" s="170" t="str">
        <f ca="1">IF(AD$1&lt;=TODAY(),IF(OR(IFERROR(VLOOKUP($A10&amp;AD1,Invoer!$Q:$S,3,FALSE),"")="x",IFERROR(VLOOKUP($A10&amp;AD1,Invoer!$R:$S,2,FALSE),"")="x",IFERROR(VLOOKUP($A10&amp;AD1,Wedstrijdleider_stand!$C:$D,2,FALSE),"")="x"),"x",""),"")</f>
        <v/>
      </c>
      <c r="AE10" s="170" t="str">
        <f ca="1">IF(AE$1&lt;=TODAY(),IF(OR(IFERROR(VLOOKUP($A10&amp;AE1,Invoer!$Q:$S,3,FALSE),"")="x",IFERROR(VLOOKUP($A10&amp;AE1,Invoer!$R:$S,2,FALSE),"")="x",IFERROR(VLOOKUP($A10&amp;AE1,Wedstrijdleider_stand!$C:$D,2,FALSE),"")="x"),"x",""),"")</f>
        <v/>
      </c>
      <c r="AF10" s="170" t="str">
        <f ca="1">IF(AF$1&lt;=TODAY(),IF(OR(IFERROR(VLOOKUP($A10&amp;AF1,Invoer!$Q:$S,3,FALSE),"")="x",IFERROR(VLOOKUP($A10&amp;AF1,Invoer!$R:$S,2,FALSE),"")="x",IFERROR(VLOOKUP($A10&amp;AF1,Wedstrijdleider_stand!$C:$D,2,FALSE),"")="x"),"x",""),"")</f>
        <v>x</v>
      </c>
      <c r="AG10" s="170" t="str">
        <f ca="1">IF(AG$1&lt;=TODAY(),IF(OR(IFERROR(VLOOKUP($A10&amp;AG1,Invoer!$Q:$S,3,FALSE),"")="x",IFERROR(VLOOKUP($A10&amp;AG1,Invoer!$R:$S,2,FALSE),"")="x",IFERROR(VLOOKUP($A10&amp;AG1,Wedstrijdleider_stand!$C:$D,2,FALSE),"")="x"),"x",""),"")</f>
        <v/>
      </c>
      <c r="AH10" s="170" t="str">
        <f ca="1">IF(AH$1&lt;=TODAY(),IF(OR(IFERROR(VLOOKUP($A10&amp;AH1,Invoer!$Q:$S,3,FALSE),"")="x",IFERROR(VLOOKUP($A10&amp;AH1,Invoer!$R:$S,2,FALSE),"")="x",IFERROR(VLOOKUP($A10&amp;AH1,Wedstrijdleider_stand!$C:$D,2,FALSE),"")="x"),"x",""),"")</f>
        <v/>
      </c>
      <c r="AI10" s="170" t="str">
        <f ca="1">IF(AI$1&lt;=TODAY(),IF(OR(IFERROR(VLOOKUP($A10&amp;AI1,Invoer!$Q:$S,3,FALSE),"")="x",IFERROR(VLOOKUP($A10&amp;AI1,Invoer!$R:$S,2,FALSE),"")="x",IFERROR(VLOOKUP($A10&amp;AI1,Wedstrijdleider_stand!$C:$D,2,FALSE),"")="x"),"x",""),"")</f>
        <v>x</v>
      </c>
      <c r="AJ10" s="170" t="str">
        <f ca="1">IF(AJ$1&lt;=TODAY(),IF(OR(IFERROR(VLOOKUP($A10&amp;AJ1,Invoer!$Q:$S,3,FALSE),"")="x",IFERROR(VLOOKUP($A10&amp;AJ1,Invoer!$R:$S,2,FALSE),"")="x",IFERROR(VLOOKUP($A10&amp;AJ1,Wedstrijdleider_stand!$C:$D,2,FALSE),"")="x"),"x",""),"")</f>
        <v/>
      </c>
      <c r="AK10" s="170" t="str">
        <f ca="1">IF(AK$1&lt;=TODAY(),IF(OR(IFERROR(VLOOKUP($A10&amp;AK1,Invoer!$Q:$S,3,FALSE),"")="x",IFERROR(VLOOKUP($A10&amp;AK1,Invoer!$R:$S,2,FALSE),"")="x",IFERROR(VLOOKUP($A10&amp;AK1,Wedstrijdleider_stand!$C:$D,2,FALSE),"")="x"),"x",""),"")</f>
        <v/>
      </c>
      <c r="AL10" s="170" t="str">
        <f ca="1">IF(AL$1&lt;=TODAY(),IF(OR(IFERROR(VLOOKUP($A10&amp;AL1,Invoer!$Q:$S,3,FALSE),"")="x",IFERROR(VLOOKUP($A10&amp;AL1,Invoer!$R:$S,2,FALSE),"")="x",IFERROR(VLOOKUP($A10&amp;AL1,Wedstrijdleider_stand!$C:$D,2,FALSE),"")="x"),"x",""),"")</f>
        <v/>
      </c>
      <c r="AM10" s="170" t="str">
        <f ca="1">IF(AM$1&lt;=TODAY(),IF(OR(IFERROR(VLOOKUP($A10&amp;AM1,Invoer!$Q:$S,3,FALSE),"")="x",IFERROR(VLOOKUP($A10&amp;AM1,Invoer!$R:$S,2,FALSE),"")="x",IFERROR(VLOOKUP($A10&amp;AM1,Wedstrijdleider_stand!$C:$D,2,FALSE),"")="x"),"x",""),"")</f>
        <v/>
      </c>
      <c r="AN10" s="170" t="str">
        <f ca="1">IF(AN$1&lt;=TODAY(),IF(OR(IFERROR(VLOOKUP($A10&amp;AN1,Invoer!$Q:$S,3,FALSE),"")="x",IFERROR(VLOOKUP($A10&amp;AN1,Invoer!$R:$S,2,FALSE),"")="x",IFERROR(VLOOKUP($A10&amp;AN1,Wedstrijdleider_stand!$C:$D,2,FALSE),"")="x"),"x",""),"")</f>
        <v/>
      </c>
      <c r="AO10" s="170" t="str">
        <f ca="1">IF(AO$1&lt;=TODAY(),IF(OR(IFERROR(VLOOKUP($A10&amp;AO1,Invoer!$Q:$S,3,FALSE),"")="x",IFERROR(VLOOKUP($A10&amp;AO1,Invoer!$R:$S,2,FALSE),"")="x",IFERROR(VLOOKUP($A10&amp;AO1,Wedstrijdleider_stand!$C:$D,2,FALSE),"")="x"),"x",""),"")</f>
        <v/>
      </c>
      <c r="AP10" s="170" t="str">
        <f ca="1">IF(AP$1&lt;=TODAY(),IF(OR(IFERROR(VLOOKUP($A10&amp;AP1,Invoer!$Q:$S,3,FALSE),"")="x",IFERROR(VLOOKUP($A10&amp;AP1,Invoer!$R:$S,2,FALSE),"")="x",IFERROR(VLOOKUP($A10&amp;AP1,Wedstrijdleider_stand!$C:$D,2,FALSE),"")="x"),"x",""),"")</f>
        <v/>
      </c>
      <c r="AQ10" s="170" t="str">
        <f ca="1">IF(AQ$1&lt;=TODAY(),IF(OR(IFERROR(VLOOKUP($A10&amp;AQ1,Invoer!$Q:$S,3,FALSE),"")="x",IFERROR(VLOOKUP($A10&amp;AQ1,Invoer!$R:$S,2,FALSE),"")="x",IFERROR(VLOOKUP($A10&amp;AQ1,Wedstrijdleider_stand!$C:$D,2,FALSE),"")="x"),"x",""),"")</f>
        <v/>
      </c>
      <c r="AR10" s="170" t="str">
        <f ca="1">IF(AR$1&lt;=TODAY(),IF(OR(IFERROR(VLOOKUP($A10&amp;AR1,Invoer!$Q:$S,3,FALSE),"")="x",IFERROR(VLOOKUP($A10&amp;AR1,Invoer!$R:$S,2,FALSE),"")="x",IFERROR(VLOOKUP($A10&amp;AR1,Wedstrijdleider_stand!$C:$D,2,FALSE),"")="x"),"x",""),"")</f>
        <v/>
      </c>
      <c r="AS10" s="72">
        <f t="shared" ca="1" si="1"/>
        <v>15</v>
      </c>
      <c r="AT10" s="73">
        <f t="shared" ca="1" si="2"/>
        <v>34</v>
      </c>
      <c r="AU10" s="86">
        <f t="shared" ca="1" si="3"/>
        <v>0.44117647058823528</v>
      </c>
    </row>
    <row r="11" spans="1:47" ht="18.600000000000001" customHeight="1">
      <c r="A11" s="71" t="str">
        <f>IFERROR(IF(VLOOKUP(Deelnemers!$B12,Deelnemers!$B$2:$C$26,2,FALSE)=0,"",Deelnemers!$B12),"")</f>
        <v>Vermeulen, Rudolf</v>
      </c>
      <c r="B11" s="170" t="str">
        <f ca="1">IF(B$1&lt;=TODAY(),IF(OR(IFERROR(VLOOKUP($A11&amp;B1,Invoer!$Q:$S,3,FALSE),"")="x",IFERROR(VLOOKUP($A11&amp;B1,Invoer!$R:$S,2,FALSE),"")="x",IFERROR(VLOOKUP($A11&amp;B1,Wedstrijdleider_stand!$C:$D,2,FALSE),"")="x"),"x",""),"")</f>
        <v>x</v>
      </c>
      <c r="C11" s="170" t="str">
        <f ca="1">IF(C$1&lt;=TODAY(),IF(OR(IFERROR(VLOOKUP($A11&amp;C1,Invoer!$Q:$S,3,FALSE),"")="x",IFERROR(VLOOKUP($A11&amp;C1,Invoer!$R:$S,2,FALSE),"")="x",IFERROR(VLOOKUP($A11&amp;C1,Wedstrijdleider_stand!$C:$D,2,FALSE),"")="x"),"x",""),"")</f>
        <v>x</v>
      </c>
      <c r="D11" s="170" t="str">
        <f ca="1">IF(D$1&lt;=TODAY(),IF(OR(IFERROR(VLOOKUP($A11&amp;D1,Invoer!$Q:$S,3,FALSE),"")="x",IFERROR(VLOOKUP($A11&amp;D1,Invoer!$R:$S,2,FALSE),"")="x",IFERROR(VLOOKUP($A11&amp;D1,Wedstrijdleider_stand!$C:$D,2,FALSE),"")="x"),"x",""),"")</f>
        <v>x</v>
      </c>
      <c r="E11" s="170" t="str">
        <f ca="1">IF(E$1&lt;=TODAY(),IF(OR(IFERROR(VLOOKUP($A11&amp;E1,Invoer!$Q:$S,3,FALSE),"")="x",IFERROR(VLOOKUP($A11&amp;E1,Invoer!$R:$S,2,FALSE),"")="x",IFERROR(VLOOKUP($A11&amp;E1,Wedstrijdleider_stand!$C:$D,2,FALSE),"")="x"),"x",""),"")</f>
        <v>x</v>
      </c>
      <c r="F11" s="170" t="str">
        <f ca="1">IF(F$1&lt;=TODAY(),IF(OR(IFERROR(VLOOKUP($A11&amp;F1,Invoer!$Q:$S,3,FALSE),"")="x",IFERROR(VLOOKUP($A11&amp;F1,Invoer!$R:$S,2,FALSE),"")="x",IFERROR(VLOOKUP($A11&amp;F1,Wedstrijdleider_stand!$C:$D,2,FALSE),"")="x"),"x",""),"")</f>
        <v>x</v>
      </c>
      <c r="G11" s="170" t="str">
        <f ca="1">IF(G$1&lt;=TODAY(),IF(OR(IFERROR(VLOOKUP($A11&amp;G1,Invoer!$Q:$S,3,FALSE),"")="x",IFERROR(VLOOKUP($A11&amp;G1,Invoer!$R:$S,2,FALSE),"")="x",IFERROR(VLOOKUP($A11&amp;G1,Wedstrijdleider_stand!$C:$D,2,FALSE),"")="x"),"x",""),"")</f>
        <v>x</v>
      </c>
      <c r="H11" s="170" t="str">
        <f ca="1">IF(H$1&lt;=TODAY(),IF(OR(IFERROR(VLOOKUP($A11&amp;H1,Invoer!$Q:$S,3,FALSE),"")="x",IFERROR(VLOOKUP($A11&amp;H1,Invoer!$R:$S,2,FALSE),"")="x",IFERROR(VLOOKUP($A11&amp;H1,Wedstrijdleider_stand!$C:$D,2,FALSE),"")="x"),"x",""),"")</f>
        <v>x</v>
      </c>
      <c r="I11" s="170" t="str">
        <f ca="1">IF(I$1&lt;=TODAY(),IF(OR(IFERROR(VLOOKUP($A11&amp;I1,Invoer!$Q:$S,3,FALSE),"")="x",IFERROR(VLOOKUP($A11&amp;I1,Invoer!$R:$S,2,FALSE),"")="x",IFERROR(VLOOKUP($A11&amp;I1,Wedstrijdleider_stand!$C:$D,2,FALSE),"")="x"),"x",""),"")</f>
        <v>x</v>
      </c>
      <c r="J11" s="170" t="str">
        <f ca="1">IF(J$1&lt;=TODAY(),IF(OR(IFERROR(VLOOKUP($A11&amp;J1,Invoer!$Q:$S,3,FALSE),"")="x",IFERROR(VLOOKUP($A11&amp;J1,Invoer!$R:$S,2,FALSE),"")="x",IFERROR(VLOOKUP($A11&amp;J1,Wedstrijdleider_stand!$C:$D,2,FALSE),"")="x"),"x",""),"")</f>
        <v/>
      </c>
      <c r="K11" s="170" t="str">
        <f ca="1">IF(K$1&lt;=TODAY(),IF(OR(IFERROR(VLOOKUP($A11&amp;K1,Invoer!$Q:$S,3,FALSE),"")="x",IFERROR(VLOOKUP($A11&amp;K1,Invoer!$R:$S,2,FALSE),"")="x",IFERROR(VLOOKUP($A11&amp;K1,Wedstrijdleider_stand!$C:$D,2,FALSE),"")="x"),"x",""),"")</f>
        <v/>
      </c>
      <c r="L11" s="170" t="str">
        <f ca="1">IF(L$1&lt;=TODAY(),IF(OR(IFERROR(VLOOKUP($A11&amp;L1,Invoer!$Q:$S,3,FALSE),"")="x",IFERROR(VLOOKUP($A11&amp;L1,Invoer!$R:$S,2,FALSE),"")="x",IFERROR(VLOOKUP($A11&amp;L1,Wedstrijdleider_stand!$C:$D,2,FALSE),"")="x"),"x",""),"")</f>
        <v>x</v>
      </c>
      <c r="M11" s="170" t="str">
        <f ca="1">IF(M$1&lt;=TODAY(),IF(OR(IFERROR(VLOOKUP($A11&amp;M1,Invoer!$Q:$S,3,FALSE),"")="x",IFERROR(VLOOKUP($A11&amp;M1,Invoer!$R:$S,2,FALSE),"")="x",IFERROR(VLOOKUP($A11&amp;M1,Wedstrijdleider_stand!$C:$D,2,FALSE),"")="x"),"x",""),"")</f>
        <v>x</v>
      </c>
      <c r="N11" s="170" t="str">
        <f ca="1">IF(N$1&lt;=TODAY(),IF(OR(IFERROR(VLOOKUP($A11&amp;N1,Invoer!$Q:$S,3,FALSE),"")="x",IFERROR(VLOOKUP($A11&amp;N1,Invoer!$R:$S,2,FALSE),"")="x",IFERROR(VLOOKUP($A11&amp;N1,Wedstrijdleider_stand!$C:$D,2,FALSE),"")="x"),"x",""),"")</f>
        <v/>
      </c>
      <c r="O11" s="170" t="str">
        <f ca="1">IF(O$1&lt;=TODAY(),IF(OR(IFERROR(VLOOKUP($A11&amp;O1,Invoer!$Q:$S,3,FALSE),"")="x",IFERROR(VLOOKUP($A11&amp;O1,Invoer!$R:$S,2,FALSE),"")="x",IFERROR(VLOOKUP($A11&amp;O1,Wedstrijdleider_stand!$C:$D,2,FALSE),"")="x"),"x",""),"")</f>
        <v/>
      </c>
      <c r="P11" s="170" t="str">
        <f ca="1">IF(P$1&lt;=TODAY(),IF(OR(IFERROR(VLOOKUP($A11&amp;P1,Invoer!$Q:$S,3,FALSE),"")="x",IFERROR(VLOOKUP($A11&amp;P1,Invoer!$R:$S,2,FALSE),"")="x",IFERROR(VLOOKUP($A11&amp;P1,Wedstrijdleider_stand!$C:$D,2,FALSE),"")="x"),"x",""),"")</f>
        <v>x</v>
      </c>
      <c r="Q11" s="170" t="str">
        <f ca="1">IF(Q$1&lt;=TODAY(),IF(OR(IFERROR(VLOOKUP($A11&amp;Q1,Invoer!$Q:$S,3,FALSE),"")="x",IFERROR(VLOOKUP($A11&amp;Q1,Invoer!$R:$S,2,FALSE),"")="x",IFERROR(VLOOKUP($A11&amp;Q1,Wedstrijdleider_stand!$C:$D,2,FALSE),"")="x"),"x",""),"")</f>
        <v/>
      </c>
      <c r="R11" s="170" t="str">
        <f ca="1">IF(R$1&lt;=TODAY(),IF(OR(IFERROR(VLOOKUP($A11&amp;R1,Invoer!$Q:$S,3,FALSE),"")="x",IFERROR(VLOOKUP($A11&amp;R1,Invoer!$R:$S,2,FALSE),"")="x",IFERROR(VLOOKUP($A11&amp;R1,Wedstrijdleider_stand!$C:$D,2,FALSE),"")="x"),"x",""),"")</f>
        <v/>
      </c>
      <c r="S11" s="170" t="str">
        <f ca="1">IF(S$1&lt;=TODAY(),IF(OR(IFERROR(VLOOKUP($A11&amp;S1,Invoer!$Q:$S,3,FALSE),"")="x",IFERROR(VLOOKUP($A11&amp;S1,Invoer!$R:$S,2,FALSE),"")="x",IFERROR(VLOOKUP($A11&amp;S1,Wedstrijdleider_stand!$C:$D,2,FALSE),"")="x"),"x",""),"")</f>
        <v>x</v>
      </c>
      <c r="T11" s="170" t="str">
        <f ca="1">IF(T$1&lt;=TODAY(),IF(OR(IFERROR(VLOOKUP($A11&amp;T1,Invoer!$Q:$S,3,FALSE),"")="x",IFERROR(VLOOKUP($A11&amp;T1,Invoer!$R:$S,2,FALSE),"")="x",IFERROR(VLOOKUP($A11&amp;T1,Wedstrijdleider_stand!$C:$D,2,FALSE),"")="x"),"x",""),"")</f>
        <v/>
      </c>
      <c r="U11" s="170" t="str">
        <f ca="1">IF(U$1&lt;=TODAY(),IF(OR(IFERROR(VLOOKUP($A11&amp;U1,Invoer!$Q:$S,3,FALSE),"")="x",IFERROR(VLOOKUP($A11&amp;U1,Invoer!$R:$S,2,FALSE),"")="x",IFERROR(VLOOKUP($A11&amp;U1,Wedstrijdleider_stand!$C:$D,2,FALSE),"")="x"),"x",""),"")</f>
        <v>x</v>
      </c>
      <c r="V11" s="170" t="str">
        <f ca="1">IF(V$1&lt;=TODAY(),IF(OR(IFERROR(VLOOKUP($A11&amp;V1,Invoer!$Q:$S,3,FALSE),"")="x",IFERROR(VLOOKUP($A11&amp;V1,Invoer!$R:$S,2,FALSE),"")="x",IFERROR(VLOOKUP($A11&amp;V1,Wedstrijdleider_stand!$C:$D,2,FALSE),"")="x"),"x",""),"")</f>
        <v/>
      </c>
      <c r="W11" s="170" t="str">
        <f ca="1">IF(W$1&lt;=TODAY(),IF(OR(IFERROR(VLOOKUP($A11&amp;W1,Invoer!$Q:$S,3,FALSE),"")="x",IFERROR(VLOOKUP($A11&amp;W1,Invoer!$R:$S,2,FALSE),"")="x",IFERROR(VLOOKUP($A11&amp;W1,Wedstrijdleider_stand!$C:$D,2,FALSE),"")="x"),"x",""),"")</f>
        <v/>
      </c>
      <c r="X11" s="170" t="str">
        <f ca="1">IF(X$1&lt;=TODAY(),IF(OR(IFERROR(VLOOKUP($A11&amp;X1,Invoer!$Q:$S,3,FALSE),"")="x",IFERROR(VLOOKUP($A11&amp;X1,Invoer!$R:$S,2,FALSE),"")="x",IFERROR(VLOOKUP($A11&amp;X1,Wedstrijdleider_stand!$C:$D,2,FALSE),"")="x"),"x",""),"")</f>
        <v/>
      </c>
      <c r="Y11" s="170" t="str">
        <f ca="1">IF(Y$1&lt;=TODAY(),IF(OR(IFERROR(VLOOKUP($A11&amp;Y1,Invoer!$Q:$S,3,FALSE),"")="x",IFERROR(VLOOKUP($A11&amp;Y1,Invoer!$R:$S,2,FALSE),"")="x",IFERROR(VLOOKUP($A11&amp;Y1,Wedstrijdleider_stand!$C:$D,2,FALSE),"")="x"),"x",""),"")</f>
        <v>x</v>
      </c>
      <c r="Z11" s="170" t="str">
        <f ca="1">IF(Z$1&lt;=TODAY(),IF(OR(IFERROR(VLOOKUP($A11&amp;Z1,Invoer!$Q:$S,3,FALSE),"")="x",IFERROR(VLOOKUP($A11&amp;Z1,Invoer!$R:$S,2,FALSE),"")="x",IFERROR(VLOOKUP($A11&amp;Z1,Wedstrijdleider_stand!$C:$D,2,FALSE),"")="x"),"x",""),"")</f>
        <v/>
      </c>
      <c r="AA11" s="170" t="str">
        <f ca="1">IF(AA$1&lt;=TODAY(),IF(OR(IFERROR(VLOOKUP($A11&amp;AA1,Invoer!$Q:$S,3,FALSE),"")="x",IFERROR(VLOOKUP($A11&amp;AA1,Invoer!$R:$S,2,FALSE),"")="x",IFERROR(VLOOKUP($A11&amp;AA1,Wedstrijdleider_stand!$C:$D,2,FALSE),"")="x"),"x",""),"")</f>
        <v>x</v>
      </c>
      <c r="AB11" s="170" t="str">
        <f ca="1">IF(AB$1&lt;=TODAY(),IF(OR(IFERROR(VLOOKUP($A11&amp;AB1,Invoer!$Q:$S,3,FALSE),"")="x",IFERROR(VLOOKUP($A11&amp;AB1,Invoer!$R:$S,2,FALSE),"")="x",IFERROR(VLOOKUP($A11&amp;AB1,Wedstrijdleider_stand!$C:$D,2,FALSE),"")="x"),"x",""),"")</f>
        <v>x</v>
      </c>
      <c r="AC11" s="170" t="str">
        <f ca="1">IF(AC$1&lt;=TODAY(),IF(OR(IFERROR(VLOOKUP($A11&amp;AC1,Invoer!$Q:$S,3,FALSE),"")="x",IFERROR(VLOOKUP($A11&amp;AC1,Invoer!$R:$S,2,FALSE),"")="x",IFERROR(VLOOKUP($A11&amp;AC1,Wedstrijdleider_stand!$C:$D,2,FALSE),"")="x"),"x",""),"")</f>
        <v>x</v>
      </c>
      <c r="AD11" s="170" t="str">
        <f ca="1">IF(AD$1&lt;=TODAY(),IF(OR(IFERROR(VLOOKUP($A11&amp;AD1,Invoer!$Q:$S,3,FALSE),"")="x",IFERROR(VLOOKUP($A11&amp;AD1,Invoer!$R:$S,2,FALSE),"")="x",IFERROR(VLOOKUP($A11&amp;AD1,Wedstrijdleider_stand!$C:$D,2,FALSE),"")="x"),"x",""),"")</f>
        <v/>
      </c>
      <c r="AE11" s="170" t="str">
        <f ca="1">IF(AE$1&lt;=TODAY(),IF(OR(IFERROR(VLOOKUP($A11&amp;AE1,Invoer!$Q:$S,3,FALSE),"")="x",IFERROR(VLOOKUP($A11&amp;AE1,Invoer!$R:$S,2,FALSE),"")="x",IFERROR(VLOOKUP($A11&amp;AE1,Wedstrijdleider_stand!$C:$D,2,FALSE),"")="x"),"x",""),"")</f>
        <v>x</v>
      </c>
      <c r="AF11" s="170" t="str">
        <f ca="1">IF(AF$1&lt;=TODAY(),IF(OR(IFERROR(VLOOKUP($A11&amp;AF1,Invoer!$Q:$S,3,FALSE),"")="x",IFERROR(VLOOKUP($A11&amp;AF1,Invoer!$R:$S,2,FALSE),"")="x",IFERROR(VLOOKUP($A11&amp;AF1,Wedstrijdleider_stand!$C:$D,2,FALSE),"")="x"),"x",""),"")</f>
        <v>x</v>
      </c>
      <c r="AG11" s="170" t="str">
        <f ca="1">IF(AG$1&lt;=TODAY(),IF(OR(IFERROR(VLOOKUP($A11&amp;AG1,Invoer!$Q:$S,3,FALSE),"")="x",IFERROR(VLOOKUP($A11&amp;AG1,Invoer!$R:$S,2,FALSE),"")="x",IFERROR(VLOOKUP($A11&amp;AG1,Wedstrijdleider_stand!$C:$D,2,FALSE),"")="x"),"x",""),"")</f>
        <v>x</v>
      </c>
      <c r="AH11" s="170" t="str">
        <f ca="1">IF(AH$1&lt;=TODAY(),IF(OR(IFERROR(VLOOKUP($A11&amp;AH1,Invoer!$Q:$S,3,FALSE),"")="x",IFERROR(VLOOKUP($A11&amp;AH1,Invoer!$R:$S,2,FALSE),"")="x",IFERROR(VLOOKUP($A11&amp;AH1,Wedstrijdleider_stand!$C:$D,2,FALSE),"")="x"),"x",""),"")</f>
        <v>x</v>
      </c>
      <c r="AI11" s="170" t="str">
        <f ca="1">IF(AI$1&lt;=TODAY(),IF(OR(IFERROR(VLOOKUP($A11&amp;AI1,Invoer!$Q:$S,3,FALSE),"")="x",IFERROR(VLOOKUP($A11&amp;AI1,Invoer!$R:$S,2,FALSE),"")="x",IFERROR(VLOOKUP($A11&amp;AI1,Wedstrijdleider_stand!$C:$D,2,FALSE),"")="x"),"x",""),"")</f>
        <v>x</v>
      </c>
      <c r="AJ11" s="170" t="str">
        <f ca="1">IF(AJ$1&lt;=TODAY(),IF(OR(IFERROR(VLOOKUP($A11&amp;AJ1,Invoer!$Q:$S,3,FALSE),"")="x",IFERROR(VLOOKUP($A11&amp;AJ1,Invoer!$R:$S,2,FALSE),"")="x",IFERROR(VLOOKUP($A11&amp;AJ1,Wedstrijdleider_stand!$C:$D,2,FALSE),"")="x"),"x",""),"")</f>
        <v/>
      </c>
      <c r="AK11" s="170" t="str">
        <f ca="1">IF(AK$1&lt;=TODAY(),IF(OR(IFERROR(VLOOKUP($A11&amp;AK1,Invoer!$Q:$S,3,FALSE),"")="x",IFERROR(VLOOKUP($A11&amp;AK1,Invoer!$R:$S,2,FALSE),"")="x",IFERROR(VLOOKUP($A11&amp;AK1,Wedstrijdleider_stand!$C:$D,2,FALSE),"")="x"),"x",""),"")</f>
        <v/>
      </c>
      <c r="AL11" s="170" t="str">
        <f ca="1">IF(AL$1&lt;=TODAY(),IF(OR(IFERROR(VLOOKUP($A11&amp;AL1,Invoer!$Q:$S,3,FALSE),"")="x",IFERROR(VLOOKUP($A11&amp;AL1,Invoer!$R:$S,2,FALSE),"")="x",IFERROR(VLOOKUP($A11&amp;AL1,Wedstrijdleider_stand!$C:$D,2,FALSE),"")="x"),"x",""),"")</f>
        <v/>
      </c>
      <c r="AM11" s="170" t="str">
        <f ca="1">IF(AM$1&lt;=TODAY(),IF(OR(IFERROR(VLOOKUP($A11&amp;AM1,Invoer!$Q:$S,3,FALSE),"")="x",IFERROR(VLOOKUP($A11&amp;AM1,Invoer!$R:$S,2,FALSE),"")="x",IFERROR(VLOOKUP($A11&amp;AM1,Wedstrijdleider_stand!$C:$D,2,FALSE),"")="x"),"x",""),"")</f>
        <v/>
      </c>
      <c r="AN11" s="170" t="str">
        <f ca="1">IF(AN$1&lt;=TODAY(),IF(OR(IFERROR(VLOOKUP($A11&amp;AN1,Invoer!$Q:$S,3,FALSE),"")="x",IFERROR(VLOOKUP($A11&amp;AN1,Invoer!$R:$S,2,FALSE),"")="x",IFERROR(VLOOKUP($A11&amp;AN1,Wedstrijdleider_stand!$C:$D,2,FALSE),"")="x"),"x",""),"")</f>
        <v/>
      </c>
      <c r="AO11" s="170" t="str">
        <f ca="1">IF(AO$1&lt;=TODAY(),IF(OR(IFERROR(VLOOKUP($A11&amp;AO1,Invoer!$Q:$S,3,FALSE),"")="x",IFERROR(VLOOKUP($A11&amp;AO1,Invoer!$R:$S,2,FALSE),"")="x",IFERROR(VLOOKUP($A11&amp;AO1,Wedstrijdleider_stand!$C:$D,2,FALSE),"")="x"),"x",""),"")</f>
        <v/>
      </c>
      <c r="AP11" s="170" t="str">
        <f ca="1">IF(AP$1&lt;=TODAY(),IF(OR(IFERROR(VLOOKUP($A11&amp;AP1,Invoer!$Q:$S,3,FALSE),"")="x",IFERROR(VLOOKUP($A11&amp;AP1,Invoer!$R:$S,2,FALSE),"")="x",IFERROR(VLOOKUP($A11&amp;AP1,Wedstrijdleider_stand!$C:$D,2,FALSE),"")="x"),"x",""),"")</f>
        <v/>
      </c>
      <c r="AQ11" s="170" t="str">
        <f ca="1">IF(AQ$1&lt;=TODAY(),IF(OR(IFERROR(VLOOKUP($A11&amp;AQ1,Invoer!$Q:$S,3,FALSE),"")="x",IFERROR(VLOOKUP($A11&amp;AQ1,Invoer!$R:$S,2,FALSE),"")="x",IFERROR(VLOOKUP($A11&amp;AQ1,Wedstrijdleider_stand!$C:$D,2,FALSE),"")="x"),"x",""),"")</f>
        <v/>
      </c>
      <c r="AR11" s="170" t="str">
        <f ca="1">IF(AR$1&lt;=TODAY(),IF(OR(IFERROR(VLOOKUP($A11&amp;AR1,Invoer!$Q:$S,3,FALSE),"")="x",IFERROR(VLOOKUP($A11&amp;AR1,Invoer!$R:$S,2,FALSE),"")="x",IFERROR(VLOOKUP($A11&amp;AR1,Wedstrijdleider_stand!$C:$D,2,FALSE),"")="x"),"x",""),"")</f>
        <v/>
      </c>
      <c r="AS11" s="72">
        <f t="shared" ca="1" si="1"/>
        <v>22</v>
      </c>
      <c r="AT11" s="73">
        <f t="shared" ca="1" si="2"/>
        <v>34</v>
      </c>
      <c r="AU11" s="86">
        <f t="shared" ca="1" si="3"/>
        <v>0.6470588235294118</v>
      </c>
    </row>
    <row r="12" spans="1:47" ht="18.600000000000001" customHeight="1">
      <c r="A12" s="71" t="str">
        <f>IFERROR(IF(VLOOKUP(Deelnemers!$B13,Deelnemers!$B$2:$C$26,2,FALSE)=0,"",Deelnemers!$B13),"")</f>
        <v>Vissenberg, Erwin</v>
      </c>
      <c r="B12" s="170" t="str">
        <f ca="1">IF(B$1&lt;=TODAY(),IF(OR(IFERROR(VLOOKUP($A12&amp;B1,Invoer!$Q:$S,3,FALSE),"")="x",IFERROR(VLOOKUP($A12&amp;B1,Invoer!$R:$S,2,FALSE),"")="x",IFERROR(VLOOKUP($A12&amp;B1,Wedstrijdleider_stand!$C:$D,2,FALSE),"")="x"),"x",""),"")</f>
        <v>x</v>
      </c>
      <c r="C12" s="170" t="str">
        <f ca="1">IF(C$1&lt;=TODAY(),IF(OR(IFERROR(VLOOKUP($A12&amp;C1,Invoer!$Q:$S,3,FALSE),"")="x",IFERROR(VLOOKUP($A12&amp;C1,Invoer!$R:$S,2,FALSE),"")="x",IFERROR(VLOOKUP($A12&amp;C1,Wedstrijdleider_stand!$C:$D,2,FALSE),"")="x"),"x",""),"")</f>
        <v>x</v>
      </c>
      <c r="D12" s="170" t="str">
        <f ca="1">IF(D$1&lt;=TODAY(),IF(OR(IFERROR(VLOOKUP($A12&amp;D1,Invoer!$Q:$S,3,FALSE),"")="x",IFERROR(VLOOKUP($A12&amp;D1,Invoer!$R:$S,2,FALSE),"")="x",IFERROR(VLOOKUP($A12&amp;D1,Wedstrijdleider_stand!$C:$D,2,FALSE),"")="x"),"x",""),"")</f>
        <v>x</v>
      </c>
      <c r="E12" s="170" t="str">
        <f ca="1">IF(E$1&lt;=TODAY(),IF(OR(IFERROR(VLOOKUP($A12&amp;E1,Invoer!$Q:$S,3,FALSE),"")="x",IFERROR(VLOOKUP($A12&amp;E1,Invoer!$R:$S,2,FALSE),"")="x",IFERROR(VLOOKUP($A12&amp;E1,Wedstrijdleider_stand!$C:$D,2,FALSE),"")="x"),"x",""),"")</f>
        <v>x</v>
      </c>
      <c r="F12" s="170" t="str">
        <f ca="1">IF(F$1&lt;=TODAY(),IF(OR(IFERROR(VLOOKUP($A12&amp;F1,Invoer!$Q:$S,3,FALSE),"")="x",IFERROR(VLOOKUP($A12&amp;F1,Invoer!$R:$S,2,FALSE),"")="x",IFERROR(VLOOKUP($A12&amp;F1,Wedstrijdleider_stand!$C:$D,2,FALSE),"")="x"),"x",""),"")</f>
        <v>x</v>
      </c>
      <c r="G12" s="170" t="str">
        <f ca="1">IF(G$1&lt;=TODAY(),IF(OR(IFERROR(VLOOKUP($A12&amp;G1,Invoer!$Q:$S,3,FALSE),"")="x",IFERROR(VLOOKUP($A12&amp;G1,Invoer!$R:$S,2,FALSE),"")="x",IFERROR(VLOOKUP($A12&amp;G1,Wedstrijdleider_stand!$C:$D,2,FALSE),"")="x"),"x",""),"")</f>
        <v/>
      </c>
      <c r="H12" s="170" t="str">
        <f ca="1">IF(H$1&lt;=TODAY(),IF(OR(IFERROR(VLOOKUP($A12&amp;H1,Invoer!$Q:$S,3,FALSE),"")="x",IFERROR(VLOOKUP($A12&amp;H1,Invoer!$R:$S,2,FALSE),"")="x",IFERROR(VLOOKUP($A12&amp;H1,Wedstrijdleider_stand!$C:$D,2,FALSE),"")="x"),"x",""),"")</f>
        <v>x</v>
      </c>
      <c r="I12" s="170" t="str">
        <f ca="1">IF(I$1&lt;=TODAY(),IF(OR(IFERROR(VLOOKUP($A12&amp;I1,Invoer!$Q:$S,3,FALSE),"")="x",IFERROR(VLOOKUP($A12&amp;I1,Invoer!$R:$S,2,FALSE),"")="x",IFERROR(VLOOKUP($A12&amp;I1,Wedstrijdleider_stand!$C:$D,2,FALSE),"")="x"),"x",""),"")</f>
        <v/>
      </c>
      <c r="J12" s="170" t="str">
        <f ca="1">IF(J$1&lt;=TODAY(),IF(OR(IFERROR(VLOOKUP($A12&amp;J1,Invoer!$Q:$S,3,FALSE),"")="x",IFERROR(VLOOKUP($A12&amp;J1,Invoer!$R:$S,2,FALSE),"")="x",IFERROR(VLOOKUP($A12&amp;J1,Wedstrijdleider_stand!$C:$D,2,FALSE),"")="x"),"x",""),"")</f>
        <v>x</v>
      </c>
      <c r="K12" s="170" t="str">
        <f ca="1">IF(K$1&lt;=TODAY(),IF(OR(IFERROR(VLOOKUP($A12&amp;K1,Invoer!$Q:$S,3,FALSE),"")="x",IFERROR(VLOOKUP($A12&amp;K1,Invoer!$R:$S,2,FALSE),"")="x",IFERROR(VLOOKUP($A12&amp;K1,Wedstrijdleider_stand!$C:$D,2,FALSE),"")="x"),"x",""),"")</f>
        <v>x</v>
      </c>
      <c r="L12" s="170" t="str">
        <f ca="1">IF(L$1&lt;=TODAY(),IF(OR(IFERROR(VLOOKUP($A12&amp;L1,Invoer!$Q:$S,3,FALSE),"")="x",IFERROR(VLOOKUP($A12&amp;L1,Invoer!$R:$S,2,FALSE),"")="x",IFERROR(VLOOKUP($A12&amp;L1,Wedstrijdleider_stand!$C:$D,2,FALSE),"")="x"),"x",""),"")</f>
        <v/>
      </c>
      <c r="M12" s="170" t="str">
        <f ca="1">IF(M$1&lt;=TODAY(),IF(OR(IFERROR(VLOOKUP($A12&amp;M1,Invoer!$Q:$S,3,FALSE),"")="x",IFERROR(VLOOKUP($A12&amp;M1,Invoer!$R:$S,2,FALSE),"")="x",IFERROR(VLOOKUP($A12&amp;M1,Wedstrijdleider_stand!$C:$D,2,FALSE),"")="x"),"x",""),"")</f>
        <v/>
      </c>
      <c r="N12" s="170" t="str">
        <f ca="1">IF(N$1&lt;=TODAY(),IF(OR(IFERROR(VLOOKUP($A12&amp;N1,Invoer!$Q:$S,3,FALSE),"")="x",IFERROR(VLOOKUP($A12&amp;N1,Invoer!$R:$S,2,FALSE),"")="x",IFERROR(VLOOKUP($A12&amp;N1,Wedstrijdleider_stand!$C:$D,2,FALSE),"")="x"),"x",""),"")</f>
        <v/>
      </c>
      <c r="O12" s="170" t="str">
        <f ca="1">IF(O$1&lt;=TODAY(),IF(OR(IFERROR(VLOOKUP($A12&amp;O1,Invoer!$Q:$S,3,FALSE),"")="x",IFERROR(VLOOKUP($A12&amp;O1,Invoer!$R:$S,2,FALSE),"")="x",IFERROR(VLOOKUP($A12&amp;O1,Wedstrijdleider_stand!$C:$D,2,FALSE),"")="x"),"x",""),"")</f>
        <v>x</v>
      </c>
      <c r="P12" s="170" t="str">
        <f ca="1">IF(P$1&lt;=TODAY(),IF(OR(IFERROR(VLOOKUP($A12&amp;P1,Invoer!$Q:$S,3,FALSE),"")="x",IFERROR(VLOOKUP($A12&amp;P1,Invoer!$R:$S,2,FALSE),"")="x",IFERROR(VLOOKUP($A12&amp;P1,Wedstrijdleider_stand!$C:$D,2,FALSE),"")="x"),"x",""),"")</f>
        <v>x</v>
      </c>
      <c r="Q12" s="170" t="str">
        <f ca="1">IF(Q$1&lt;=TODAY(),IF(OR(IFERROR(VLOOKUP($A12&amp;Q1,Invoer!$Q:$S,3,FALSE),"")="x",IFERROR(VLOOKUP($A12&amp;Q1,Invoer!$R:$S,2,FALSE),"")="x",IFERROR(VLOOKUP($A12&amp;Q1,Wedstrijdleider_stand!$C:$D,2,FALSE),"")="x"),"x",""),"")</f>
        <v/>
      </c>
      <c r="R12" s="170" t="str">
        <f ca="1">IF(R$1&lt;=TODAY(),IF(OR(IFERROR(VLOOKUP($A12&amp;R1,Invoer!$Q:$S,3,FALSE),"")="x",IFERROR(VLOOKUP($A12&amp;R1,Invoer!$R:$S,2,FALSE),"")="x",IFERROR(VLOOKUP($A12&amp;R1,Wedstrijdleider_stand!$C:$D,2,FALSE),"")="x"),"x",""),"")</f>
        <v/>
      </c>
      <c r="S12" s="170" t="str">
        <f ca="1">IF(S$1&lt;=TODAY(),IF(OR(IFERROR(VLOOKUP($A12&amp;S1,Invoer!$Q:$S,3,FALSE),"")="x",IFERROR(VLOOKUP($A12&amp;S1,Invoer!$R:$S,2,FALSE),"")="x",IFERROR(VLOOKUP($A12&amp;S1,Wedstrijdleider_stand!$C:$D,2,FALSE),"")="x"),"x",""),"")</f>
        <v>x</v>
      </c>
      <c r="T12" s="170" t="str">
        <f ca="1">IF(T$1&lt;=TODAY(),IF(OR(IFERROR(VLOOKUP($A12&amp;T1,Invoer!$Q:$S,3,FALSE),"")="x",IFERROR(VLOOKUP($A12&amp;T1,Invoer!$R:$S,2,FALSE),"")="x",IFERROR(VLOOKUP($A12&amp;T1,Wedstrijdleider_stand!$C:$D,2,FALSE),"")="x"),"x",""),"")</f>
        <v>x</v>
      </c>
      <c r="U12" s="170" t="str">
        <f ca="1">IF(U$1&lt;=TODAY(),IF(OR(IFERROR(VLOOKUP($A12&amp;U1,Invoer!$Q:$S,3,FALSE),"")="x",IFERROR(VLOOKUP($A12&amp;U1,Invoer!$R:$S,2,FALSE),"")="x",IFERROR(VLOOKUP($A12&amp;U1,Wedstrijdleider_stand!$C:$D,2,FALSE),"")="x"),"x",""),"")</f>
        <v/>
      </c>
      <c r="V12" s="170" t="str">
        <f ca="1">IF(V$1&lt;=TODAY(),IF(OR(IFERROR(VLOOKUP($A12&amp;V1,Invoer!$Q:$S,3,FALSE),"")="x",IFERROR(VLOOKUP($A12&amp;V1,Invoer!$R:$S,2,FALSE),"")="x",IFERROR(VLOOKUP($A12&amp;V1,Wedstrijdleider_stand!$C:$D,2,FALSE),"")="x"),"x",""),"")</f>
        <v/>
      </c>
      <c r="W12" s="170" t="str">
        <f ca="1">IF(W$1&lt;=TODAY(),IF(OR(IFERROR(VLOOKUP($A12&amp;W1,Invoer!$Q:$S,3,FALSE),"")="x",IFERROR(VLOOKUP($A12&amp;W1,Invoer!$R:$S,2,FALSE),"")="x",IFERROR(VLOOKUP($A12&amp;W1,Wedstrijdleider_stand!$C:$D,2,FALSE),"")="x"),"x",""),"")</f>
        <v>x</v>
      </c>
      <c r="X12" s="170" t="str">
        <f ca="1">IF(X$1&lt;=TODAY(),IF(OR(IFERROR(VLOOKUP($A12&amp;X1,Invoer!$Q:$S,3,FALSE),"")="x",IFERROR(VLOOKUP($A12&amp;X1,Invoer!$R:$S,2,FALSE),"")="x",IFERROR(VLOOKUP($A12&amp;X1,Wedstrijdleider_stand!$C:$D,2,FALSE),"")="x"),"x",""),"")</f>
        <v>x</v>
      </c>
      <c r="Y12" s="170" t="str">
        <f ca="1">IF(Y$1&lt;=TODAY(),IF(OR(IFERROR(VLOOKUP($A12&amp;Y1,Invoer!$Q:$S,3,FALSE),"")="x",IFERROR(VLOOKUP($A12&amp;Y1,Invoer!$R:$S,2,FALSE),"")="x",IFERROR(VLOOKUP($A12&amp;Y1,Wedstrijdleider_stand!$C:$D,2,FALSE),"")="x"),"x",""),"")</f>
        <v>x</v>
      </c>
      <c r="Z12" s="170" t="str">
        <f ca="1">IF(Z$1&lt;=TODAY(),IF(OR(IFERROR(VLOOKUP($A12&amp;Z1,Invoer!$Q:$S,3,FALSE),"")="x",IFERROR(VLOOKUP($A12&amp;Z1,Invoer!$R:$S,2,FALSE),"")="x",IFERROR(VLOOKUP($A12&amp;Z1,Wedstrijdleider_stand!$C:$D,2,FALSE),"")="x"),"x",""),"")</f>
        <v>x</v>
      </c>
      <c r="AA12" s="170" t="str">
        <f ca="1">IF(AA$1&lt;=TODAY(),IF(OR(IFERROR(VLOOKUP($A12&amp;AA1,Invoer!$Q:$S,3,FALSE),"")="x",IFERROR(VLOOKUP($A12&amp;AA1,Invoer!$R:$S,2,FALSE),"")="x",IFERROR(VLOOKUP($A12&amp;AA1,Wedstrijdleider_stand!$C:$D,2,FALSE),"")="x"),"x",""),"")</f>
        <v>x</v>
      </c>
      <c r="AB12" s="170" t="str">
        <f ca="1">IF(AB$1&lt;=TODAY(),IF(OR(IFERROR(VLOOKUP($A12&amp;AB1,Invoer!$Q:$S,3,FALSE),"")="x",IFERROR(VLOOKUP($A12&amp;AB1,Invoer!$R:$S,2,FALSE),"")="x",IFERROR(VLOOKUP($A12&amp;AB1,Wedstrijdleider_stand!$C:$D,2,FALSE),"")="x"),"x",""),"")</f>
        <v/>
      </c>
      <c r="AC12" s="170" t="str">
        <f ca="1">IF(AC$1&lt;=TODAY(),IF(OR(IFERROR(VLOOKUP($A12&amp;AC1,Invoer!$Q:$S,3,FALSE),"")="x",IFERROR(VLOOKUP($A12&amp;AC1,Invoer!$R:$S,2,FALSE),"")="x",IFERROR(VLOOKUP($A12&amp;AC1,Wedstrijdleider_stand!$C:$D,2,FALSE),"")="x"),"x",""),"")</f>
        <v>x</v>
      </c>
      <c r="AD12" s="170" t="str">
        <f ca="1">IF(AD$1&lt;=TODAY(),IF(OR(IFERROR(VLOOKUP($A12&amp;AD1,Invoer!$Q:$S,3,FALSE),"")="x",IFERROR(VLOOKUP($A12&amp;AD1,Invoer!$R:$S,2,FALSE),"")="x",IFERROR(VLOOKUP($A12&amp;AD1,Wedstrijdleider_stand!$C:$D,2,FALSE),"")="x"),"x",""),"")</f>
        <v/>
      </c>
      <c r="AE12" s="170" t="str">
        <f ca="1">IF(AE$1&lt;=TODAY(),IF(OR(IFERROR(VLOOKUP($A12&amp;AE1,Invoer!$Q:$S,3,FALSE),"")="x",IFERROR(VLOOKUP($A12&amp;AE1,Invoer!$R:$S,2,FALSE),"")="x",IFERROR(VLOOKUP($A12&amp;AE1,Wedstrijdleider_stand!$C:$D,2,FALSE),"")="x"),"x",""),"")</f>
        <v>x</v>
      </c>
      <c r="AF12" s="170" t="str">
        <f ca="1">IF(AF$1&lt;=TODAY(),IF(OR(IFERROR(VLOOKUP($A12&amp;AF1,Invoer!$Q:$S,3,FALSE),"")="x",IFERROR(VLOOKUP($A12&amp;AF1,Invoer!$R:$S,2,FALSE),"")="x",IFERROR(VLOOKUP($A12&amp;AF1,Wedstrijdleider_stand!$C:$D,2,FALSE),"")="x"),"x",""),"")</f>
        <v/>
      </c>
      <c r="AG12" s="170" t="str">
        <f ca="1">IF(AG$1&lt;=TODAY(),IF(OR(IFERROR(VLOOKUP($A12&amp;AG1,Invoer!$Q:$S,3,FALSE),"")="x",IFERROR(VLOOKUP($A12&amp;AG1,Invoer!$R:$S,2,FALSE),"")="x",IFERROR(VLOOKUP($A12&amp;AG1,Wedstrijdleider_stand!$C:$D,2,FALSE),"")="x"),"x",""),"")</f>
        <v>x</v>
      </c>
      <c r="AH12" s="170" t="str">
        <f ca="1">IF(AH$1&lt;=TODAY(),IF(OR(IFERROR(VLOOKUP($A12&amp;AH1,Invoer!$Q:$S,3,FALSE),"")="x",IFERROR(VLOOKUP($A12&amp;AH1,Invoer!$R:$S,2,FALSE),"")="x",IFERROR(VLOOKUP($A12&amp;AH1,Wedstrijdleider_stand!$C:$D,2,FALSE),"")="x"),"x",""),"")</f>
        <v>x</v>
      </c>
      <c r="AI12" s="170" t="str">
        <f ca="1">IF(AI$1&lt;=TODAY(),IF(OR(IFERROR(VLOOKUP($A12&amp;AI1,Invoer!$Q:$S,3,FALSE),"")="x",IFERROR(VLOOKUP($A12&amp;AI1,Invoer!$R:$S,2,FALSE),"")="x",IFERROR(VLOOKUP($A12&amp;AI1,Wedstrijdleider_stand!$C:$D,2,FALSE),"")="x"),"x",""),"")</f>
        <v>x</v>
      </c>
      <c r="AJ12" s="170" t="str">
        <f ca="1">IF(AJ$1&lt;=TODAY(),IF(OR(IFERROR(VLOOKUP($A12&amp;AJ1,Invoer!$Q:$S,3,FALSE),"")="x",IFERROR(VLOOKUP($A12&amp;AJ1,Invoer!$R:$S,2,FALSE),"")="x",IFERROR(VLOOKUP($A12&amp;AJ1,Wedstrijdleider_stand!$C:$D,2,FALSE),"")="x"),"x",""),"")</f>
        <v/>
      </c>
      <c r="AK12" s="170" t="str">
        <f ca="1">IF(AK$1&lt;=TODAY(),IF(OR(IFERROR(VLOOKUP($A12&amp;AK1,Invoer!$Q:$S,3,FALSE),"")="x",IFERROR(VLOOKUP($A12&amp;AK1,Invoer!$R:$S,2,FALSE),"")="x",IFERROR(VLOOKUP($A12&amp;AK1,Wedstrijdleider_stand!$C:$D,2,FALSE),"")="x"),"x",""),"")</f>
        <v/>
      </c>
      <c r="AL12" s="170" t="str">
        <f ca="1">IF(AL$1&lt;=TODAY(),IF(OR(IFERROR(VLOOKUP($A12&amp;AL1,Invoer!$Q:$S,3,FALSE),"")="x",IFERROR(VLOOKUP($A12&amp;AL1,Invoer!$R:$S,2,FALSE),"")="x",IFERROR(VLOOKUP($A12&amp;AL1,Wedstrijdleider_stand!$C:$D,2,FALSE),"")="x"),"x",""),"")</f>
        <v/>
      </c>
      <c r="AM12" s="170" t="str">
        <f ca="1">IF(AM$1&lt;=TODAY(),IF(OR(IFERROR(VLOOKUP($A12&amp;AM1,Invoer!$Q:$S,3,FALSE),"")="x",IFERROR(VLOOKUP($A12&amp;AM1,Invoer!$R:$S,2,FALSE),"")="x",IFERROR(VLOOKUP($A12&amp;AM1,Wedstrijdleider_stand!$C:$D,2,FALSE),"")="x"),"x",""),"")</f>
        <v/>
      </c>
      <c r="AN12" s="170" t="str">
        <f ca="1">IF(AN$1&lt;=TODAY(),IF(OR(IFERROR(VLOOKUP($A12&amp;AN1,Invoer!$Q:$S,3,FALSE),"")="x",IFERROR(VLOOKUP($A12&amp;AN1,Invoer!$R:$S,2,FALSE),"")="x",IFERROR(VLOOKUP($A12&amp;AN1,Wedstrijdleider_stand!$C:$D,2,FALSE),"")="x"),"x",""),"")</f>
        <v/>
      </c>
      <c r="AO12" s="170" t="str">
        <f ca="1">IF(AO$1&lt;=TODAY(),IF(OR(IFERROR(VLOOKUP($A12&amp;AO1,Invoer!$Q:$S,3,FALSE),"")="x",IFERROR(VLOOKUP($A12&amp;AO1,Invoer!$R:$S,2,FALSE),"")="x",IFERROR(VLOOKUP($A12&amp;AO1,Wedstrijdleider_stand!$C:$D,2,FALSE),"")="x"),"x",""),"")</f>
        <v/>
      </c>
      <c r="AP12" s="170" t="str">
        <f ca="1">IF(AP$1&lt;=TODAY(),IF(OR(IFERROR(VLOOKUP($A12&amp;AP1,Invoer!$Q:$S,3,FALSE),"")="x",IFERROR(VLOOKUP($A12&amp;AP1,Invoer!$R:$S,2,FALSE),"")="x",IFERROR(VLOOKUP($A12&amp;AP1,Wedstrijdleider_stand!$C:$D,2,FALSE),"")="x"),"x",""),"")</f>
        <v/>
      </c>
      <c r="AQ12" s="170" t="str">
        <f ca="1">IF(AQ$1&lt;=TODAY(),IF(OR(IFERROR(VLOOKUP($A12&amp;AQ1,Invoer!$Q:$S,3,FALSE),"")="x",IFERROR(VLOOKUP($A12&amp;AQ1,Invoer!$R:$S,2,FALSE),"")="x",IFERROR(VLOOKUP($A12&amp;AQ1,Wedstrijdleider_stand!$C:$D,2,FALSE),"")="x"),"x",""),"")</f>
        <v/>
      </c>
      <c r="AR12" s="170" t="str">
        <f ca="1">IF(AR$1&lt;=TODAY(),IF(OR(IFERROR(VLOOKUP($A12&amp;AR1,Invoer!$Q:$S,3,FALSE),"")="x",IFERROR(VLOOKUP($A12&amp;AR1,Invoer!$R:$S,2,FALSE),"")="x",IFERROR(VLOOKUP($A12&amp;AR1,Wedstrijdleider_stand!$C:$D,2,FALSE),"")="x"),"x",""),"")</f>
        <v/>
      </c>
      <c r="AS12" s="72">
        <f t="shared" ca="1" si="1"/>
        <v>22</v>
      </c>
      <c r="AT12" s="73">
        <f t="shared" ca="1" si="2"/>
        <v>34</v>
      </c>
      <c r="AU12" s="86">
        <f t="shared" ca="1" si="3"/>
        <v>0.6470588235294118</v>
      </c>
    </row>
    <row r="13" spans="1:47" ht="18.600000000000001" customHeight="1">
      <c r="A13" s="71" t="str">
        <f>IFERROR(IF(VLOOKUP(Deelnemers!$B14,Deelnemers!$B$2:$C$26,2,FALSE)=0,"",Deelnemers!$B14),"")</f>
        <v>Zagers, Kees</v>
      </c>
      <c r="B13" s="170" t="str">
        <f ca="1">IF(B$1&lt;=TODAY(),IF(OR(IFERROR(VLOOKUP($A13&amp;B1,Invoer!$Q:$S,3,FALSE),"")="x",IFERROR(VLOOKUP($A13&amp;B1,Invoer!$R:$S,2,FALSE),"")="x",IFERROR(VLOOKUP($A13&amp;B1,Wedstrijdleider_stand!$C:$D,2,FALSE),"")="x"),"x",""),"")</f>
        <v>x</v>
      </c>
      <c r="C13" s="170" t="str">
        <f ca="1">IF(C$1&lt;=TODAY(),IF(OR(IFERROR(VLOOKUP($A13&amp;C1,Invoer!$Q:$S,3,FALSE),"")="x",IFERROR(VLOOKUP($A13&amp;C1,Invoer!$R:$S,2,FALSE),"")="x",IFERROR(VLOOKUP($A13&amp;C1,Wedstrijdleider_stand!$C:$D,2,FALSE),"")="x"),"x",""),"")</f>
        <v>x</v>
      </c>
      <c r="D13" s="170" t="str">
        <f ca="1">IF(D$1&lt;=TODAY(),IF(OR(IFERROR(VLOOKUP($A13&amp;D1,Invoer!$Q:$S,3,FALSE),"")="x",IFERROR(VLOOKUP($A13&amp;D1,Invoer!$R:$S,2,FALSE),"")="x",IFERROR(VLOOKUP($A13&amp;D1,Wedstrijdleider_stand!$C:$D,2,FALSE),"")="x"),"x",""),"")</f>
        <v>x</v>
      </c>
      <c r="E13" s="170" t="str">
        <f ca="1">IF(E$1&lt;=TODAY(),IF(OR(IFERROR(VLOOKUP($A13&amp;E1,Invoer!$Q:$S,3,FALSE),"")="x",IFERROR(VLOOKUP($A13&amp;E1,Invoer!$R:$S,2,FALSE),"")="x",IFERROR(VLOOKUP($A13&amp;E1,Wedstrijdleider_stand!$C:$D,2,FALSE),"")="x"),"x",""),"")</f>
        <v>x</v>
      </c>
      <c r="F13" s="170" t="str">
        <f ca="1">IF(F$1&lt;=TODAY(),IF(OR(IFERROR(VLOOKUP($A13&amp;F1,Invoer!$Q:$S,3,FALSE),"")="x",IFERROR(VLOOKUP($A13&amp;F1,Invoer!$R:$S,2,FALSE),"")="x",IFERROR(VLOOKUP($A13&amp;F1,Wedstrijdleider_stand!$C:$D,2,FALSE),"")="x"),"x",""),"")</f>
        <v>x</v>
      </c>
      <c r="G13" s="170" t="str">
        <f ca="1">IF(G$1&lt;=TODAY(),IF(OR(IFERROR(VLOOKUP($A13&amp;G1,Invoer!$Q:$S,3,FALSE),"")="x",IFERROR(VLOOKUP($A13&amp;G1,Invoer!$R:$S,2,FALSE),"")="x",IFERROR(VLOOKUP($A13&amp;G1,Wedstrijdleider_stand!$C:$D,2,FALSE),"")="x"),"x",""),"")</f>
        <v>x</v>
      </c>
      <c r="H13" s="170" t="str">
        <f ca="1">IF(H$1&lt;=TODAY(),IF(OR(IFERROR(VLOOKUP($A13&amp;H1,Invoer!$Q:$S,3,FALSE),"")="x",IFERROR(VLOOKUP($A13&amp;H1,Invoer!$R:$S,2,FALSE),"")="x",IFERROR(VLOOKUP($A13&amp;H1,Wedstrijdleider_stand!$C:$D,2,FALSE),"")="x"),"x",""),"")</f>
        <v>x</v>
      </c>
      <c r="I13" s="170" t="str">
        <f ca="1">IF(I$1&lt;=TODAY(),IF(OR(IFERROR(VLOOKUP($A13&amp;I1,Invoer!$Q:$S,3,FALSE),"")="x",IFERROR(VLOOKUP($A13&amp;I1,Invoer!$R:$S,2,FALSE),"")="x",IFERROR(VLOOKUP($A13&amp;I1,Wedstrijdleider_stand!$C:$D,2,FALSE),"")="x"),"x",""),"")</f>
        <v/>
      </c>
      <c r="J13" s="170" t="str">
        <f ca="1">IF(J$1&lt;=TODAY(),IF(OR(IFERROR(VLOOKUP($A13&amp;J1,Invoer!$Q:$S,3,FALSE),"")="x",IFERROR(VLOOKUP($A13&amp;J1,Invoer!$R:$S,2,FALSE),"")="x",IFERROR(VLOOKUP($A13&amp;J1,Wedstrijdleider_stand!$C:$D,2,FALSE),"")="x"),"x",""),"")</f>
        <v>x</v>
      </c>
      <c r="K13" s="170" t="str">
        <f ca="1">IF(K$1&lt;=TODAY(),IF(OR(IFERROR(VLOOKUP($A13&amp;K1,Invoer!$Q:$S,3,FALSE),"")="x",IFERROR(VLOOKUP($A13&amp;K1,Invoer!$R:$S,2,FALSE),"")="x",IFERROR(VLOOKUP($A13&amp;K1,Wedstrijdleider_stand!$C:$D,2,FALSE),"")="x"),"x",""),"")</f>
        <v>x</v>
      </c>
      <c r="L13" s="170" t="str">
        <f ca="1">IF(L$1&lt;=TODAY(),IF(OR(IFERROR(VLOOKUP($A13&amp;L1,Invoer!$Q:$S,3,FALSE),"")="x",IFERROR(VLOOKUP($A13&amp;L1,Invoer!$R:$S,2,FALSE),"")="x",IFERROR(VLOOKUP($A13&amp;L1,Wedstrijdleider_stand!$C:$D,2,FALSE),"")="x"),"x",""),"")</f>
        <v>x</v>
      </c>
      <c r="M13" s="170" t="str">
        <f ca="1">IF(M$1&lt;=TODAY(),IF(OR(IFERROR(VLOOKUP($A13&amp;M1,Invoer!$Q:$S,3,FALSE),"")="x",IFERROR(VLOOKUP($A13&amp;M1,Invoer!$R:$S,2,FALSE),"")="x",IFERROR(VLOOKUP($A13&amp;M1,Wedstrijdleider_stand!$C:$D,2,FALSE),"")="x"),"x",""),"")</f>
        <v>x</v>
      </c>
      <c r="N13" s="170" t="str">
        <f ca="1">IF(N$1&lt;=TODAY(),IF(OR(IFERROR(VLOOKUP($A13&amp;N1,Invoer!$Q:$S,3,FALSE),"")="x",IFERROR(VLOOKUP($A13&amp;N1,Invoer!$R:$S,2,FALSE),"")="x",IFERROR(VLOOKUP($A13&amp;N1,Wedstrijdleider_stand!$C:$D,2,FALSE),"")="x"),"x",""),"")</f>
        <v/>
      </c>
      <c r="O13" s="170" t="str">
        <f ca="1">IF(O$1&lt;=TODAY(),IF(OR(IFERROR(VLOOKUP($A13&amp;O1,Invoer!$Q:$S,3,FALSE),"")="x",IFERROR(VLOOKUP($A13&amp;O1,Invoer!$R:$S,2,FALSE),"")="x",IFERROR(VLOOKUP($A13&amp;O1,Wedstrijdleider_stand!$C:$D,2,FALSE),"")="x"),"x",""),"")</f>
        <v>x</v>
      </c>
      <c r="P13" s="170" t="str">
        <f ca="1">IF(P$1&lt;=TODAY(),IF(OR(IFERROR(VLOOKUP($A13&amp;P1,Invoer!$Q:$S,3,FALSE),"")="x",IFERROR(VLOOKUP($A13&amp;P1,Invoer!$R:$S,2,FALSE),"")="x",IFERROR(VLOOKUP($A13&amp;P1,Wedstrijdleider_stand!$C:$D,2,FALSE),"")="x"),"x",""),"")</f>
        <v>x</v>
      </c>
      <c r="Q13" s="170" t="str">
        <f ca="1">IF(Q$1&lt;=TODAY(),IF(OR(IFERROR(VLOOKUP($A13&amp;Q1,Invoer!$Q:$S,3,FALSE),"")="x",IFERROR(VLOOKUP($A13&amp;Q1,Invoer!$R:$S,2,FALSE),"")="x",IFERROR(VLOOKUP($A13&amp;Q1,Wedstrijdleider_stand!$C:$D,2,FALSE),"")="x"),"x",""),"")</f>
        <v/>
      </c>
      <c r="R13" s="170" t="str">
        <f ca="1">IF(R$1&lt;=TODAY(),IF(OR(IFERROR(VLOOKUP($A13&amp;R1,Invoer!$Q:$S,3,FALSE),"")="x",IFERROR(VLOOKUP($A13&amp;R1,Invoer!$R:$S,2,FALSE),"")="x",IFERROR(VLOOKUP($A13&amp;R1,Wedstrijdleider_stand!$C:$D,2,FALSE),"")="x"),"x",""),"")</f>
        <v/>
      </c>
      <c r="S13" s="170" t="str">
        <f ca="1">IF(S$1&lt;=TODAY(),IF(OR(IFERROR(VLOOKUP($A13&amp;S1,Invoer!$Q:$S,3,FALSE),"")="x",IFERROR(VLOOKUP($A13&amp;S1,Invoer!$R:$S,2,FALSE),"")="x",IFERROR(VLOOKUP($A13&amp;S1,Wedstrijdleider_stand!$C:$D,2,FALSE),"")="x"),"x",""),"")</f>
        <v>x</v>
      </c>
      <c r="T13" s="170" t="str">
        <f ca="1">IF(T$1&lt;=TODAY(),IF(OR(IFERROR(VLOOKUP($A13&amp;T1,Invoer!$Q:$S,3,FALSE),"")="x",IFERROR(VLOOKUP($A13&amp;T1,Invoer!$R:$S,2,FALSE),"")="x",IFERROR(VLOOKUP($A13&amp;T1,Wedstrijdleider_stand!$C:$D,2,FALSE),"")="x"),"x",""),"")</f>
        <v/>
      </c>
      <c r="U13" s="170" t="str">
        <f ca="1">IF(U$1&lt;=TODAY(),IF(OR(IFERROR(VLOOKUP($A13&amp;U1,Invoer!$Q:$S,3,FALSE),"")="x",IFERROR(VLOOKUP($A13&amp;U1,Invoer!$R:$S,2,FALSE),"")="x",IFERROR(VLOOKUP($A13&amp;U1,Wedstrijdleider_stand!$C:$D,2,FALSE),"")="x"),"x",""),"")</f>
        <v/>
      </c>
      <c r="V13" s="170" t="str">
        <f ca="1">IF(V$1&lt;=TODAY(),IF(OR(IFERROR(VLOOKUP($A13&amp;V1,Invoer!$Q:$S,3,FALSE),"")="x",IFERROR(VLOOKUP($A13&amp;V1,Invoer!$R:$S,2,FALSE),"")="x",IFERROR(VLOOKUP($A13&amp;V1,Wedstrijdleider_stand!$C:$D,2,FALSE),"")="x"),"x",""),"")</f>
        <v>x</v>
      </c>
      <c r="W13" s="170" t="str">
        <f ca="1">IF(W$1&lt;=TODAY(),IF(OR(IFERROR(VLOOKUP($A13&amp;W1,Invoer!$Q:$S,3,FALSE),"")="x",IFERROR(VLOOKUP($A13&amp;W1,Invoer!$R:$S,2,FALSE),"")="x",IFERROR(VLOOKUP($A13&amp;W1,Wedstrijdleider_stand!$C:$D,2,FALSE),"")="x"),"x",""),"")</f>
        <v>x</v>
      </c>
      <c r="X13" s="170" t="str">
        <f ca="1">IF(X$1&lt;=TODAY(),IF(OR(IFERROR(VLOOKUP($A13&amp;X1,Invoer!$Q:$S,3,FALSE),"")="x",IFERROR(VLOOKUP($A13&amp;X1,Invoer!$R:$S,2,FALSE),"")="x",IFERROR(VLOOKUP($A13&amp;X1,Wedstrijdleider_stand!$C:$D,2,FALSE),"")="x"),"x",""),"")</f>
        <v>x</v>
      </c>
      <c r="Y13" s="170" t="str">
        <f ca="1">IF(Y$1&lt;=TODAY(),IF(OR(IFERROR(VLOOKUP($A13&amp;Y1,Invoer!$Q:$S,3,FALSE),"")="x",IFERROR(VLOOKUP($A13&amp;Y1,Invoer!$R:$S,2,FALSE),"")="x",IFERROR(VLOOKUP($A13&amp;Y1,Wedstrijdleider_stand!$C:$D,2,FALSE),"")="x"),"x",""),"")</f>
        <v>x</v>
      </c>
      <c r="Z13" s="170" t="str">
        <f ca="1">IF(Z$1&lt;=TODAY(),IF(OR(IFERROR(VLOOKUP($A13&amp;Z1,Invoer!$Q:$S,3,FALSE),"")="x",IFERROR(VLOOKUP($A13&amp;Z1,Invoer!$R:$S,2,FALSE),"")="x",IFERROR(VLOOKUP($A13&amp;Z1,Wedstrijdleider_stand!$C:$D,2,FALSE),"")="x"),"x",""),"")</f>
        <v>x</v>
      </c>
      <c r="AA13" s="170" t="str">
        <f ca="1">IF(AA$1&lt;=TODAY(),IF(OR(IFERROR(VLOOKUP($A13&amp;AA1,Invoer!$Q:$S,3,FALSE),"")="x",IFERROR(VLOOKUP($A13&amp;AA1,Invoer!$R:$S,2,FALSE),"")="x",IFERROR(VLOOKUP($A13&amp;AA1,Wedstrijdleider_stand!$C:$D,2,FALSE),"")="x"),"x",""),"")</f>
        <v>x</v>
      </c>
      <c r="AB13" s="170" t="str">
        <f ca="1">IF(AB$1&lt;=TODAY(),IF(OR(IFERROR(VLOOKUP($A13&amp;AB1,Invoer!$Q:$S,3,FALSE),"")="x",IFERROR(VLOOKUP($A13&amp;AB1,Invoer!$R:$S,2,FALSE),"")="x",IFERROR(VLOOKUP($A13&amp;AB1,Wedstrijdleider_stand!$C:$D,2,FALSE),"")="x"),"x",""),"")</f>
        <v>x</v>
      </c>
      <c r="AC13" s="170" t="str">
        <f ca="1">IF(AC$1&lt;=TODAY(),IF(OR(IFERROR(VLOOKUP($A13&amp;AC1,Invoer!$Q:$S,3,FALSE),"")="x",IFERROR(VLOOKUP($A13&amp;AC1,Invoer!$R:$S,2,FALSE),"")="x",IFERROR(VLOOKUP($A13&amp;AC1,Wedstrijdleider_stand!$C:$D,2,FALSE),"")="x"),"x",""),"")</f>
        <v>x</v>
      </c>
      <c r="AD13" s="170" t="str">
        <f ca="1">IF(AD$1&lt;=TODAY(),IF(OR(IFERROR(VLOOKUP($A13&amp;AD1,Invoer!$Q:$S,3,FALSE),"")="x",IFERROR(VLOOKUP($A13&amp;AD1,Invoer!$R:$S,2,FALSE),"")="x",IFERROR(VLOOKUP($A13&amp;AD1,Wedstrijdleider_stand!$C:$D,2,FALSE),"")="x"),"x",""),"")</f>
        <v/>
      </c>
      <c r="AE13" s="170" t="str">
        <f ca="1">IF(AE$1&lt;=TODAY(),IF(OR(IFERROR(VLOOKUP($A13&amp;AE1,Invoer!$Q:$S,3,FALSE),"")="x",IFERROR(VLOOKUP($A13&amp;AE1,Invoer!$R:$S,2,FALSE),"")="x",IFERROR(VLOOKUP($A13&amp;AE1,Wedstrijdleider_stand!$C:$D,2,FALSE),"")="x"),"x",""),"")</f>
        <v>x</v>
      </c>
      <c r="AF13" s="170" t="str">
        <f ca="1">IF(AF$1&lt;=TODAY(),IF(OR(IFERROR(VLOOKUP($A13&amp;AF1,Invoer!$Q:$S,3,FALSE),"")="x",IFERROR(VLOOKUP($A13&amp;AF1,Invoer!$R:$S,2,FALSE),"")="x",IFERROR(VLOOKUP($A13&amp;AF1,Wedstrijdleider_stand!$C:$D,2,FALSE),"")="x"),"x",""),"")</f>
        <v>x</v>
      </c>
      <c r="AG13" s="170" t="str">
        <f ca="1">IF(AG$1&lt;=TODAY(),IF(OR(IFERROR(VLOOKUP($A13&amp;AG1,Invoer!$Q:$S,3,FALSE),"")="x",IFERROR(VLOOKUP($A13&amp;AG1,Invoer!$R:$S,2,FALSE),"")="x",IFERROR(VLOOKUP($A13&amp;AG1,Wedstrijdleider_stand!$C:$D,2,FALSE),"")="x"),"x",""),"")</f>
        <v>x</v>
      </c>
      <c r="AH13" s="170" t="str">
        <f ca="1">IF(AH$1&lt;=TODAY(),IF(OR(IFERROR(VLOOKUP($A13&amp;AH1,Invoer!$Q:$S,3,FALSE),"")="x",IFERROR(VLOOKUP($A13&amp;AH1,Invoer!$R:$S,2,FALSE),"")="x",IFERROR(VLOOKUP($A13&amp;AH1,Wedstrijdleider_stand!$C:$D,2,FALSE),"")="x"),"x",""),"")</f>
        <v>x</v>
      </c>
      <c r="AI13" s="170" t="str">
        <f ca="1">IF(AI$1&lt;=TODAY(),IF(OR(IFERROR(VLOOKUP($A13&amp;AI1,Invoer!$Q:$S,3,FALSE),"")="x",IFERROR(VLOOKUP($A13&amp;AI1,Invoer!$R:$S,2,FALSE),"")="x",IFERROR(VLOOKUP($A13&amp;AI1,Wedstrijdleider_stand!$C:$D,2,FALSE),"")="x"),"x",""),"")</f>
        <v>x</v>
      </c>
      <c r="AJ13" s="170" t="str">
        <f ca="1">IF(AJ$1&lt;=TODAY(),IF(OR(IFERROR(VLOOKUP($A13&amp;AJ1,Invoer!$Q:$S,3,FALSE),"")="x",IFERROR(VLOOKUP($A13&amp;AJ1,Invoer!$R:$S,2,FALSE),"")="x",IFERROR(VLOOKUP($A13&amp;AJ1,Wedstrijdleider_stand!$C:$D,2,FALSE),"")="x"),"x",""),"")</f>
        <v/>
      </c>
      <c r="AK13" s="170" t="str">
        <f ca="1">IF(AK$1&lt;=TODAY(),IF(OR(IFERROR(VLOOKUP($A13&amp;AK1,Invoer!$Q:$S,3,FALSE),"")="x",IFERROR(VLOOKUP($A13&amp;AK1,Invoer!$R:$S,2,FALSE),"")="x",IFERROR(VLOOKUP($A13&amp;AK1,Wedstrijdleider_stand!$C:$D,2,FALSE),"")="x"),"x",""),"")</f>
        <v/>
      </c>
      <c r="AL13" s="170" t="str">
        <f ca="1">IF(AL$1&lt;=TODAY(),IF(OR(IFERROR(VLOOKUP($A13&amp;AL1,Invoer!$Q:$S,3,FALSE),"")="x",IFERROR(VLOOKUP($A13&amp;AL1,Invoer!$R:$S,2,FALSE),"")="x",IFERROR(VLOOKUP($A13&amp;AL1,Wedstrijdleider_stand!$C:$D,2,FALSE),"")="x"),"x",""),"")</f>
        <v/>
      </c>
      <c r="AM13" s="170" t="str">
        <f ca="1">IF(AM$1&lt;=TODAY(),IF(OR(IFERROR(VLOOKUP($A13&amp;AM1,Invoer!$Q:$S,3,FALSE),"")="x",IFERROR(VLOOKUP($A13&amp;AM1,Invoer!$R:$S,2,FALSE),"")="x",IFERROR(VLOOKUP($A13&amp;AM1,Wedstrijdleider_stand!$C:$D,2,FALSE),"")="x"),"x",""),"")</f>
        <v/>
      </c>
      <c r="AN13" s="170" t="str">
        <f ca="1">IF(AN$1&lt;=TODAY(),IF(OR(IFERROR(VLOOKUP($A13&amp;AN1,Invoer!$Q:$S,3,FALSE),"")="x",IFERROR(VLOOKUP($A13&amp;AN1,Invoer!$R:$S,2,FALSE),"")="x",IFERROR(VLOOKUP($A13&amp;AN1,Wedstrijdleider_stand!$C:$D,2,FALSE),"")="x"),"x",""),"")</f>
        <v/>
      </c>
      <c r="AO13" s="170" t="str">
        <f ca="1">IF(AO$1&lt;=TODAY(),IF(OR(IFERROR(VLOOKUP($A13&amp;AO1,Invoer!$Q:$S,3,FALSE),"")="x",IFERROR(VLOOKUP($A13&amp;AO1,Invoer!$R:$S,2,FALSE),"")="x",IFERROR(VLOOKUP($A13&amp;AO1,Wedstrijdleider_stand!$C:$D,2,FALSE),"")="x"),"x",""),"")</f>
        <v/>
      </c>
      <c r="AP13" s="170" t="str">
        <f ca="1">IF(AP$1&lt;=TODAY(),IF(OR(IFERROR(VLOOKUP($A13&amp;AP1,Invoer!$Q:$S,3,FALSE),"")="x",IFERROR(VLOOKUP($A13&amp;AP1,Invoer!$R:$S,2,FALSE),"")="x",IFERROR(VLOOKUP($A13&amp;AP1,Wedstrijdleider_stand!$C:$D,2,FALSE),"")="x"),"x",""),"")</f>
        <v/>
      </c>
      <c r="AQ13" s="170" t="str">
        <f ca="1">IF(AQ$1&lt;=TODAY(),IF(OR(IFERROR(VLOOKUP($A13&amp;AQ1,Invoer!$Q:$S,3,FALSE),"")="x",IFERROR(VLOOKUP($A13&amp;AQ1,Invoer!$R:$S,2,FALSE),"")="x",IFERROR(VLOOKUP($A13&amp;AQ1,Wedstrijdleider_stand!$C:$D,2,FALSE),"")="x"),"x",""),"")</f>
        <v/>
      </c>
      <c r="AR13" s="170" t="str">
        <f ca="1">IF(AR$1&lt;=TODAY(),IF(OR(IFERROR(VLOOKUP($A13&amp;AR1,Invoer!$Q:$S,3,FALSE),"")="x",IFERROR(VLOOKUP($A13&amp;AR1,Invoer!$R:$S,2,FALSE),"")="x",IFERROR(VLOOKUP($A13&amp;AR1,Wedstrijdleider_stand!$C:$D,2,FALSE),"")="x"),"x",""),"")</f>
        <v/>
      </c>
      <c r="AS13" s="72">
        <f t="shared" ca="1" si="1"/>
        <v>27</v>
      </c>
      <c r="AT13" s="73">
        <f t="shared" ca="1" si="2"/>
        <v>34</v>
      </c>
      <c r="AU13" s="86">
        <f t="shared" ca="1" si="3"/>
        <v>0.79411764705882348</v>
      </c>
    </row>
    <row r="14" spans="1:47" ht="18.600000000000001" customHeight="1">
      <c r="A14" s="71" t="str">
        <f>IFERROR(IF(VLOOKUP(Deelnemers!$B15,Deelnemers!$B$2:$C$26,2,FALSE)=0,"",Deelnemers!$B15),"")</f>
        <v>Zagers, Mark</v>
      </c>
      <c r="B14" s="170" t="str">
        <f ca="1">IF(B$1&lt;=TODAY(),IF(OR(IFERROR(VLOOKUP($A14&amp;B1,Invoer!$Q:$S,3,FALSE),"")="x",IFERROR(VLOOKUP($A14&amp;B1,Invoer!$R:$S,2,FALSE),"")="x",IFERROR(VLOOKUP($A14&amp;B1,Wedstrijdleider_stand!$C:$D,2,FALSE),"")="x"),"x",""),"")</f>
        <v/>
      </c>
      <c r="C14" s="170" t="str">
        <f ca="1">IF(C$1&lt;=TODAY(),IF(OR(IFERROR(VLOOKUP($A14&amp;C1,Invoer!$Q:$S,3,FALSE),"")="x",IFERROR(VLOOKUP($A14&amp;C1,Invoer!$R:$S,2,FALSE),"")="x",IFERROR(VLOOKUP($A14&amp;C1,Wedstrijdleider_stand!$C:$D,2,FALSE),"")="x"),"x",""),"")</f>
        <v/>
      </c>
      <c r="D14" s="170" t="str">
        <f ca="1">IF(D$1&lt;=TODAY(),IF(OR(IFERROR(VLOOKUP($A14&amp;D1,Invoer!$Q:$S,3,FALSE),"")="x",IFERROR(VLOOKUP($A14&amp;D1,Invoer!$R:$S,2,FALSE),"")="x",IFERROR(VLOOKUP($A14&amp;D1,Wedstrijdleider_stand!$C:$D,2,FALSE),"")="x"),"x",""),"")</f>
        <v>x</v>
      </c>
      <c r="E14" s="170" t="str">
        <f ca="1">IF(E$1&lt;=TODAY(),IF(OR(IFERROR(VLOOKUP($A14&amp;E1,Invoer!$Q:$S,3,FALSE),"")="x",IFERROR(VLOOKUP($A14&amp;E1,Invoer!$R:$S,2,FALSE),"")="x",IFERROR(VLOOKUP($A14&amp;E1,Wedstrijdleider_stand!$C:$D,2,FALSE),"")="x"),"x",""),"")</f>
        <v/>
      </c>
      <c r="F14" s="170" t="str">
        <f ca="1">IF(F$1&lt;=TODAY(),IF(OR(IFERROR(VLOOKUP($A14&amp;F1,Invoer!$Q:$S,3,FALSE),"")="x",IFERROR(VLOOKUP($A14&amp;F1,Invoer!$R:$S,2,FALSE),"")="x",IFERROR(VLOOKUP($A14&amp;F1,Wedstrijdleider_stand!$C:$D,2,FALSE),"")="x"),"x",""),"")</f>
        <v>x</v>
      </c>
      <c r="G14" s="170" t="str">
        <f ca="1">IF(G$1&lt;=TODAY(),IF(OR(IFERROR(VLOOKUP($A14&amp;G1,Invoer!$Q:$S,3,FALSE),"")="x",IFERROR(VLOOKUP($A14&amp;G1,Invoer!$R:$S,2,FALSE),"")="x",IFERROR(VLOOKUP($A14&amp;G1,Wedstrijdleider_stand!$C:$D,2,FALSE),"")="x"),"x",""),"")</f>
        <v>x</v>
      </c>
      <c r="H14" s="170" t="str">
        <f ca="1">IF(H$1&lt;=TODAY(),IF(OR(IFERROR(VLOOKUP($A14&amp;H1,Invoer!$Q:$S,3,FALSE),"")="x",IFERROR(VLOOKUP($A14&amp;H1,Invoer!$R:$S,2,FALSE),"")="x",IFERROR(VLOOKUP($A14&amp;H1,Wedstrijdleider_stand!$C:$D,2,FALSE),"")="x"),"x",""),"")</f>
        <v/>
      </c>
      <c r="I14" s="170" t="str">
        <f ca="1">IF(I$1&lt;=TODAY(),IF(OR(IFERROR(VLOOKUP($A14&amp;I1,Invoer!$Q:$S,3,FALSE),"")="x",IFERROR(VLOOKUP($A14&amp;I1,Invoer!$R:$S,2,FALSE),"")="x",IFERROR(VLOOKUP($A14&amp;I1,Wedstrijdleider_stand!$C:$D,2,FALSE),"")="x"),"x",""),"")</f>
        <v/>
      </c>
      <c r="J14" s="170" t="str">
        <f ca="1">IF(J$1&lt;=TODAY(),IF(OR(IFERROR(VLOOKUP($A14&amp;J1,Invoer!$Q:$S,3,FALSE),"")="x",IFERROR(VLOOKUP($A14&amp;J1,Invoer!$R:$S,2,FALSE),"")="x",IFERROR(VLOOKUP($A14&amp;J1,Wedstrijdleider_stand!$C:$D,2,FALSE),"")="x"),"x",""),"")</f>
        <v/>
      </c>
      <c r="K14" s="170" t="str">
        <f ca="1">IF(K$1&lt;=TODAY(),IF(OR(IFERROR(VLOOKUP($A14&amp;K1,Invoer!$Q:$S,3,FALSE),"")="x",IFERROR(VLOOKUP($A14&amp;K1,Invoer!$R:$S,2,FALSE),"")="x",IFERROR(VLOOKUP($A14&amp;K1,Wedstrijdleider_stand!$C:$D,2,FALSE),"")="x"),"x",""),"")</f>
        <v/>
      </c>
      <c r="L14" s="170" t="str">
        <f ca="1">IF(L$1&lt;=TODAY(),IF(OR(IFERROR(VLOOKUP($A14&amp;L1,Invoer!$Q:$S,3,FALSE),"")="x",IFERROR(VLOOKUP($A14&amp;L1,Invoer!$R:$S,2,FALSE),"")="x",IFERROR(VLOOKUP($A14&amp;L1,Wedstrijdleider_stand!$C:$D,2,FALSE),"")="x"),"x",""),"")</f>
        <v>x</v>
      </c>
      <c r="M14" s="170" t="str">
        <f ca="1">IF(M$1&lt;=TODAY(),IF(OR(IFERROR(VLOOKUP($A14&amp;M1,Invoer!$Q:$S,3,FALSE),"")="x",IFERROR(VLOOKUP($A14&amp;M1,Invoer!$R:$S,2,FALSE),"")="x",IFERROR(VLOOKUP($A14&amp;M1,Wedstrijdleider_stand!$C:$D,2,FALSE),"")="x"),"x",""),"")</f>
        <v>x</v>
      </c>
      <c r="N14" s="170" t="str">
        <f ca="1">IF(N$1&lt;=TODAY(),IF(OR(IFERROR(VLOOKUP($A14&amp;N1,Invoer!$Q:$S,3,FALSE),"")="x",IFERROR(VLOOKUP($A14&amp;N1,Invoer!$R:$S,2,FALSE),"")="x",IFERROR(VLOOKUP($A14&amp;N1,Wedstrijdleider_stand!$C:$D,2,FALSE),"")="x"),"x",""),"")</f>
        <v/>
      </c>
      <c r="O14" s="170" t="str">
        <f ca="1">IF(O$1&lt;=TODAY(),IF(OR(IFERROR(VLOOKUP($A14&amp;O1,Invoer!$Q:$S,3,FALSE),"")="x",IFERROR(VLOOKUP($A14&amp;O1,Invoer!$R:$S,2,FALSE),"")="x",IFERROR(VLOOKUP($A14&amp;O1,Wedstrijdleider_stand!$C:$D,2,FALSE),"")="x"),"x",""),"")</f>
        <v/>
      </c>
      <c r="P14" s="170" t="str">
        <f ca="1">IF(P$1&lt;=TODAY(),IF(OR(IFERROR(VLOOKUP($A14&amp;P1,Invoer!$Q:$S,3,FALSE),"")="x",IFERROR(VLOOKUP($A14&amp;P1,Invoer!$R:$S,2,FALSE),"")="x",IFERROR(VLOOKUP($A14&amp;P1,Wedstrijdleider_stand!$C:$D,2,FALSE),"")="x"),"x",""),"")</f>
        <v>x</v>
      </c>
      <c r="Q14" s="170" t="str">
        <f ca="1">IF(Q$1&lt;=TODAY(),IF(OR(IFERROR(VLOOKUP($A14&amp;Q1,Invoer!$Q:$S,3,FALSE),"")="x",IFERROR(VLOOKUP($A14&amp;Q1,Invoer!$R:$S,2,FALSE),"")="x",IFERROR(VLOOKUP($A14&amp;Q1,Wedstrijdleider_stand!$C:$D,2,FALSE),"")="x"),"x",""),"")</f>
        <v/>
      </c>
      <c r="R14" s="170" t="str">
        <f ca="1">IF(R$1&lt;=TODAY(),IF(OR(IFERROR(VLOOKUP($A14&amp;R1,Invoer!$Q:$S,3,FALSE),"")="x",IFERROR(VLOOKUP($A14&amp;R1,Invoer!$R:$S,2,FALSE),"")="x",IFERROR(VLOOKUP($A14&amp;R1,Wedstrijdleider_stand!$C:$D,2,FALSE),"")="x"),"x",""),"")</f>
        <v/>
      </c>
      <c r="S14" s="170" t="str">
        <f ca="1">IF(S$1&lt;=TODAY(),IF(OR(IFERROR(VLOOKUP($A14&amp;S1,Invoer!$Q:$S,3,FALSE),"")="x",IFERROR(VLOOKUP($A14&amp;S1,Invoer!$R:$S,2,FALSE),"")="x",IFERROR(VLOOKUP($A14&amp;S1,Wedstrijdleider_stand!$C:$D,2,FALSE),"")="x"),"x",""),"")</f>
        <v>x</v>
      </c>
      <c r="T14" s="170" t="str">
        <f ca="1">IF(T$1&lt;=TODAY(),IF(OR(IFERROR(VLOOKUP($A14&amp;T1,Invoer!$Q:$S,3,FALSE),"")="x",IFERROR(VLOOKUP($A14&amp;T1,Invoer!$R:$S,2,FALSE),"")="x",IFERROR(VLOOKUP($A14&amp;T1,Wedstrijdleider_stand!$C:$D,2,FALSE),"")="x"),"x",""),"")</f>
        <v/>
      </c>
      <c r="U14" s="170" t="str">
        <f ca="1">IF(U$1&lt;=TODAY(),IF(OR(IFERROR(VLOOKUP($A14&amp;U1,Invoer!$Q:$S,3,FALSE),"")="x",IFERROR(VLOOKUP($A14&amp;U1,Invoer!$R:$S,2,FALSE),"")="x",IFERROR(VLOOKUP($A14&amp;U1,Wedstrijdleider_stand!$C:$D,2,FALSE),"")="x"),"x",""),"")</f>
        <v/>
      </c>
      <c r="V14" s="170" t="str">
        <f ca="1">IF(V$1&lt;=TODAY(),IF(OR(IFERROR(VLOOKUP($A14&amp;V1,Invoer!$Q:$S,3,FALSE),"")="x",IFERROR(VLOOKUP($A14&amp;V1,Invoer!$R:$S,2,FALSE),"")="x",IFERROR(VLOOKUP($A14&amp;V1,Wedstrijdleider_stand!$C:$D,2,FALSE),"")="x"),"x",""),"")</f>
        <v/>
      </c>
      <c r="W14" s="170" t="str">
        <f ca="1">IF(W$1&lt;=TODAY(),IF(OR(IFERROR(VLOOKUP($A14&amp;W1,Invoer!$Q:$S,3,FALSE),"")="x",IFERROR(VLOOKUP($A14&amp;W1,Invoer!$R:$S,2,FALSE),"")="x",IFERROR(VLOOKUP($A14&amp;W1,Wedstrijdleider_stand!$C:$D,2,FALSE),"")="x"),"x",""),"")</f>
        <v>x</v>
      </c>
      <c r="X14" s="170" t="str">
        <f ca="1">IF(X$1&lt;=TODAY(),IF(OR(IFERROR(VLOOKUP($A14&amp;X1,Invoer!$Q:$S,3,FALSE),"")="x",IFERROR(VLOOKUP($A14&amp;X1,Invoer!$R:$S,2,FALSE),"")="x",IFERROR(VLOOKUP($A14&amp;X1,Wedstrijdleider_stand!$C:$D,2,FALSE),"")="x"),"x",""),"")</f>
        <v/>
      </c>
      <c r="Y14" s="170" t="str">
        <f ca="1">IF(Y$1&lt;=TODAY(),IF(OR(IFERROR(VLOOKUP($A14&amp;Y1,Invoer!$Q:$S,3,FALSE),"")="x",IFERROR(VLOOKUP($A14&amp;Y1,Invoer!$R:$S,2,FALSE),"")="x",IFERROR(VLOOKUP($A14&amp;Y1,Wedstrijdleider_stand!$C:$D,2,FALSE),"")="x"),"x",""),"")</f>
        <v/>
      </c>
      <c r="Z14" s="170" t="str">
        <f ca="1">IF(Z$1&lt;=TODAY(),IF(OR(IFERROR(VLOOKUP($A14&amp;Z1,Invoer!$Q:$S,3,FALSE),"")="x",IFERROR(VLOOKUP($A14&amp;Z1,Invoer!$R:$S,2,FALSE),"")="x",IFERROR(VLOOKUP($A14&amp;Z1,Wedstrijdleider_stand!$C:$D,2,FALSE),"")="x"),"x",""),"")</f>
        <v/>
      </c>
      <c r="AA14" s="170" t="str">
        <f ca="1">IF(AA$1&lt;=TODAY(),IF(OR(IFERROR(VLOOKUP($A14&amp;AA1,Invoer!$Q:$S,3,FALSE),"")="x",IFERROR(VLOOKUP($A14&amp;AA1,Invoer!$R:$S,2,FALSE),"")="x",IFERROR(VLOOKUP($A14&amp;AA1,Wedstrijdleider_stand!$C:$D,2,FALSE),"")="x"),"x",""),"")</f>
        <v/>
      </c>
      <c r="AB14" s="170" t="str">
        <f ca="1">IF(AB$1&lt;=TODAY(),IF(OR(IFERROR(VLOOKUP($A14&amp;AB1,Invoer!$Q:$S,3,FALSE),"")="x",IFERROR(VLOOKUP($A14&amp;AB1,Invoer!$R:$S,2,FALSE),"")="x",IFERROR(VLOOKUP($A14&amp;AB1,Wedstrijdleider_stand!$C:$D,2,FALSE),"")="x"),"x",""),"")</f>
        <v>x</v>
      </c>
      <c r="AC14" s="170" t="str">
        <f ca="1">IF(AC$1&lt;=TODAY(),IF(OR(IFERROR(VLOOKUP($A14&amp;AC1,Invoer!$Q:$S,3,FALSE),"")="x",IFERROR(VLOOKUP($A14&amp;AC1,Invoer!$R:$S,2,FALSE),"")="x",IFERROR(VLOOKUP($A14&amp;AC1,Wedstrijdleider_stand!$C:$D,2,FALSE),"")="x"),"x",""),"")</f>
        <v/>
      </c>
      <c r="AD14" s="170" t="str">
        <f ca="1">IF(AD$1&lt;=TODAY(),IF(OR(IFERROR(VLOOKUP($A14&amp;AD1,Invoer!$Q:$S,3,FALSE),"")="x",IFERROR(VLOOKUP($A14&amp;AD1,Invoer!$R:$S,2,FALSE),"")="x",IFERROR(VLOOKUP($A14&amp;AD1,Wedstrijdleider_stand!$C:$D,2,FALSE),"")="x"),"x",""),"")</f>
        <v/>
      </c>
      <c r="AE14" s="170" t="str">
        <f ca="1">IF(AE$1&lt;=TODAY(),IF(OR(IFERROR(VLOOKUP($A14&amp;AE1,Invoer!$Q:$S,3,FALSE),"")="x",IFERROR(VLOOKUP($A14&amp;AE1,Invoer!$R:$S,2,FALSE),"")="x",IFERROR(VLOOKUP($A14&amp;AE1,Wedstrijdleider_stand!$C:$D,2,FALSE),"")="x"),"x",""),"")</f>
        <v/>
      </c>
      <c r="AF14" s="170" t="str">
        <f ca="1">IF(AF$1&lt;=TODAY(),IF(OR(IFERROR(VLOOKUP($A14&amp;AF1,Invoer!$Q:$S,3,FALSE),"")="x",IFERROR(VLOOKUP($A14&amp;AF1,Invoer!$R:$S,2,FALSE),"")="x",IFERROR(VLOOKUP($A14&amp;AF1,Wedstrijdleider_stand!$C:$D,2,FALSE),"")="x"),"x",""),"")</f>
        <v/>
      </c>
      <c r="AG14" s="170" t="str">
        <f ca="1">IF(AG$1&lt;=TODAY(),IF(OR(IFERROR(VLOOKUP($A14&amp;AG1,Invoer!$Q:$S,3,FALSE),"")="x",IFERROR(VLOOKUP($A14&amp;AG1,Invoer!$R:$S,2,FALSE),"")="x",IFERROR(VLOOKUP($A14&amp;AG1,Wedstrijdleider_stand!$C:$D,2,FALSE),"")="x"),"x",""),"")</f>
        <v/>
      </c>
      <c r="AH14" s="170" t="str">
        <f ca="1">IF(AH$1&lt;=TODAY(),IF(OR(IFERROR(VLOOKUP($A14&amp;AH1,Invoer!$Q:$S,3,FALSE),"")="x",IFERROR(VLOOKUP($A14&amp;AH1,Invoer!$R:$S,2,FALSE),"")="x",IFERROR(VLOOKUP($A14&amp;AH1,Wedstrijdleider_stand!$C:$D,2,FALSE),"")="x"),"x",""),"")</f>
        <v/>
      </c>
      <c r="AI14" s="170" t="str">
        <f ca="1">IF(AI$1&lt;=TODAY(),IF(OR(IFERROR(VLOOKUP($A14&amp;AI1,Invoer!$Q:$S,3,FALSE),"")="x",IFERROR(VLOOKUP($A14&amp;AI1,Invoer!$R:$S,2,FALSE),"")="x",IFERROR(VLOOKUP($A14&amp;AI1,Wedstrijdleider_stand!$C:$D,2,FALSE),"")="x"),"x",""),"")</f>
        <v/>
      </c>
      <c r="AJ14" s="170" t="str">
        <f ca="1">IF(AJ$1&lt;=TODAY(),IF(OR(IFERROR(VLOOKUP($A14&amp;AJ1,Invoer!$Q:$S,3,FALSE),"")="x",IFERROR(VLOOKUP($A14&amp;AJ1,Invoer!$R:$S,2,FALSE),"")="x",IFERROR(VLOOKUP($A14&amp;AJ1,Wedstrijdleider_stand!$C:$D,2,FALSE),"")="x"),"x",""),"")</f>
        <v/>
      </c>
      <c r="AK14" s="170" t="str">
        <f ca="1">IF(AK$1&lt;=TODAY(),IF(OR(IFERROR(VLOOKUP($A14&amp;AK1,Invoer!$Q:$S,3,FALSE),"")="x",IFERROR(VLOOKUP($A14&amp;AK1,Invoer!$R:$S,2,FALSE),"")="x",IFERROR(VLOOKUP($A14&amp;AK1,Wedstrijdleider_stand!$C:$D,2,FALSE),"")="x"),"x",""),"")</f>
        <v/>
      </c>
      <c r="AL14" s="170" t="str">
        <f ca="1">IF(AL$1&lt;=TODAY(),IF(OR(IFERROR(VLOOKUP($A14&amp;AL1,Invoer!$Q:$S,3,FALSE),"")="x",IFERROR(VLOOKUP($A14&amp;AL1,Invoer!$R:$S,2,FALSE),"")="x",IFERROR(VLOOKUP($A14&amp;AL1,Wedstrijdleider_stand!$C:$D,2,FALSE),"")="x"),"x",""),"")</f>
        <v/>
      </c>
      <c r="AM14" s="170" t="str">
        <f ca="1">IF(AM$1&lt;=TODAY(),IF(OR(IFERROR(VLOOKUP($A14&amp;AM1,Invoer!$Q:$S,3,FALSE),"")="x",IFERROR(VLOOKUP($A14&amp;AM1,Invoer!$R:$S,2,FALSE),"")="x",IFERROR(VLOOKUP($A14&amp;AM1,Wedstrijdleider_stand!$C:$D,2,FALSE),"")="x"),"x",""),"")</f>
        <v/>
      </c>
      <c r="AN14" s="170" t="str">
        <f ca="1">IF(AN$1&lt;=TODAY(),IF(OR(IFERROR(VLOOKUP($A14&amp;AN1,Invoer!$Q:$S,3,FALSE),"")="x",IFERROR(VLOOKUP($A14&amp;AN1,Invoer!$R:$S,2,FALSE),"")="x",IFERROR(VLOOKUP($A14&amp;AN1,Wedstrijdleider_stand!$C:$D,2,FALSE),"")="x"),"x",""),"")</f>
        <v/>
      </c>
      <c r="AO14" s="170" t="str">
        <f ca="1">IF(AO$1&lt;=TODAY(),IF(OR(IFERROR(VLOOKUP($A14&amp;AO1,Invoer!$Q:$S,3,FALSE),"")="x",IFERROR(VLOOKUP($A14&amp;AO1,Invoer!$R:$S,2,FALSE),"")="x",IFERROR(VLOOKUP($A14&amp;AO1,Wedstrijdleider_stand!$C:$D,2,FALSE),"")="x"),"x",""),"")</f>
        <v/>
      </c>
      <c r="AP14" s="170" t="str">
        <f ca="1">IF(AP$1&lt;=TODAY(),IF(OR(IFERROR(VLOOKUP($A14&amp;AP1,Invoer!$Q:$S,3,FALSE),"")="x",IFERROR(VLOOKUP($A14&amp;AP1,Invoer!$R:$S,2,FALSE),"")="x",IFERROR(VLOOKUP($A14&amp;AP1,Wedstrijdleider_stand!$C:$D,2,FALSE),"")="x"),"x",""),"")</f>
        <v/>
      </c>
      <c r="AQ14" s="170" t="str">
        <f ca="1">IF(AQ$1&lt;=TODAY(),IF(OR(IFERROR(VLOOKUP($A14&amp;AQ1,Invoer!$Q:$S,3,FALSE),"")="x",IFERROR(VLOOKUP($A14&amp;AQ1,Invoer!$R:$S,2,FALSE),"")="x",IFERROR(VLOOKUP($A14&amp;AQ1,Wedstrijdleider_stand!$C:$D,2,FALSE),"")="x"),"x",""),"")</f>
        <v/>
      </c>
      <c r="AR14" s="170" t="str">
        <f ca="1">IF(AR$1&lt;=TODAY(),IF(OR(IFERROR(VLOOKUP($A14&amp;AR1,Invoer!$Q:$S,3,FALSE),"")="x",IFERROR(VLOOKUP($A14&amp;AR1,Invoer!$R:$S,2,FALSE),"")="x",IFERROR(VLOOKUP($A14&amp;AR1,Wedstrijdleider_stand!$C:$D,2,FALSE),"")="x"),"x",""),"")</f>
        <v/>
      </c>
      <c r="AS14" s="72">
        <f t="shared" ca="1" si="1"/>
        <v>9</v>
      </c>
      <c r="AT14" s="73">
        <f t="shared" ca="1" si="2"/>
        <v>34</v>
      </c>
      <c r="AU14" s="86">
        <f t="shared" ca="1" si="3"/>
        <v>0.26470588235294118</v>
      </c>
    </row>
    <row r="15" spans="1:47" ht="18.600000000000001" customHeight="1">
      <c r="A15" s="71" t="str">
        <f>IFERROR(IF(VLOOKUP(Deelnemers!$B16,Deelnemers!$B$2:$C$26,2,FALSE)=0,"",Deelnemers!$B16),"")</f>
        <v>Verkooyen, John</v>
      </c>
      <c r="B15" s="170" t="str">
        <f ca="1">IF(B$1&lt;=TODAY(),IF(OR(IFERROR(VLOOKUP($A15&amp;B1,Invoer!$Q:$S,3,FALSE),"")="x",IFERROR(VLOOKUP($A15&amp;B1,Invoer!$R:$S,2,FALSE),"")="x",IFERROR(VLOOKUP($A15&amp;B1,Wedstrijdleider_stand!$C:$D,2,FALSE),"")="x"),"x",""),"")</f>
        <v/>
      </c>
      <c r="C15" s="170" t="str">
        <f ca="1">IF(C$1&lt;=TODAY(),IF(OR(IFERROR(VLOOKUP($A15&amp;C1,Invoer!$Q:$S,3,FALSE),"")="x",IFERROR(VLOOKUP($A15&amp;C1,Invoer!$R:$S,2,FALSE),"")="x",IFERROR(VLOOKUP($A15&amp;C1,Wedstrijdleider_stand!$C:$D,2,FALSE),"")="x"),"x",""),"")</f>
        <v/>
      </c>
      <c r="D15" s="170" t="str">
        <f ca="1">IF(D$1&lt;=TODAY(),IF(OR(IFERROR(VLOOKUP($A15&amp;D1,Invoer!$Q:$S,3,FALSE),"")="x",IFERROR(VLOOKUP($A15&amp;D1,Invoer!$R:$S,2,FALSE),"")="x",IFERROR(VLOOKUP($A15&amp;D1,Wedstrijdleider_stand!$C:$D,2,FALSE),"")="x"),"x",""),"")</f>
        <v/>
      </c>
      <c r="E15" s="170" t="str">
        <f ca="1">IF(E$1&lt;=TODAY(),IF(OR(IFERROR(VLOOKUP($A15&amp;E1,Invoer!$Q:$S,3,FALSE),"")="x",IFERROR(VLOOKUP($A15&amp;E1,Invoer!$R:$S,2,FALSE),"")="x",IFERROR(VLOOKUP($A15&amp;E1,Wedstrijdleider_stand!$C:$D,2,FALSE),"")="x"),"x",""),"")</f>
        <v/>
      </c>
      <c r="F15" s="170" t="str">
        <f ca="1">IF(F$1&lt;=TODAY(),IF(OR(IFERROR(VLOOKUP($A15&amp;F1,Invoer!$Q:$S,3,FALSE),"")="x",IFERROR(VLOOKUP($A15&amp;F1,Invoer!$R:$S,2,FALSE),"")="x",IFERROR(VLOOKUP($A15&amp;F1,Wedstrijdleider_stand!$C:$D,2,FALSE),"")="x"),"x",""),"")</f>
        <v>x</v>
      </c>
      <c r="G15" s="170" t="str">
        <f ca="1">IF(G$1&lt;=TODAY(),IF(OR(IFERROR(VLOOKUP($A15&amp;G1,Invoer!$Q:$S,3,FALSE),"")="x",IFERROR(VLOOKUP($A15&amp;G1,Invoer!$R:$S,2,FALSE),"")="x",IFERROR(VLOOKUP($A15&amp;G1,Wedstrijdleider_stand!$C:$D,2,FALSE),"")="x"),"x",""),"")</f>
        <v>x</v>
      </c>
      <c r="H15" s="170" t="str">
        <f ca="1">IF(H$1&lt;=TODAY(),IF(OR(IFERROR(VLOOKUP($A15&amp;H1,Invoer!$Q:$S,3,FALSE),"")="x",IFERROR(VLOOKUP($A15&amp;H1,Invoer!$R:$S,2,FALSE),"")="x",IFERROR(VLOOKUP($A15&amp;H1,Wedstrijdleider_stand!$C:$D,2,FALSE),"")="x"),"x",""),"")</f>
        <v>x</v>
      </c>
      <c r="I15" s="170" t="str">
        <f ca="1">IF(I$1&lt;=TODAY(),IF(OR(IFERROR(VLOOKUP($A15&amp;I1,Invoer!$Q:$S,3,FALSE),"")="x",IFERROR(VLOOKUP($A15&amp;I1,Invoer!$R:$S,2,FALSE),"")="x",IFERROR(VLOOKUP($A15&amp;I1,Wedstrijdleider_stand!$C:$D,2,FALSE),"")="x"),"x",""),"")</f>
        <v/>
      </c>
      <c r="J15" s="170" t="str">
        <f ca="1">IF(J$1&lt;=TODAY(),IF(OR(IFERROR(VLOOKUP($A15&amp;J1,Invoer!$Q:$S,3,FALSE),"")="x",IFERROR(VLOOKUP($A15&amp;J1,Invoer!$R:$S,2,FALSE),"")="x",IFERROR(VLOOKUP($A15&amp;J1,Wedstrijdleider_stand!$C:$D,2,FALSE),"")="x"),"x",""),"")</f>
        <v/>
      </c>
      <c r="K15" s="170" t="str">
        <f ca="1">IF(K$1&lt;=TODAY(),IF(OR(IFERROR(VLOOKUP($A15&amp;K1,Invoer!$Q:$S,3,FALSE),"")="x",IFERROR(VLOOKUP($A15&amp;K1,Invoer!$R:$S,2,FALSE),"")="x",IFERROR(VLOOKUP($A15&amp;K1,Wedstrijdleider_stand!$C:$D,2,FALSE),"")="x"),"x",""),"")</f>
        <v>x</v>
      </c>
      <c r="L15" s="170" t="str">
        <f ca="1">IF(L$1&lt;=TODAY(),IF(OR(IFERROR(VLOOKUP($A15&amp;L1,Invoer!$Q:$S,3,FALSE),"")="x",IFERROR(VLOOKUP($A15&amp;L1,Invoer!$R:$S,2,FALSE),"")="x",IFERROR(VLOOKUP($A15&amp;L1,Wedstrijdleider_stand!$C:$D,2,FALSE),"")="x"),"x",""),"")</f>
        <v>x</v>
      </c>
      <c r="M15" s="170" t="str">
        <f ca="1">IF(M$1&lt;=TODAY(),IF(OR(IFERROR(VLOOKUP($A15&amp;M1,Invoer!$Q:$S,3,FALSE),"")="x",IFERROR(VLOOKUP($A15&amp;M1,Invoer!$R:$S,2,FALSE),"")="x",IFERROR(VLOOKUP($A15&amp;M1,Wedstrijdleider_stand!$C:$D,2,FALSE),"")="x"),"x",""),"")</f>
        <v>x</v>
      </c>
      <c r="N15" s="170" t="str">
        <f ca="1">IF(N$1&lt;=TODAY(),IF(OR(IFERROR(VLOOKUP($A15&amp;N1,Invoer!$Q:$S,3,FALSE),"")="x",IFERROR(VLOOKUP($A15&amp;N1,Invoer!$R:$S,2,FALSE),"")="x",IFERROR(VLOOKUP($A15&amp;N1,Wedstrijdleider_stand!$C:$D,2,FALSE),"")="x"),"x",""),"")</f>
        <v/>
      </c>
      <c r="O15" s="170" t="str">
        <f ca="1">IF(O$1&lt;=TODAY(),IF(OR(IFERROR(VLOOKUP($A15&amp;O1,Invoer!$Q:$S,3,FALSE),"")="x",IFERROR(VLOOKUP($A15&amp;O1,Invoer!$R:$S,2,FALSE),"")="x",IFERROR(VLOOKUP($A15&amp;O1,Wedstrijdleider_stand!$C:$D,2,FALSE),"")="x"),"x",""),"")</f>
        <v>x</v>
      </c>
      <c r="P15" s="170" t="str">
        <f ca="1">IF(P$1&lt;=TODAY(),IF(OR(IFERROR(VLOOKUP($A15&amp;P1,Invoer!$Q:$S,3,FALSE),"")="x",IFERROR(VLOOKUP($A15&amp;P1,Invoer!$R:$S,2,FALSE),"")="x",IFERROR(VLOOKUP($A15&amp;P1,Wedstrijdleider_stand!$C:$D,2,FALSE),"")="x"),"x",""),"")</f>
        <v>x</v>
      </c>
      <c r="Q15" s="170" t="str">
        <f ca="1">IF(Q$1&lt;=TODAY(),IF(OR(IFERROR(VLOOKUP($A15&amp;Q1,Invoer!$Q:$S,3,FALSE),"")="x",IFERROR(VLOOKUP($A15&amp;Q1,Invoer!$R:$S,2,FALSE),"")="x",IFERROR(VLOOKUP($A15&amp;Q1,Wedstrijdleider_stand!$C:$D,2,FALSE),"")="x"),"x",""),"")</f>
        <v/>
      </c>
      <c r="R15" s="170" t="str">
        <f ca="1">IF(R$1&lt;=TODAY(),IF(OR(IFERROR(VLOOKUP($A15&amp;R1,Invoer!$Q:$S,3,FALSE),"")="x",IFERROR(VLOOKUP($A15&amp;R1,Invoer!$R:$S,2,FALSE),"")="x",IFERROR(VLOOKUP($A15&amp;R1,Wedstrijdleider_stand!$C:$D,2,FALSE),"")="x"),"x",""),"")</f>
        <v/>
      </c>
      <c r="S15" s="170" t="str">
        <f ca="1">IF(S$1&lt;=TODAY(),IF(OR(IFERROR(VLOOKUP($A15&amp;S1,Invoer!$Q:$S,3,FALSE),"")="x",IFERROR(VLOOKUP($A15&amp;S1,Invoer!$R:$S,2,FALSE),"")="x",IFERROR(VLOOKUP($A15&amp;S1,Wedstrijdleider_stand!$C:$D,2,FALSE),"")="x"),"x",""),"")</f>
        <v>x</v>
      </c>
      <c r="T15" s="170" t="str">
        <f ca="1">IF(T$1&lt;=TODAY(),IF(OR(IFERROR(VLOOKUP($A15&amp;T1,Invoer!$Q:$S,3,FALSE),"")="x",IFERROR(VLOOKUP($A15&amp;T1,Invoer!$R:$S,2,FALSE),"")="x",IFERROR(VLOOKUP($A15&amp;T1,Wedstrijdleider_stand!$C:$D,2,FALSE),"")="x"),"x",""),"")</f>
        <v>x</v>
      </c>
      <c r="U15" s="170" t="str">
        <f ca="1">IF(U$1&lt;=TODAY(),IF(OR(IFERROR(VLOOKUP($A15&amp;U1,Invoer!$Q:$S,3,FALSE),"")="x",IFERROR(VLOOKUP($A15&amp;U1,Invoer!$R:$S,2,FALSE),"")="x",IFERROR(VLOOKUP($A15&amp;U1,Wedstrijdleider_stand!$C:$D,2,FALSE),"")="x"),"x",""),"")</f>
        <v>x</v>
      </c>
      <c r="V15" s="170" t="str">
        <f ca="1">IF(V$1&lt;=TODAY(),IF(OR(IFERROR(VLOOKUP($A15&amp;V1,Invoer!$Q:$S,3,FALSE),"")="x",IFERROR(VLOOKUP($A15&amp;V1,Invoer!$R:$S,2,FALSE),"")="x",IFERROR(VLOOKUP($A15&amp;V1,Wedstrijdleider_stand!$C:$D,2,FALSE),"")="x"),"x",""),"")</f>
        <v>x</v>
      </c>
      <c r="W15" s="170" t="str">
        <f ca="1">IF(W$1&lt;=TODAY(),IF(OR(IFERROR(VLOOKUP($A15&amp;W1,Invoer!$Q:$S,3,FALSE),"")="x",IFERROR(VLOOKUP($A15&amp;W1,Invoer!$R:$S,2,FALSE),"")="x",IFERROR(VLOOKUP($A15&amp;W1,Wedstrijdleider_stand!$C:$D,2,FALSE),"")="x"),"x",""),"")</f>
        <v>x</v>
      </c>
      <c r="X15" s="170" t="str">
        <f ca="1">IF(X$1&lt;=TODAY(),IF(OR(IFERROR(VLOOKUP($A15&amp;X1,Invoer!$Q:$S,3,FALSE),"")="x",IFERROR(VLOOKUP($A15&amp;X1,Invoer!$R:$S,2,FALSE),"")="x",IFERROR(VLOOKUP($A15&amp;X1,Wedstrijdleider_stand!$C:$D,2,FALSE),"")="x"),"x",""),"")</f>
        <v/>
      </c>
      <c r="Y15" s="170" t="str">
        <f ca="1">IF(Y$1&lt;=TODAY(),IF(OR(IFERROR(VLOOKUP($A15&amp;Y1,Invoer!$Q:$S,3,FALSE),"")="x",IFERROR(VLOOKUP($A15&amp;Y1,Invoer!$R:$S,2,FALSE),"")="x",IFERROR(VLOOKUP($A15&amp;Y1,Wedstrijdleider_stand!$C:$D,2,FALSE),"")="x"),"x",""),"")</f>
        <v>x</v>
      </c>
      <c r="Z15" s="170" t="str">
        <f ca="1">IF(Z$1&lt;=TODAY(),IF(OR(IFERROR(VLOOKUP($A15&amp;Z1,Invoer!$Q:$S,3,FALSE),"")="x",IFERROR(VLOOKUP($A15&amp;Z1,Invoer!$R:$S,2,FALSE),"")="x",IFERROR(VLOOKUP($A15&amp;Z1,Wedstrijdleider_stand!$C:$D,2,FALSE),"")="x"),"x",""),"")</f>
        <v>x</v>
      </c>
      <c r="AA15" s="170" t="str">
        <f ca="1">IF(AA$1&lt;=TODAY(),IF(OR(IFERROR(VLOOKUP($A15&amp;AA1,Invoer!$Q:$S,3,FALSE),"")="x",IFERROR(VLOOKUP($A15&amp;AA1,Invoer!$R:$S,2,FALSE),"")="x",IFERROR(VLOOKUP($A15&amp;AA1,Wedstrijdleider_stand!$C:$D,2,FALSE),"")="x"),"x",""),"")</f>
        <v>x</v>
      </c>
      <c r="AB15" s="170" t="str">
        <f ca="1">IF(AB$1&lt;=TODAY(),IF(OR(IFERROR(VLOOKUP($A15&amp;AB1,Invoer!$Q:$S,3,FALSE),"")="x",IFERROR(VLOOKUP($A15&amp;AB1,Invoer!$R:$S,2,FALSE),"")="x",IFERROR(VLOOKUP($A15&amp;AB1,Wedstrijdleider_stand!$C:$D,2,FALSE),"")="x"),"x",""),"")</f>
        <v/>
      </c>
      <c r="AC15" s="170" t="str">
        <f ca="1">IF(AC$1&lt;=TODAY(),IF(OR(IFERROR(VLOOKUP($A15&amp;AC1,Invoer!$Q:$S,3,FALSE),"")="x",IFERROR(VLOOKUP($A15&amp;AC1,Invoer!$R:$S,2,FALSE),"")="x",IFERROR(VLOOKUP($A15&amp;AC1,Wedstrijdleider_stand!$C:$D,2,FALSE),"")="x"),"x",""),"")</f>
        <v>x</v>
      </c>
      <c r="AD15" s="170" t="str">
        <f ca="1">IF(AD$1&lt;=TODAY(),IF(OR(IFERROR(VLOOKUP($A15&amp;AD1,Invoer!$Q:$S,3,FALSE),"")="x",IFERROR(VLOOKUP($A15&amp;AD1,Invoer!$R:$S,2,FALSE),"")="x",IFERROR(VLOOKUP($A15&amp;AD1,Wedstrijdleider_stand!$C:$D,2,FALSE),"")="x"),"x",""),"")</f>
        <v/>
      </c>
      <c r="AE15" s="170" t="str">
        <f ca="1">IF(AE$1&lt;=TODAY(),IF(OR(IFERROR(VLOOKUP($A15&amp;AE1,Invoer!$Q:$S,3,FALSE),"")="x",IFERROR(VLOOKUP($A15&amp;AE1,Invoer!$R:$S,2,FALSE),"")="x",IFERROR(VLOOKUP($A15&amp;AE1,Wedstrijdleider_stand!$C:$D,2,FALSE),"")="x"),"x",""),"")</f>
        <v>x</v>
      </c>
      <c r="AF15" s="170" t="str">
        <f ca="1">IF(AF$1&lt;=TODAY(),IF(OR(IFERROR(VLOOKUP($A15&amp;AF1,Invoer!$Q:$S,3,FALSE),"")="x",IFERROR(VLOOKUP($A15&amp;AF1,Invoer!$R:$S,2,FALSE),"")="x",IFERROR(VLOOKUP($A15&amp;AF1,Wedstrijdleider_stand!$C:$D,2,FALSE),"")="x"),"x",""),"")</f>
        <v>x</v>
      </c>
      <c r="AG15" s="170" t="str">
        <f ca="1">IF(AG$1&lt;=TODAY(),IF(OR(IFERROR(VLOOKUP($A15&amp;AG1,Invoer!$Q:$S,3,FALSE),"")="x",IFERROR(VLOOKUP($A15&amp;AG1,Invoer!$R:$S,2,FALSE),"")="x",IFERROR(VLOOKUP($A15&amp;AG1,Wedstrijdleider_stand!$C:$D,2,FALSE),"")="x"),"x",""),"")</f>
        <v>x</v>
      </c>
      <c r="AH15" s="170" t="str">
        <f ca="1">IF(AH$1&lt;=TODAY(),IF(OR(IFERROR(VLOOKUP($A15&amp;AH1,Invoer!$Q:$S,3,FALSE),"")="x",IFERROR(VLOOKUP($A15&amp;AH1,Invoer!$R:$S,2,FALSE),"")="x",IFERROR(VLOOKUP($A15&amp;AH1,Wedstrijdleider_stand!$C:$D,2,FALSE),"")="x"),"x",""),"")</f>
        <v>x</v>
      </c>
      <c r="AI15" s="170" t="str">
        <f ca="1">IF(AI$1&lt;=TODAY(),IF(OR(IFERROR(VLOOKUP($A15&amp;AI1,Invoer!$Q:$S,3,FALSE),"")="x",IFERROR(VLOOKUP($A15&amp;AI1,Invoer!$R:$S,2,FALSE),"")="x",IFERROR(VLOOKUP($A15&amp;AI1,Wedstrijdleider_stand!$C:$D,2,FALSE),"")="x"),"x",""),"")</f>
        <v>x</v>
      </c>
      <c r="AJ15" s="170" t="str">
        <f ca="1">IF(AJ$1&lt;=TODAY(),IF(OR(IFERROR(VLOOKUP($A15&amp;AJ1,Invoer!$Q:$S,3,FALSE),"")="x",IFERROR(VLOOKUP($A15&amp;AJ1,Invoer!$R:$S,2,FALSE),"")="x",IFERROR(VLOOKUP($A15&amp;AJ1,Wedstrijdleider_stand!$C:$D,2,FALSE),"")="x"),"x",""),"")</f>
        <v/>
      </c>
      <c r="AK15" s="170" t="str">
        <f ca="1">IF(AK$1&lt;=TODAY(),IF(OR(IFERROR(VLOOKUP($A15&amp;AK1,Invoer!$Q:$S,3,FALSE),"")="x",IFERROR(VLOOKUP($A15&amp;AK1,Invoer!$R:$S,2,FALSE),"")="x",IFERROR(VLOOKUP($A15&amp;AK1,Wedstrijdleider_stand!$C:$D,2,FALSE),"")="x"),"x",""),"")</f>
        <v/>
      </c>
      <c r="AL15" s="170" t="str">
        <f ca="1">IF(AL$1&lt;=TODAY(),IF(OR(IFERROR(VLOOKUP($A15&amp;AL1,Invoer!$Q:$S,3,FALSE),"")="x",IFERROR(VLOOKUP($A15&amp;AL1,Invoer!$R:$S,2,FALSE),"")="x",IFERROR(VLOOKUP($A15&amp;AL1,Wedstrijdleider_stand!$C:$D,2,FALSE),"")="x"),"x",""),"")</f>
        <v/>
      </c>
      <c r="AM15" s="170" t="str">
        <f ca="1">IF(AM$1&lt;=TODAY(),IF(OR(IFERROR(VLOOKUP($A15&amp;AM1,Invoer!$Q:$S,3,FALSE),"")="x",IFERROR(VLOOKUP($A15&amp;AM1,Invoer!$R:$S,2,FALSE),"")="x",IFERROR(VLOOKUP($A15&amp;AM1,Wedstrijdleider_stand!$C:$D,2,FALSE),"")="x"),"x",""),"")</f>
        <v/>
      </c>
      <c r="AN15" s="170" t="str">
        <f ca="1">IF(AN$1&lt;=TODAY(),IF(OR(IFERROR(VLOOKUP($A15&amp;AN1,Invoer!$Q:$S,3,FALSE),"")="x",IFERROR(VLOOKUP($A15&amp;AN1,Invoer!$R:$S,2,FALSE),"")="x",IFERROR(VLOOKUP($A15&amp;AN1,Wedstrijdleider_stand!$C:$D,2,FALSE),"")="x"),"x",""),"")</f>
        <v/>
      </c>
      <c r="AO15" s="170" t="str">
        <f ca="1">IF(AO$1&lt;=TODAY(),IF(OR(IFERROR(VLOOKUP($A15&amp;AO1,Invoer!$Q:$S,3,FALSE),"")="x",IFERROR(VLOOKUP($A15&amp;AO1,Invoer!$R:$S,2,FALSE),"")="x",IFERROR(VLOOKUP($A15&amp;AO1,Wedstrijdleider_stand!$C:$D,2,FALSE),"")="x"),"x",""),"")</f>
        <v/>
      </c>
      <c r="AP15" s="170" t="str">
        <f ca="1">IF(AP$1&lt;=TODAY(),IF(OR(IFERROR(VLOOKUP($A15&amp;AP1,Invoer!$Q:$S,3,FALSE),"")="x",IFERROR(VLOOKUP($A15&amp;AP1,Invoer!$R:$S,2,FALSE),"")="x",IFERROR(VLOOKUP($A15&amp;AP1,Wedstrijdleider_stand!$C:$D,2,FALSE),"")="x"),"x",""),"")</f>
        <v/>
      </c>
      <c r="AQ15" s="170" t="str">
        <f ca="1">IF(AQ$1&lt;=TODAY(),IF(OR(IFERROR(VLOOKUP($A15&amp;AQ1,Invoer!$Q:$S,3,FALSE),"")="x",IFERROR(VLOOKUP($A15&amp;AQ1,Invoer!$R:$S,2,FALSE),"")="x",IFERROR(VLOOKUP($A15&amp;AQ1,Wedstrijdleider_stand!$C:$D,2,FALSE),"")="x"),"x",""),"")</f>
        <v/>
      </c>
      <c r="AR15" s="170" t="str">
        <f ca="1">IF(AR$1&lt;=TODAY(),IF(OR(IFERROR(VLOOKUP($A15&amp;AR1,Invoer!$Q:$S,3,FALSE),"")="x",IFERROR(VLOOKUP($A15&amp;AR1,Invoer!$R:$S,2,FALSE),"")="x",IFERROR(VLOOKUP($A15&amp;AR1,Wedstrijdleider_stand!$C:$D,2,FALSE),"")="x"),"x",""),"")</f>
        <v/>
      </c>
      <c r="AS15" s="72">
        <f t="shared" ca="1" si="1"/>
        <v>22</v>
      </c>
      <c r="AT15" s="73">
        <f t="shared" ca="1" si="2"/>
        <v>34</v>
      </c>
      <c r="AU15" s="86">
        <f t="shared" ca="1" si="3"/>
        <v>0.6470588235294118</v>
      </c>
    </row>
    <row r="16" spans="1:47" ht="18.600000000000001" customHeight="1">
      <c r="A16" s="71" t="str">
        <f>IFERROR(IF(VLOOKUP(Deelnemers!$B17,Deelnemers!$B$2:$C$26,2,FALSE)=0,"",Deelnemers!$B17),"")</f>
        <v/>
      </c>
      <c r="B16" s="170" t="str">
        <f ca="1">IF(B$1&lt;=TODAY(),IF(OR(IFERROR(VLOOKUP($A16&amp;B1,Invoer!$Q:$S,3,FALSE),"")="x",IFERROR(VLOOKUP($A16&amp;B1,Invoer!$R:$S,2,FALSE),"")="x",IFERROR(VLOOKUP($A16&amp;B1,Wedstrijdleider_stand!$C:$D,2,FALSE),"")="x"),"x",""),"")</f>
        <v/>
      </c>
      <c r="C16" s="170" t="str">
        <f ca="1">IF(C$1&lt;=TODAY(),IF(OR(IFERROR(VLOOKUP($A16&amp;C1,Invoer!$Q:$S,3,FALSE),"")="x",IFERROR(VLOOKUP($A16&amp;C1,Invoer!$R:$S,2,FALSE),"")="x",IFERROR(VLOOKUP($A16&amp;C1,Wedstrijdleider_stand!$C:$D,2,FALSE),"")="x"),"x",""),"")</f>
        <v/>
      </c>
      <c r="D16" s="170" t="str">
        <f ca="1">IF(D$1&lt;=TODAY(),IF(OR(IFERROR(VLOOKUP($A16&amp;D1,Invoer!$Q:$S,3,FALSE),"")="x",IFERROR(VLOOKUP($A16&amp;D1,Invoer!$R:$S,2,FALSE),"")="x",IFERROR(VLOOKUP($A16&amp;D1,Wedstrijdleider_stand!$C:$D,2,FALSE),"")="x"),"x",""),"")</f>
        <v/>
      </c>
      <c r="E16" s="170" t="str">
        <f ca="1">IF(E$1&lt;=TODAY(),IF(OR(IFERROR(VLOOKUP($A16&amp;E1,Invoer!$Q:$S,3,FALSE),"")="x",IFERROR(VLOOKUP($A16&amp;E1,Invoer!$R:$S,2,FALSE),"")="x",IFERROR(VLOOKUP($A16&amp;E1,Wedstrijdleider_stand!$C:$D,2,FALSE),"")="x"),"x",""),"")</f>
        <v/>
      </c>
      <c r="F16" s="170" t="str">
        <f ca="1">IF(F$1&lt;=TODAY(),IF(OR(IFERROR(VLOOKUP($A16&amp;F1,Invoer!$Q:$S,3,FALSE),"")="x",IFERROR(VLOOKUP($A16&amp;F1,Invoer!$R:$S,2,FALSE),"")="x",IFERROR(VLOOKUP($A16&amp;F1,Wedstrijdleider_stand!$C:$D,2,FALSE),"")="x"),"x",""),"")</f>
        <v/>
      </c>
      <c r="G16" s="170" t="str">
        <f ca="1">IF(G$1&lt;=TODAY(),IF(OR(IFERROR(VLOOKUP($A16&amp;G1,Invoer!$Q:$S,3,FALSE),"")="x",IFERROR(VLOOKUP($A16&amp;G1,Invoer!$R:$S,2,FALSE),"")="x",IFERROR(VLOOKUP($A16&amp;G1,Wedstrijdleider_stand!$C:$D,2,FALSE),"")="x"),"x",""),"")</f>
        <v/>
      </c>
      <c r="H16" s="170" t="str">
        <f ca="1">IF(H$1&lt;=TODAY(),IF(OR(IFERROR(VLOOKUP($A16&amp;H1,Invoer!$Q:$S,3,FALSE),"")="x",IFERROR(VLOOKUP($A16&amp;H1,Invoer!$R:$S,2,FALSE),"")="x",IFERROR(VLOOKUP($A16&amp;H1,Wedstrijdleider_stand!$C:$D,2,FALSE),"")="x"),"x",""),"")</f>
        <v/>
      </c>
      <c r="I16" s="170" t="str">
        <f ca="1">IF(I$1&lt;=TODAY(),IF(OR(IFERROR(VLOOKUP($A16&amp;I1,Invoer!$Q:$S,3,FALSE),"")="x",IFERROR(VLOOKUP($A16&amp;I1,Invoer!$R:$S,2,FALSE),"")="x",IFERROR(VLOOKUP($A16&amp;I1,Wedstrijdleider_stand!$C:$D,2,FALSE),"")="x"),"x",""),"")</f>
        <v/>
      </c>
      <c r="J16" s="170" t="str">
        <f ca="1">IF(J$1&lt;=TODAY(),IF(OR(IFERROR(VLOOKUP($A16&amp;J1,Invoer!$Q:$S,3,FALSE),"")="x",IFERROR(VLOOKUP($A16&amp;J1,Invoer!$R:$S,2,FALSE),"")="x",IFERROR(VLOOKUP($A16&amp;J1,Wedstrijdleider_stand!$C:$D,2,FALSE),"")="x"),"x",""),"")</f>
        <v/>
      </c>
      <c r="K16" s="170" t="str">
        <f ca="1">IF(K$1&lt;=TODAY(),IF(OR(IFERROR(VLOOKUP($A16&amp;K1,Invoer!$Q:$S,3,FALSE),"")="x",IFERROR(VLOOKUP($A16&amp;K1,Invoer!$R:$S,2,FALSE),"")="x",IFERROR(VLOOKUP($A16&amp;K1,Wedstrijdleider_stand!$C:$D,2,FALSE),"")="x"),"x",""),"")</f>
        <v/>
      </c>
      <c r="L16" s="170" t="str">
        <f ca="1">IF(L$1&lt;=TODAY(),IF(OR(IFERROR(VLOOKUP($A16&amp;L1,Invoer!$Q:$S,3,FALSE),"")="x",IFERROR(VLOOKUP($A16&amp;L1,Invoer!$R:$S,2,FALSE),"")="x",IFERROR(VLOOKUP($A16&amp;L1,Wedstrijdleider_stand!$C:$D,2,FALSE),"")="x"),"x",""),"")</f>
        <v/>
      </c>
      <c r="M16" s="170" t="str">
        <f ca="1">IF(M$1&lt;=TODAY(),IF(OR(IFERROR(VLOOKUP($A16&amp;M1,Invoer!$Q:$S,3,FALSE),"")="x",IFERROR(VLOOKUP($A16&amp;M1,Invoer!$R:$S,2,FALSE),"")="x",IFERROR(VLOOKUP($A16&amp;M1,Wedstrijdleider_stand!$C:$D,2,FALSE),"")="x"),"x",""),"")</f>
        <v/>
      </c>
      <c r="N16" s="170" t="str">
        <f ca="1">IF(N$1&lt;=TODAY(),IF(OR(IFERROR(VLOOKUP($A16&amp;N1,Invoer!$Q:$S,3,FALSE),"")="x",IFERROR(VLOOKUP($A16&amp;N1,Invoer!$R:$S,2,FALSE),"")="x",IFERROR(VLOOKUP($A16&amp;N1,Wedstrijdleider_stand!$C:$D,2,FALSE),"")="x"),"x",""),"")</f>
        <v>x</v>
      </c>
      <c r="O16" s="170" t="str">
        <f ca="1">IF(O$1&lt;=TODAY(),IF(OR(IFERROR(VLOOKUP($A16&amp;O1,Invoer!$Q:$S,3,FALSE),"")="x",IFERROR(VLOOKUP($A16&amp;O1,Invoer!$R:$S,2,FALSE),"")="x",IFERROR(VLOOKUP($A16&amp;O1,Wedstrijdleider_stand!$C:$D,2,FALSE),"")="x"),"x",""),"")</f>
        <v/>
      </c>
      <c r="P16" s="170" t="str">
        <f ca="1">IF(P$1&lt;=TODAY(),IF(OR(IFERROR(VLOOKUP($A16&amp;P1,Invoer!$Q:$S,3,FALSE),"")="x",IFERROR(VLOOKUP($A16&amp;P1,Invoer!$R:$S,2,FALSE),"")="x",IFERROR(VLOOKUP($A16&amp;P1,Wedstrijdleider_stand!$C:$D,2,FALSE),"")="x"),"x",""),"")</f>
        <v/>
      </c>
      <c r="Q16" s="170" t="str">
        <f ca="1">IF(Q$1&lt;=TODAY(),IF(OR(IFERROR(VLOOKUP($A16&amp;Q1,Invoer!$Q:$S,3,FALSE),"")="x",IFERROR(VLOOKUP($A16&amp;Q1,Invoer!$R:$S,2,FALSE),"")="x",IFERROR(VLOOKUP($A16&amp;Q1,Wedstrijdleider_stand!$C:$D,2,FALSE),"")="x"),"x",""),"")</f>
        <v>x</v>
      </c>
      <c r="R16" s="170" t="str">
        <f ca="1">IF(R$1&lt;=TODAY(),IF(OR(IFERROR(VLOOKUP($A16&amp;R1,Invoer!$Q:$S,3,FALSE),"")="x",IFERROR(VLOOKUP($A16&amp;R1,Invoer!$R:$S,2,FALSE),"")="x",IFERROR(VLOOKUP($A16&amp;R1,Wedstrijdleider_stand!$C:$D,2,FALSE),"")="x"),"x",""),"")</f>
        <v>x</v>
      </c>
      <c r="S16" s="170" t="str">
        <f ca="1">IF(S$1&lt;=TODAY(),IF(OR(IFERROR(VLOOKUP($A16&amp;S1,Invoer!$Q:$S,3,FALSE),"")="x",IFERROR(VLOOKUP($A16&amp;S1,Invoer!$R:$S,2,FALSE),"")="x",IFERROR(VLOOKUP($A16&amp;S1,Wedstrijdleider_stand!$C:$D,2,FALSE),"")="x"),"x",""),"")</f>
        <v/>
      </c>
      <c r="T16" s="170" t="str">
        <f ca="1">IF(T$1&lt;=TODAY(),IF(OR(IFERROR(VLOOKUP($A16&amp;T1,Invoer!$Q:$S,3,FALSE),"")="x",IFERROR(VLOOKUP($A16&amp;T1,Invoer!$R:$S,2,FALSE),"")="x",IFERROR(VLOOKUP($A16&amp;T1,Wedstrijdleider_stand!$C:$D,2,FALSE),"")="x"),"x",""),"")</f>
        <v/>
      </c>
      <c r="U16" s="170" t="str">
        <f ca="1">IF(U$1&lt;=TODAY(),IF(OR(IFERROR(VLOOKUP($A16&amp;U1,Invoer!$Q:$S,3,FALSE),"")="x",IFERROR(VLOOKUP($A16&amp;U1,Invoer!$R:$S,2,FALSE),"")="x",IFERROR(VLOOKUP($A16&amp;U1,Wedstrijdleider_stand!$C:$D,2,FALSE),"")="x"),"x",""),"")</f>
        <v/>
      </c>
      <c r="V16" s="170" t="str">
        <f ca="1">IF(V$1&lt;=TODAY(),IF(OR(IFERROR(VLOOKUP($A16&amp;V1,Invoer!$Q:$S,3,FALSE),"")="x",IFERROR(VLOOKUP($A16&amp;V1,Invoer!$R:$S,2,FALSE),"")="x",IFERROR(VLOOKUP($A16&amp;V1,Wedstrijdleider_stand!$C:$D,2,FALSE),"")="x"),"x",""),"")</f>
        <v/>
      </c>
      <c r="W16" s="170" t="str">
        <f ca="1">IF(W$1&lt;=TODAY(),IF(OR(IFERROR(VLOOKUP($A16&amp;W1,Invoer!$Q:$S,3,FALSE),"")="x",IFERROR(VLOOKUP($A16&amp;W1,Invoer!$R:$S,2,FALSE),"")="x",IFERROR(VLOOKUP($A16&amp;W1,Wedstrijdleider_stand!$C:$D,2,FALSE),"")="x"),"x",""),"")</f>
        <v/>
      </c>
      <c r="X16" s="170" t="str">
        <f ca="1">IF(X$1&lt;=TODAY(),IF(OR(IFERROR(VLOOKUP($A16&amp;X1,Invoer!$Q:$S,3,FALSE),"")="x",IFERROR(VLOOKUP($A16&amp;X1,Invoer!$R:$S,2,FALSE),"")="x",IFERROR(VLOOKUP($A16&amp;X1,Wedstrijdleider_stand!$C:$D,2,FALSE),"")="x"),"x",""),"")</f>
        <v/>
      </c>
      <c r="Y16" s="170" t="str">
        <f ca="1">IF(Y$1&lt;=TODAY(),IF(OR(IFERROR(VLOOKUP($A16&amp;Y1,Invoer!$Q:$S,3,FALSE),"")="x",IFERROR(VLOOKUP($A16&amp;Y1,Invoer!$R:$S,2,FALSE),"")="x",IFERROR(VLOOKUP($A16&amp;Y1,Wedstrijdleider_stand!$C:$D,2,FALSE),"")="x"),"x",""),"")</f>
        <v/>
      </c>
      <c r="Z16" s="170" t="str">
        <f ca="1">IF(Z$1&lt;=TODAY(),IF(OR(IFERROR(VLOOKUP($A16&amp;Z1,Invoer!$Q:$S,3,FALSE),"")="x",IFERROR(VLOOKUP($A16&amp;Z1,Invoer!$R:$S,2,FALSE),"")="x",IFERROR(VLOOKUP($A16&amp;Z1,Wedstrijdleider_stand!$C:$D,2,FALSE),"")="x"),"x",""),"")</f>
        <v/>
      </c>
      <c r="AA16" s="170" t="str">
        <f ca="1">IF(AA$1&lt;=TODAY(),IF(OR(IFERROR(VLOOKUP($A16&amp;AA1,Invoer!$Q:$S,3,FALSE),"")="x",IFERROR(VLOOKUP($A16&amp;AA1,Invoer!$R:$S,2,FALSE),"")="x",IFERROR(VLOOKUP($A16&amp;AA1,Wedstrijdleider_stand!$C:$D,2,FALSE),"")="x"),"x",""),"")</f>
        <v/>
      </c>
      <c r="AB16" s="170" t="str">
        <f ca="1">IF(AB$1&lt;=TODAY(),IF(OR(IFERROR(VLOOKUP($A16&amp;AB1,Invoer!$Q:$S,3,FALSE),"")="x",IFERROR(VLOOKUP($A16&amp;AB1,Invoer!$R:$S,2,FALSE),"")="x",IFERROR(VLOOKUP($A16&amp;AB1,Wedstrijdleider_stand!$C:$D,2,FALSE),"")="x"),"x",""),"")</f>
        <v/>
      </c>
      <c r="AC16" s="170" t="str">
        <f ca="1">IF(AC$1&lt;=TODAY(),IF(OR(IFERROR(VLOOKUP($A16&amp;AC1,Invoer!$Q:$S,3,FALSE),"")="x",IFERROR(VLOOKUP($A16&amp;AC1,Invoer!$R:$S,2,FALSE),"")="x",IFERROR(VLOOKUP($A16&amp;AC1,Wedstrijdleider_stand!$C:$D,2,FALSE),"")="x"),"x",""),"")</f>
        <v/>
      </c>
      <c r="AD16" s="170" t="str">
        <f ca="1">IF(AD$1&lt;=TODAY(),IF(OR(IFERROR(VLOOKUP($A16&amp;AD1,Invoer!$Q:$S,3,FALSE),"")="x",IFERROR(VLOOKUP($A16&amp;AD1,Invoer!$R:$S,2,FALSE),"")="x",IFERROR(VLOOKUP($A16&amp;AD1,Wedstrijdleider_stand!$C:$D,2,FALSE),"")="x"),"x",""),"")</f>
        <v/>
      </c>
      <c r="AE16" s="170" t="str">
        <f ca="1">IF(AE$1&lt;=TODAY(),IF(OR(IFERROR(VLOOKUP($A16&amp;AE1,Invoer!$Q:$S,3,FALSE),"")="x",IFERROR(VLOOKUP($A16&amp;AE1,Invoer!$R:$S,2,FALSE),"")="x",IFERROR(VLOOKUP($A16&amp;AE1,Wedstrijdleider_stand!$C:$D,2,FALSE),"")="x"),"x",""),"")</f>
        <v/>
      </c>
      <c r="AF16" s="170" t="str">
        <f ca="1">IF(AF$1&lt;=TODAY(),IF(OR(IFERROR(VLOOKUP($A16&amp;AF1,Invoer!$Q:$S,3,FALSE),"")="x",IFERROR(VLOOKUP($A16&amp;AF1,Invoer!$R:$S,2,FALSE),"")="x",IFERROR(VLOOKUP($A16&amp;AF1,Wedstrijdleider_stand!$C:$D,2,FALSE),"")="x"),"x",""),"")</f>
        <v/>
      </c>
      <c r="AG16" s="170" t="str">
        <f ca="1">IF(AG$1&lt;=TODAY(),IF(OR(IFERROR(VLOOKUP($A16&amp;AG1,Invoer!$Q:$S,3,FALSE),"")="x",IFERROR(VLOOKUP($A16&amp;AG1,Invoer!$R:$S,2,FALSE),"")="x",IFERROR(VLOOKUP($A16&amp;AG1,Wedstrijdleider_stand!$C:$D,2,FALSE),"")="x"),"x",""),"")</f>
        <v/>
      </c>
      <c r="AH16" s="170" t="str">
        <f ca="1">IF(AH$1&lt;=TODAY(),IF(OR(IFERROR(VLOOKUP($A16&amp;AH1,Invoer!$Q:$S,3,FALSE),"")="x",IFERROR(VLOOKUP($A16&amp;AH1,Invoer!$R:$S,2,FALSE),"")="x",IFERROR(VLOOKUP($A16&amp;AH1,Wedstrijdleider_stand!$C:$D,2,FALSE),"")="x"),"x",""),"")</f>
        <v/>
      </c>
      <c r="AI16" s="170" t="str">
        <f ca="1">IF(AI$1&lt;=TODAY(),IF(OR(IFERROR(VLOOKUP($A16&amp;AI1,Invoer!$Q:$S,3,FALSE),"")="x",IFERROR(VLOOKUP($A16&amp;AI1,Invoer!$R:$S,2,FALSE),"")="x",IFERROR(VLOOKUP($A16&amp;AI1,Wedstrijdleider_stand!$C:$D,2,FALSE),"")="x"),"x",""),"")</f>
        <v/>
      </c>
      <c r="AJ16" s="170" t="str">
        <f ca="1">IF(AJ$1&lt;=TODAY(),IF(OR(IFERROR(VLOOKUP($A16&amp;AJ1,Invoer!$Q:$S,3,FALSE),"")="x",IFERROR(VLOOKUP($A16&amp;AJ1,Invoer!$R:$S,2,FALSE),"")="x",IFERROR(VLOOKUP($A16&amp;AJ1,Wedstrijdleider_stand!$C:$D,2,FALSE),"")="x"),"x",""),"")</f>
        <v/>
      </c>
      <c r="AK16" s="170" t="str">
        <f ca="1">IF(AK$1&lt;=TODAY(),IF(OR(IFERROR(VLOOKUP($A16&amp;AK1,Invoer!$Q:$S,3,FALSE),"")="x",IFERROR(VLOOKUP($A16&amp;AK1,Invoer!$R:$S,2,FALSE),"")="x",IFERROR(VLOOKUP($A16&amp;AK1,Wedstrijdleider_stand!$C:$D,2,FALSE),"")="x"),"x",""),"")</f>
        <v/>
      </c>
      <c r="AL16" s="170" t="str">
        <f ca="1">IF(AL$1&lt;=TODAY(),IF(OR(IFERROR(VLOOKUP($A16&amp;AL1,Invoer!$Q:$S,3,FALSE),"")="x",IFERROR(VLOOKUP($A16&amp;AL1,Invoer!$R:$S,2,FALSE),"")="x",IFERROR(VLOOKUP($A16&amp;AL1,Wedstrijdleider_stand!$C:$D,2,FALSE),"")="x"),"x",""),"")</f>
        <v/>
      </c>
      <c r="AM16" s="170" t="str">
        <f ca="1">IF(AM$1&lt;=TODAY(),IF(OR(IFERROR(VLOOKUP($A16&amp;AM1,Invoer!$Q:$S,3,FALSE),"")="x",IFERROR(VLOOKUP($A16&amp;AM1,Invoer!$R:$S,2,FALSE),"")="x",IFERROR(VLOOKUP($A16&amp;AM1,Wedstrijdleider_stand!$C:$D,2,FALSE),"")="x"),"x",""),"")</f>
        <v/>
      </c>
      <c r="AN16" s="170" t="str">
        <f ca="1">IF(AN$1&lt;=TODAY(),IF(OR(IFERROR(VLOOKUP($A16&amp;AN1,Invoer!$Q:$S,3,FALSE),"")="x",IFERROR(VLOOKUP($A16&amp;AN1,Invoer!$R:$S,2,FALSE),"")="x",IFERROR(VLOOKUP($A16&amp;AN1,Wedstrijdleider_stand!$C:$D,2,FALSE),"")="x"),"x",""),"")</f>
        <v/>
      </c>
      <c r="AO16" s="170" t="str">
        <f ca="1">IF(AO$1&lt;=TODAY(),IF(OR(IFERROR(VLOOKUP($A16&amp;AO1,Invoer!$Q:$S,3,FALSE),"")="x",IFERROR(VLOOKUP($A16&amp;AO1,Invoer!$R:$S,2,FALSE),"")="x",IFERROR(VLOOKUP($A16&amp;AO1,Wedstrijdleider_stand!$C:$D,2,FALSE),"")="x"),"x",""),"")</f>
        <v/>
      </c>
      <c r="AP16" s="170" t="str">
        <f ca="1">IF(AP$1&lt;=TODAY(),IF(OR(IFERROR(VLOOKUP($A16&amp;AP1,Invoer!$Q:$S,3,FALSE),"")="x",IFERROR(VLOOKUP($A16&amp;AP1,Invoer!$R:$S,2,FALSE),"")="x",IFERROR(VLOOKUP($A16&amp;AP1,Wedstrijdleider_stand!$C:$D,2,FALSE),"")="x"),"x",""),"")</f>
        <v/>
      </c>
      <c r="AQ16" s="170" t="str">
        <f ca="1">IF(AQ$1&lt;=TODAY(),IF(OR(IFERROR(VLOOKUP($A16&amp;AQ1,Invoer!$Q:$S,3,FALSE),"")="x",IFERROR(VLOOKUP($A16&amp;AQ1,Invoer!$R:$S,2,FALSE),"")="x",IFERROR(VLOOKUP($A16&amp;AQ1,Wedstrijdleider_stand!$C:$D,2,FALSE),"")="x"),"x",""),"")</f>
        <v/>
      </c>
      <c r="AR16" s="170" t="str">
        <f ca="1">IF(AR$1&lt;=TODAY(),IF(OR(IFERROR(VLOOKUP($A16&amp;AR1,Invoer!$Q:$S,3,FALSE),"")="x",IFERROR(VLOOKUP($A16&amp;AR1,Invoer!$R:$S,2,FALSE),"")="x",IFERROR(VLOOKUP($A16&amp;AR1,Wedstrijdleider_stand!$C:$D,2,FALSE),"")="x"),"x",""),"")</f>
        <v/>
      </c>
      <c r="AS16" s="72">
        <f t="shared" ca="1" si="1"/>
        <v>3</v>
      </c>
      <c r="AT16" s="73">
        <f t="shared" ca="1" si="2"/>
        <v>34</v>
      </c>
      <c r="AU16" s="86">
        <f t="shared" ca="1" si="3"/>
        <v>8.8235294117647065E-2</v>
      </c>
    </row>
    <row r="17" spans="1:47" ht="18.600000000000001" customHeight="1">
      <c r="A17" s="71" t="str">
        <f>IFERROR(IF(VLOOKUP(Deelnemers!$B18,Deelnemers!$B$2:$C$26,2,FALSE)=0,"",Deelnemers!$B18),"")</f>
        <v/>
      </c>
      <c r="B17" s="170" t="str">
        <f ca="1">IF(B$1&lt;=TODAY(),IF(OR(IFERROR(VLOOKUP($A17&amp;B1,Invoer!$Q:$S,3,FALSE),"")="x",IFERROR(VLOOKUP($A17&amp;B1,Invoer!$R:$S,2,FALSE),"")="x",IFERROR(VLOOKUP($A17&amp;B1,Wedstrijdleider_stand!$C:$D,2,FALSE),"")="x"),"x",""),"")</f>
        <v/>
      </c>
      <c r="C17" s="170" t="str">
        <f ca="1">IF(C$1&lt;=TODAY(),IF(OR(IFERROR(VLOOKUP($A17&amp;C1,Invoer!$Q:$S,3,FALSE),"")="x",IFERROR(VLOOKUP($A17&amp;C1,Invoer!$R:$S,2,FALSE),"")="x",IFERROR(VLOOKUP($A17&amp;C1,Wedstrijdleider_stand!$C:$D,2,FALSE),"")="x"),"x",""),"")</f>
        <v/>
      </c>
      <c r="D17" s="170" t="str">
        <f ca="1">IF(D$1&lt;=TODAY(),IF(OR(IFERROR(VLOOKUP($A17&amp;D1,Invoer!$Q:$S,3,FALSE),"")="x",IFERROR(VLOOKUP($A17&amp;D1,Invoer!$R:$S,2,FALSE),"")="x",IFERROR(VLOOKUP($A17&amp;D1,Wedstrijdleider_stand!$C:$D,2,FALSE),"")="x"),"x",""),"")</f>
        <v/>
      </c>
      <c r="E17" s="170" t="str">
        <f ca="1">IF(E$1&lt;=TODAY(),IF(OR(IFERROR(VLOOKUP($A17&amp;E1,Invoer!$Q:$S,3,FALSE),"")="x",IFERROR(VLOOKUP($A17&amp;E1,Invoer!$R:$S,2,FALSE),"")="x",IFERROR(VLOOKUP($A17&amp;E1,Wedstrijdleider_stand!$C:$D,2,FALSE),"")="x"),"x",""),"")</f>
        <v/>
      </c>
      <c r="F17" s="170" t="str">
        <f ca="1">IF(F$1&lt;=TODAY(),IF(OR(IFERROR(VLOOKUP($A17&amp;F1,Invoer!$Q:$S,3,FALSE),"")="x",IFERROR(VLOOKUP($A17&amp;F1,Invoer!$R:$S,2,FALSE),"")="x",IFERROR(VLOOKUP($A17&amp;F1,Wedstrijdleider_stand!$C:$D,2,FALSE),"")="x"),"x",""),"")</f>
        <v/>
      </c>
      <c r="G17" s="170" t="str">
        <f ca="1">IF(G$1&lt;=TODAY(),IF(OR(IFERROR(VLOOKUP($A17&amp;G1,Invoer!$Q:$S,3,FALSE),"")="x",IFERROR(VLOOKUP($A17&amp;G1,Invoer!$R:$S,2,FALSE),"")="x",IFERROR(VLOOKUP($A17&amp;G1,Wedstrijdleider_stand!$C:$D,2,FALSE),"")="x"),"x",""),"")</f>
        <v/>
      </c>
      <c r="H17" s="170" t="str">
        <f ca="1">IF(H$1&lt;=TODAY(),IF(OR(IFERROR(VLOOKUP($A17&amp;H1,Invoer!$Q:$S,3,FALSE),"")="x",IFERROR(VLOOKUP($A17&amp;H1,Invoer!$R:$S,2,FALSE),"")="x",IFERROR(VLOOKUP($A17&amp;H1,Wedstrijdleider_stand!$C:$D,2,FALSE),"")="x"),"x",""),"")</f>
        <v/>
      </c>
      <c r="I17" s="170" t="str">
        <f ca="1">IF(I$1&lt;=TODAY(),IF(OR(IFERROR(VLOOKUP($A17&amp;I1,Invoer!$Q:$S,3,FALSE),"")="x",IFERROR(VLOOKUP($A17&amp;I1,Invoer!$R:$S,2,FALSE),"")="x",IFERROR(VLOOKUP($A17&amp;I1,Wedstrijdleider_stand!$C:$D,2,FALSE),"")="x"),"x",""),"")</f>
        <v/>
      </c>
      <c r="J17" s="170" t="str">
        <f ca="1">IF(J$1&lt;=TODAY(),IF(OR(IFERROR(VLOOKUP($A17&amp;J1,Invoer!$Q:$S,3,FALSE),"")="x",IFERROR(VLOOKUP($A17&amp;J1,Invoer!$R:$S,2,FALSE),"")="x",IFERROR(VLOOKUP($A17&amp;J1,Wedstrijdleider_stand!$C:$D,2,FALSE),"")="x"),"x",""),"")</f>
        <v/>
      </c>
      <c r="K17" s="170" t="str">
        <f ca="1">IF(K$1&lt;=TODAY(),IF(OR(IFERROR(VLOOKUP($A17&amp;K1,Invoer!$Q:$S,3,FALSE),"")="x",IFERROR(VLOOKUP($A17&amp;K1,Invoer!$R:$S,2,FALSE),"")="x",IFERROR(VLOOKUP($A17&amp;K1,Wedstrijdleider_stand!$C:$D,2,FALSE),"")="x"),"x",""),"")</f>
        <v/>
      </c>
      <c r="L17" s="170" t="str">
        <f ca="1">IF(L$1&lt;=TODAY(),IF(OR(IFERROR(VLOOKUP($A17&amp;L1,Invoer!$Q:$S,3,FALSE),"")="x",IFERROR(VLOOKUP($A17&amp;L1,Invoer!$R:$S,2,FALSE),"")="x",IFERROR(VLOOKUP($A17&amp;L1,Wedstrijdleider_stand!$C:$D,2,FALSE),"")="x"),"x",""),"")</f>
        <v/>
      </c>
      <c r="M17" s="170" t="str">
        <f ca="1">IF(M$1&lt;=TODAY(),IF(OR(IFERROR(VLOOKUP($A17&amp;M1,Invoer!$Q:$S,3,FALSE),"")="x",IFERROR(VLOOKUP($A17&amp;M1,Invoer!$R:$S,2,FALSE),"")="x",IFERROR(VLOOKUP($A17&amp;M1,Wedstrijdleider_stand!$C:$D,2,FALSE),"")="x"),"x",""),"")</f>
        <v/>
      </c>
      <c r="N17" s="170" t="str">
        <f ca="1">IF(N$1&lt;=TODAY(),IF(OR(IFERROR(VLOOKUP($A17&amp;N1,Invoer!$Q:$S,3,FALSE),"")="x",IFERROR(VLOOKUP($A17&amp;N1,Invoer!$R:$S,2,FALSE),"")="x",IFERROR(VLOOKUP($A17&amp;N1,Wedstrijdleider_stand!$C:$D,2,FALSE),"")="x"),"x",""),"")</f>
        <v>x</v>
      </c>
      <c r="O17" s="170" t="str">
        <f ca="1">IF(O$1&lt;=TODAY(),IF(OR(IFERROR(VLOOKUP($A17&amp;O1,Invoer!$Q:$S,3,FALSE),"")="x",IFERROR(VLOOKUP($A17&amp;O1,Invoer!$R:$S,2,FALSE),"")="x",IFERROR(VLOOKUP($A17&amp;O1,Wedstrijdleider_stand!$C:$D,2,FALSE),"")="x"),"x",""),"")</f>
        <v/>
      </c>
      <c r="P17" s="170" t="str">
        <f ca="1">IF(P$1&lt;=TODAY(),IF(OR(IFERROR(VLOOKUP($A17&amp;P1,Invoer!$Q:$S,3,FALSE),"")="x",IFERROR(VLOOKUP($A17&amp;P1,Invoer!$R:$S,2,FALSE),"")="x",IFERROR(VLOOKUP($A17&amp;P1,Wedstrijdleider_stand!$C:$D,2,FALSE),"")="x"),"x",""),"")</f>
        <v/>
      </c>
      <c r="Q17" s="170" t="str">
        <f ca="1">IF(Q$1&lt;=TODAY(),IF(OR(IFERROR(VLOOKUP($A17&amp;Q1,Invoer!$Q:$S,3,FALSE),"")="x",IFERROR(VLOOKUP($A17&amp;Q1,Invoer!$R:$S,2,FALSE),"")="x",IFERROR(VLOOKUP($A17&amp;Q1,Wedstrijdleider_stand!$C:$D,2,FALSE),"")="x"),"x",""),"")</f>
        <v>x</v>
      </c>
      <c r="R17" s="170" t="str">
        <f ca="1">IF(R$1&lt;=TODAY(),IF(OR(IFERROR(VLOOKUP($A17&amp;R1,Invoer!$Q:$S,3,FALSE),"")="x",IFERROR(VLOOKUP($A17&amp;R1,Invoer!$R:$S,2,FALSE),"")="x",IFERROR(VLOOKUP($A17&amp;R1,Wedstrijdleider_stand!$C:$D,2,FALSE),"")="x"),"x",""),"")</f>
        <v>x</v>
      </c>
      <c r="S17" s="170" t="str">
        <f ca="1">IF(S$1&lt;=TODAY(),IF(OR(IFERROR(VLOOKUP($A17&amp;S1,Invoer!$Q:$S,3,FALSE),"")="x",IFERROR(VLOOKUP($A17&amp;S1,Invoer!$R:$S,2,FALSE),"")="x",IFERROR(VLOOKUP($A17&amp;S1,Wedstrijdleider_stand!$C:$D,2,FALSE),"")="x"),"x",""),"")</f>
        <v/>
      </c>
      <c r="T17" s="170" t="str">
        <f ca="1">IF(T$1&lt;=TODAY(),IF(OR(IFERROR(VLOOKUP($A17&amp;T1,Invoer!$Q:$S,3,FALSE),"")="x",IFERROR(VLOOKUP($A17&amp;T1,Invoer!$R:$S,2,FALSE),"")="x",IFERROR(VLOOKUP($A17&amp;T1,Wedstrijdleider_stand!$C:$D,2,FALSE),"")="x"),"x",""),"")</f>
        <v/>
      </c>
      <c r="U17" s="170" t="str">
        <f ca="1">IF(U$1&lt;=TODAY(),IF(OR(IFERROR(VLOOKUP($A17&amp;U1,Invoer!$Q:$S,3,FALSE),"")="x",IFERROR(VLOOKUP($A17&amp;U1,Invoer!$R:$S,2,FALSE),"")="x",IFERROR(VLOOKUP($A17&amp;U1,Wedstrijdleider_stand!$C:$D,2,FALSE),"")="x"),"x",""),"")</f>
        <v/>
      </c>
      <c r="V17" s="170" t="str">
        <f ca="1">IF(V$1&lt;=TODAY(),IF(OR(IFERROR(VLOOKUP($A17&amp;V1,Invoer!$Q:$S,3,FALSE),"")="x",IFERROR(VLOOKUP($A17&amp;V1,Invoer!$R:$S,2,FALSE),"")="x",IFERROR(VLOOKUP($A17&amp;V1,Wedstrijdleider_stand!$C:$D,2,FALSE),"")="x"),"x",""),"")</f>
        <v/>
      </c>
      <c r="W17" s="170" t="str">
        <f ca="1">IF(W$1&lt;=TODAY(),IF(OR(IFERROR(VLOOKUP($A17&amp;W1,Invoer!$Q:$S,3,FALSE),"")="x",IFERROR(VLOOKUP($A17&amp;W1,Invoer!$R:$S,2,FALSE),"")="x",IFERROR(VLOOKUP($A17&amp;W1,Wedstrijdleider_stand!$C:$D,2,FALSE),"")="x"),"x",""),"")</f>
        <v/>
      </c>
      <c r="X17" s="170" t="str">
        <f ca="1">IF(X$1&lt;=TODAY(),IF(OR(IFERROR(VLOOKUP($A17&amp;X1,Invoer!$Q:$S,3,FALSE),"")="x",IFERROR(VLOOKUP($A17&amp;X1,Invoer!$R:$S,2,FALSE),"")="x",IFERROR(VLOOKUP($A17&amp;X1,Wedstrijdleider_stand!$C:$D,2,FALSE),"")="x"),"x",""),"")</f>
        <v/>
      </c>
      <c r="Y17" s="170" t="str">
        <f ca="1">IF(Y$1&lt;=TODAY(),IF(OR(IFERROR(VLOOKUP($A17&amp;Y1,Invoer!$Q:$S,3,FALSE),"")="x",IFERROR(VLOOKUP($A17&amp;Y1,Invoer!$R:$S,2,FALSE),"")="x",IFERROR(VLOOKUP($A17&amp;Y1,Wedstrijdleider_stand!$C:$D,2,FALSE),"")="x"),"x",""),"")</f>
        <v/>
      </c>
      <c r="Z17" s="170" t="str">
        <f ca="1">IF(Z$1&lt;=TODAY(),IF(OR(IFERROR(VLOOKUP($A17&amp;Z1,Invoer!$Q:$S,3,FALSE),"")="x",IFERROR(VLOOKUP($A17&amp;Z1,Invoer!$R:$S,2,FALSE),"")="x",IFERROR(VLOOKUP($A17&amp;Z1,Wedstrijdleider_stand!$C:$D,2,FALSE),"")="x"),"x",""),"")</f>
        <v/>
      </c>
      <c r="AA17" s="170" t="str">
        <f ca="1">IF(AA$1&lt;=TODAY(),IF(OR(IFERROR(VLOOKUP($A17&amp;AA1,Invoer!$Q:$S,3,FALSE),"")="x",IFERROR(VLOOKUP($A17&amp;AA1,Invoer!$R:$S,2,FALSE),"")="x",IFERROR(VLOOKUP($A17&amp;AA1,Wedstrijdleider_stand!$C:$D,2,FALSE),"")="x"),"x",""),"")</f>
        <v/>
      </c>
      <c r="AB17" s="170" t="str">
        <f ca="1">IF(AB$1&lt;=TODAY(),IF(OR(IFERROR(VLOOKUP($A17&amp;AB1,Invoer!$Q:$S,3,FALSE),"")="x",IFERROR(VLOOKUP($A17&amp;AB1,Invoer!$R:$S,2,FALSE),"")="x",IFERROR(VLOOKUP($A17&amp;AB1,Wedstrijdleider_stand!$C:$D,2,FALSE),"")="x"),"x",""),"")</f>
        <v/>
      </c>
      <c r="AC17" s="170" t="str">
        <f ca="1">IF(AC$1&lt;=TODAY(),IF(OR(IFERROR(VLOOKUP($A17&amp;AC1,Invoer!$Q:$S,3,FALSE),"")="x",IFERROR(VLOOKUP($A17&amp;AC1,Invoer!$R:$S,2,FALSE),"")="x",IFERROR(VLOOKUP($A17&amp;AC1,Wedstrijdleider_stand!$C:$D,2,FALSE),"")="x"),"x",""),"")</f>
        <v/>
      </c>
      <c r="AD17" s="170" t="str">
        <f ca="1">IF(AD$1&lt;=TODAY(),IF(OR(IFERROR(VLOOKUP($A17&amp;AD1,Invoer!$Q:$S,3,FALSE),"")="x",IFERROR(VLOOKUP($A17&amp;AD1,Invoer!$R:$S,2,FALSE),"")="x",IFERROR(VLOOKUP($A17&amp;AD1,Wedstrijdleider_stand!$C:$D,2,FALSE),"")="x"),"x",""),"")</f>
        <v/>
      </c>
      <c r="AE17" s="170" t="str">
        <f ca="1">IF(AE$1&lt;=TODAY(),IF(OR(IFERROR(VLOOKUP($A17&amp;AE1,Invoer!$Q:$S,3,FALSE),"")="x",IFERROR(VLOOKUP($A17&amp;AE1,Invoer!$R:$S,2,FALSE),"")="x",IFERROR(VLOOKUP($A17&amp;AE1,Wedstrijdleider_stand!$C:$D,2,FALSE),"")="x"),"x",""),"")</f>
        <v/>
      </c>
      <c r="AF17" s="170" t="str">
        <f ca="1">IF(AF$1&lt;=TODAY(),IF(OR(IFERROR(VLOOKUP($A17&amp;AF1,Invoer!$Q:$S,3,FALSE),"")="x",IFERROR(VLOOKUP($A17&amp;AF1,Invoer!$R:$S,2,FALSE),"")="x",IFERROR(VLOOKUP($A17&amp;AF1,Wedstrijdleider_stand!$C:$D,2,FALSE),"")="x"),"x",""),"")</f>
        <v/>
      </c>
      <c r="AG17" s="170" t="str">
        <f ca="1">IF(AG$1&lt;=TODAY(),IF(OR(IFERROR(VLOOKUP($A17&amp;AG1,Invoer!$Q:$S,3,FALSE),"")="x",IFERROR(VLOOKUP($A17&amp;AG1,Invoer!$R:$S,2,FALSE),"")="x",IFERROR(VLOOKUP($A17&amp;AG1,Wedstrijdleider_stand!$C:$D,2,FALSE),"")="x"),"x",""),"")</f>
        <v/>
      </c>
      <c r="AH17" s="170" t="str">
        <f ca="1">IF(AH$1&lt;=TODAY(),IF(OR(IFERROR(VLOOKUP($A17&amp;AH1,Invoer!$Q:$S,3,FALSE),"")="x",IFERROR(VLOOKUP($A17&amp;AH1,Invoer!$R:$S,2,FALSE),"")="x",IFERROR(VLOOKUP($A17&amp;AH1,Wedstrijdleider_stand!$C:$D,2,FALSE),"")="x"),"x",""),"")</f>
        <v/>
      </c>
      <c r="AI17" s="170" t="str">
        <f ca="1">IF(AI$1&lt;=TODAY(),IF(OR(IFERROR(VLOOKUP($A17&amp;AI1,Invoer!$Q:$S,3,FALSE),"")="x",IFERROR(VLOOKUP($A17&amp;AI1,Invoer!$R:$S,2,FALSE),"")="x",IFERROR(VLOOKUP($A17&amp;AI1,Wedstrijdleider_stand!$C:$D,2,FALSE),"")="x"),"x",""),"")</f>
        <v/>
      </c>
      <c r="AJ17" s="170" t="str">
        <f ca="1">IF(AJ$1&lt;=TODAY(),IF(OR(IFERROR(VLOOKUP($A17&amp;AJ1,Invoer!$Q:$S,3,FALSE),"")="x",IFERROR(VLOOKUP($A17&amp;AJ1,Invoer!$R:$S,2,FALSE),"")="x",IFERROR(VLOOKUP($A17&amp;AJ1,Wedstrijdleider_stand!$C:$D,2,FALSE),"")="x"),"x",""),"")</f>
        <v/>
      </c>
      <c r="AK17" s="170" t="str">
        <f ca="1">IF(AK$1&lt;=TODAY(),IF(OR(IFERROR(VLOOKUP($A17&amp;AK1,Invoer!$Q:$S,3,FALSE),"")="x",IFERROR(VLOOKUP($A17&amp;AK1,Invoer!$R:$S,2,FALSE),"")="x",IFERROR(VLOOKUP($A17&amp;AK1,Wedstrijdleider_stand!$C:$D,2,FALSE),"")="x"),"x",""),"")</f>
        <v/>
      </c>
      <c r="AL17" s="170" t="str">
        <f ca="1">IF(AL$1&lt;=TODAY(),IF(OR(IFERROR(VLOOKUP($A17&amp;AL1,Invoer!$Q:$S,3,FALSE),"")="x",IFERROR(VLOOKUP($A17&amp;AL1,Invoer!$R:$S,2,FALSE),"")="x",IFERROR(VLOOKUP($A17&amp;AL1,Wedstrijdleider_stand!$C:$D,2,FALSE),"")="x"),"x",""),"")</f>
        <v/>
      </c>
      <c r="AM17" s="170" t="str">
        <f ca="1">IF(AM$1&lt;=TODAY(),IF(OR(IFERROR(VLOOKUP($A17&amp;AM1,Invoer!$Q:$S,3,FALSE),"")="x",IFERROR(VLOOKUP($A17&amp;AM1,Invoer!$R:$S,2,FALSE),"")="x",IFERROR(VLOOKUP($A17&amp;AM1,Wedstrijdleider_stand!$C:$D,2,FALSE),"")="x"),"x",""),"")</f>
        <v/>
      </c>
      <c r="AN17" s="170" t="str">
        <f ca="1">IF(AN$1&lt;=TODAY(),IF(OR(IFERROR(VLOOKUP($A17&amp;AN1,Invoer!$Q:$S,3,FALSE),"")="x",IFERROR(VLOOKUP($A17&amp;AN1,Invoer!$R:$S,2,FALSE),"")="x",IFERROR(VLOOKUP($A17&amp;AN1,Wedstrijdleider_stand!$C:$D,2,FALSE),"")="x"),"x",""),"")</f>
        <v/>
      </c>
      <c r="AO17" s="170" t="str">
        <f ca="1">IF(AO$1&lt;=TODAY(),IF(OR(IFERROR(VLOOKUP($A17&amp;AO1,Invoer!$Q:$S,3,FALSE),"")="x",IFERROR(VLOOKUP($A17&amp;AO1,Invoer!$R:$S,2,FALSE),"")="x",IFERROR(VLOOKUP($A17&amp;AO1,Wedstrijdleider_stand!$C:$D,2,FALSE),"")="x"),"x",""),"")</f>
        <v/>
      </c>
      <c r="AP17" s="170" t="str">
        <f ca="1">IF(AP$1&lt;=TODAY(),IF(OR(IFERROR(VLOOKUP($A17&amp;AP1,Invoer!$Q:$S,3,FALSE),"")="x",IFERROR(VLOOKUP($A17&amp;AP1,Invoer!$R:$S,2,FALSE),"")="x",IFERROR(VLOOKUP($A17&amp;AP1,Wedstrijdleider_stand!$C:$D,2,FALSE),"")="x"),"x",""),"")</f>
        <v/>
      </c>
      <c r="AQ17" s="170" t="str">
        <f ca="1">IF(AQ$1&lt;=TODAY(),IF(OR(IFERROR(VLOOKUP($A17&amp;AQ1,Invoer!$Q:$S,3,FALSE),"")="x",IFERROR(VLOOKUP($A17&amp;AQ1,Invoer!$R:$S,2,FALSE),"")="x",IFERROR(VLOOKUP($A17&amp;AQ1,Wedstrijdleider_stand!$C:$D,2,FALSE),"")="x"),"x",""),"")</f>
        <v/>
      </c>
      <c r="AR17" s="170" t="str">
        <f ca="1">IF(AR$1&lt;=TODAY(),IF(OR(IFERROR(VLOOKUP($A17&amp;AR1,Invoer!$Q:$S,3,FALSE),"")="x",IFERROR(VLOOKUP($A17&amp;AR1,Invoer!$R:$S,2,FALSE),"")="x",IFERROR(VLOOKUP($A17&amp;AR1,Wedstrijdleider_stand!$C:$D,2,FALSE),"")="x"),"x",""),"")</f>
        <v/>
      </c>
      <c r="AS17" s="72">
        <f t="shared" ca="1" si="1"/>
        <v>3</v>
      </c>
      <c r="AT17" s="73">
        <f t="shared" ca="1" si="2"/>
        <v>34</v>
      </c>
      <c r="AU17" s="86">
        <f t="shared" ca="1" si="3"/>
        <v>8.8235294117647065E-2</v>
      </c>
    </row>
    <row r="18" spans="1:47" ht="18.600000000000001" customHeight="1">
      <c r="A18" s="71" t="str">
        <f>IFERROR(IF(VLOOKUP(Deelnemers!$B19,Deelnemers!$B$2:$C$26,2,FALSE)=0,"",Deelnemers!$B19),"")</f>
        <v/>
      </c>
      <c r="B18" s="170" t="str">
        <f ca="1">IF(B$1&lt;=TODAY(),IF(OR(IFERROR(VLOOKUP($A18&amp;B1,Invoer!$Q:$S,3,FALSE),"")="x",IFERROR(VLOOKUP($A18&amp;B1,Invoer!$R:$S,2,FALSE),"")="x",IFERROR(VLOOKUP($A18&amp;B1,Wedstrijdleider_stand!$C:$D,2,FALSE),"")="x"),"x",""),"")</f>
        <v/>
      </c>
      <c r="C18" s="170" t="str">
        <f ca="1">IF(C$1&lt;=TODAY(),IF(OR(IFERROR(VLOOKUP($A18&amp;C1,Invoer!$Q:$S,3,FALSE),"")="x",IFERROR(VLOOKUP($A18&amp;C1,Invoer!$R:$S,2,FALSE),"")="x",IFERROR(VLOOKUP($A18&amp;C1,Wedstrijdleider_stand!$C:$D,2,FALSE),"")="x"),"x",""),"")</f>
        <v/>
      </c>
      <c r="D18" s="170" t="str">
        <f ca="1">IF(D$1&lt;=TODAY(),IF(OR(IFERROR(VLOOKUP($A18&amp;D1,Invoer!$Q:$S,3,FALSE),"")="x",IFERROR(VLOOKUP($A18&amp;D1,Invoer!$R:$S,2,FALSE),"")="x",IFERROR(VLOOKUP($A18&amp;D1,Wedstrijdleider_stand!$C:$D,2,FALSE),"")="x"),"x",""),"")</f>
        <v/>
      </c>
      <c r="E18" s="170" t="str">
        <f ca="1">IF(E$1&lt;=TODAY(),IF(OR(IFERROR(VLOOKUP($A18&amp;E1,Invoer!$Q:$S,3,FALSE),"")="x",IFERROR(VLOOKUP($A18&amp;E1,Invoer!$R:$S,2,FALSE),"")="x",IFERROR(VLOOKUP($A18&amp;E1,Wedstrijdleider_stand!$C:$D,2,FALSE),"")="x"),"x",""),"")</f>
        <v/>
      </c>
      <c r="F18" s="170" t="str">
        <f ca="1">IF(F$1&lt;=TODAY(),IF(OR(IFERROR(VLOOKUP($A18&amp;F1,Invoer!$Q:$S,3,FALSE),"")="x",IFERROR(VLOOKUP($A18&amp;F1,Invoer!$R:$S,2,FALSE),"")="x",IFERROR(VLOOKUP($A18&amp;F1,Wedstrijdleider_stand!$C:$D,2,FALSE),"")="x"),"x",""),"")</f>
        <v/>
      </c>
      <c r="G18" s="170" t="str">
        <f ca="1">IF(G$1&lt;=TODAY(),IF(OR(IFERROR(VLOOKUP($A18&amp;G1,Invoer!$Q:$S,3,FALSE),"")="x",IFERROR(VLOOKUP($A18&amp;G1,Invoer!$R:$S,2,FALSE),"")="x",IFERROR(VLOOKUP($A18&amp;G1,Wedstrijdleider_stand!$C:$D,2,FALSE),"")="x"),"x",""),"")</f>
        <v/>
      </c>
      <c r="H18" s="170" t="str">
        <f ca="1">IF(H$1&lt;=TODAY(),IF(OR(IFERROR(VLOOKUP($A18&amp;H1,Invoer!$Q:$S,3,FALSE),"")="x",IFERROR(VLOOKUP($A18&amp;H1,Invoer!$R:$S,2,FALSE),"")="x",IFERROR(VLOOKUP($A18&amp;H1,Wedstrijdleider_stand!$C:$D,2,FALSE),"")="x"),"x",""),"")</f>
        <v/>
      </c>
      <c r="I18" s="170" t="str">
        <f ca="1">IF(I$1&lt;=TODAY(),IF(OR(IFERROR(VLOOKUP($A18&amp;I1,Invoer!$Q:$S,3,FALSE),"")="x",IFERROR(VLOOKUP($A18&amp;I1,Invoer!$R:$S,2,FALSE),"")="x",IFERROR(VLOOKUP($A18&amp;I1,Wedstrijdleider_stand!$C:$D,2,FALSE),"")="x"),"x",""),"")</f>
        <v/>
      </c>
      <c r="J18" s="170" t="str">
        <f ca="1">IF(J$1&lt;=TODAY(),IF(OR(IFERROR(VLOOKUP($A18&amp;J1,Invoer!$Q:$S,3,FALSE),"")="x",IFERROR(VLOOKUP($A18&amp;J1,Invoer!$R:$S,2,FALSE),"")="x",IFERROR(VLOOKUP($A18&amp;J1,Wedstrijdleider_stand!$C:$D,2,FALSE),"")="x"),"x",""),"")</f>
        <v/>
      </c>
      <c r="K18" s="170" t="str">
        <f ca="1">IF(K$1&lt;=TODAY(),IF(OR(IFERROR(VLOOKUP($A18&amp;K1,Invoer!$Q:$S,3,FALSE),"")="x",IFERROR(VLOOKUP($A18&amp;K1,Invoer!$R:$S,2,FALSE),"")="x",IFERROR(VLOOKUP($A18&amp;K1,Wedstrijdleider_stand!$C:$D,2,FALSE),"")="x"),"x",""),"")</f>
        <v/>
      </c>
      <c r="L18" s="170" t="str">
        <f ca="1">IF(L$1&lt;=TODAY(),IF(OR(IFERROR(VLOOKUP($A18&amp;L1,Invoer!$Q:$S,3,FALSE),"")="x",IFERROR(VLOOKUP($A18&amp;L1,Invoer!$R:$S,2,FALSE),"")="x",IFERROR(VLOOKUP($A18&amp;L1,Wedstrijdleider_stand!$C:$D,2,FALSE),"")="x"),"x",""),"")</f>
        <v/>
      </c>
      <c r="M18" s="170" t="str">
        <f ca="1">IF(M$1&lt;=TODAY(),IF(OR(IFERROR(VLOOKUP($A18&amp;M1,Invoer!$Q:$S,3,FALSE),"")="x",IFERROR(VLOOKUP($A18&amp;M1,Invoer!$R:$S,2,FALSE),"")="x",IFERROR(VLOOKUP($A18&amp;M1,Wedstrijdleider_stand!$C:$D,2,FALSE),"")="x"),"x",""),"")</f>
        <v/>
      </c>
      <c r="N18" s="170" t="str">
        <f ca="1">IF(N$1&lt;=TODAY(),IF(OR(IFERROR(VLOOKUP($A18&amp;N1,Invoer!$Q:$S,3,FALSE),"")="x",IFERROR(VLOOKUP($A18&amp;N1,Invoer!$R:$S,2,FALSE),"")="x",IFERROR(VLOOKUP($A18&amp;N1,Wedstrijdleider_stand!$C:$D,2,FALSE),"")="x"),"x",""),"")</f>
        <v>x</v>
      </c>
      <c r="O18" s="170" t="str">
        <f ca="1">IF(O$1&lt;=TODAY(),IF(OR(IFERROR(VLOOKUP($A18&amp;O1,Invoer!$Q:$S,3,FALSE),"")="x",IFERROR(VLOOKUP($A18&amp;O1,Invoer!$R:$S,2,FALSE),"")="x",IFERROR(VLOOKUP($A18&amp;O1,Wedstrijdleider_stand!$C:$D,2,FALSE),"")="x"),"x",""),"")</f>
        <v/>
      </c>
      <c r="P18" s="170" t="str">
        <f ca="1">IF(P$1&lt;=TODAY(),IF(OR(IFERROR(VLOOKUP($A18&amp;P1,Invoer!$Q:$S,3,FALSE),"")="x",IFERROR(VLOOKUP($A18&amp;P1,Invoer!$R:$S,2,FALSE),"")="x",IFERROR(VLOOKUP($A18&amp;P1,Wedstrijdleider_stand!$C:$D,2,FALSE),"")="x"),"x",""),"")</f>
        <v/>
      </c>
      <c r="Q18" s="170" t="str">
        <f ca="1">IF(Q$1&lt;=TODAY(),IF(OR(IFERROR(VLOOKUP($A18&amp;Q1,Invoer!$Q:$S,3,FALSE),"")="x",IFERROR(VLOOKUP($A18&amp;Q1,Invoer!$R:$S,2,FALSE),"")="x",IFERROR(VLOOKUP($A18&amp;Q1,Wedstrijdleider_stand!$C:$D,2,FALSE),"")="x"),"x",""),"")</f>
        <v>x</v>
      </c>
      <c r="R18" s="170" t="str">
        <f ca="1">IF(R$1&lt;=TODAY(),IF(OR(IFERROR(VLOOKUP($A18&amp;R1,Invoer!$Q:$S,3,FALSE),"")="x",IFERROR(VLOOKUP($A18&amp;R1,Invoer!$R:$S,2,FALSE),"")="x",IFERROR(VLOOKUP($A18&amp;R1,Wedstrijdleider_stand!$C:$D,2,FALSE),"")="x"),"x",""),"")</f>
        <v>x</v>
      </c>
      <c r="S18" s="170" t="str">
        <f ca="1">IF(S$1&lt;=TODAY(),IF(OR(IFERROR(VLOOKUP($A18&amp;S1,Invoer!$Q:$S,3,FALSE),"")="x",IFERROR(VLOOKUP($A18&amp;S1,Invoer!$R:$S,2,FALSE),"")="x",IFERROR(VLOOKUP($A18&amp;S1,Wedstrijdleider_stand!$C:$D,2,FALSE),"")="x"),"x",""),"")</f>
        <v/>
      </c>
      <c r="T18" s="170" t="str">
        <f ca="1">IF(T$1&lt;=TODAY(),IF(OR(IFERROR(VLOOKUP($A18&amp;T1,Invoer!$Q:$S,3,FALSE),"")="x",IFERROR(VLOOKUP($A18&amp;T1,Invoer!$R:$S,2,FALSE),"")="x",IFERROR(VLOOKUP($A18&amp;T1,Wedstrijdleider_stand!$C:$D,2,FALSE),"")="x"),"x",""),"")</f>
        <v/>
      </c>
      <c r="U18" s="170" t="str">
        <f ca="1">IF(U$1&lt;=TODAY(),IF(OR(IFERROR(VLOOKUP($A18&amp;U1,Invoer!$Q:$S,3,FALSE),"")="x",IFERROR(VLOOKUP($A18&amp;U1,Invoer!$R:$S,2,FALSE),"")="x",IFERROR(VLOOKUP($A18&amp;U1,Wedstrijdleider_stand!$C:$D,2,FALSE),"")="x"),"x",""),"")</f>
        <v/>
      </c>
      <c r="V18" s="170" t="str">
        <f ca="1">IF(V$1&lt;=TODAY(),IF(OR(IFERROR(VLOOKUP($A18&amp;V1,Invoer!$Q:$S,3,FALSE),"")="x",IFERROR(VLOOKUP($A18&amp;V1,Invoer!$R:$S,2,FALSE),"")="x",IFERROR(VLOOKUP($A18&amp;V1,Wedstrijdleider_stand!$C:$D,2,FALSE),"")="x"),"x",""),"")</f>
        <v/>
      </c>
      <c r="W18" s="170" t="str">
        <f ca="1">IF(W$1&lt;=TODAY(),IF(OR(IFERROR(VLOOKUP($A18&amp;W1,Invoer!$Q:$S,3,FALSE),"")="x",IFERROR(VLOOKUP($A18&amp;W1,Invoer!$R:$S,2,FALSE),"")="x",IFERROR(VLOOKUP($A18&amp;W1,Wedstrijdleider_stand!$C:$D,2,FALSE),"")="x"),"x",""),"")</f>
        <v/>
      </c>
      <c r="X18" s="170" t="str">
        <f ca="1">IF(X$1&lt;=TODAY(),IF(OR(IFERROR(VLOOKUP($A18&amp;X1,Invoer!$Q:$S,3,FALSE),"")="x",IFERROR(VLOOKUP($A18&amp;X1,Invoer!$R:$S,2,FALSE),"")="x",IFERROR(VLOOKUP($A18&amp;X1,Wedstrijdleider_stand!$C:$D,2,FALSE),"")="x"),"x",""),"")</f>
        <v/>
      </c>
      <c r="Y18" s="170" t="str">
        <f ca="1">IF(Y$1&lt;=TODAY(),IF(OR(IFERROR(VLOOKUP($A18&amp;Y1,Invoer!$Q:$S,3,FALSE),"")="x",IFERROR(VLOOKUP($A18&amp;Y1,Invoer!$R:$S,2,FALSE),"")="x",IFERROR(VLOOKUP($A18&amp;Y1,Wedstrijdleider_stand!$C:$D,2,FALSE),"")="x"),"x",""),"")</f>
        <v/>
      </c>
      <c r="Z18" s="170" t="str">
        <f ca="1">IF(Z$1&lt;=TODAY(),IF(OR(IFERROR(VLOOKUP($A18&amp;Z1,Invoer!$Q:$S,3,FALSE),"")="x",IFERROR(VLOOKUP($A18&amp;Z1,Invoer!$R:$S,2,FALSE),"")="x",IFERROR(VLOOKUP($A18&amp;Z1,Wedstrijdleider_stand!$C:$D,2,FALSE),"")="x"),"x",""),"")</f>
        <v/>
      </c>
      <c r="AA18" s="170" t="str">
        <f ca="1">IF(AA$1&lt;=TODAY(),IF(OR(IFERROR(VLOOKUP($A18&amp;AA1,Invoer!$Q:$S,3,FALSE),"")="x",IFERROR(VLOOKUP($A18&amp;AA1,Invoer!$R:$S,2,FALSE),"")="x",IFERROR(VLOOKUP($A18&amp;AA1,Wedstrijdleider_stand!$C:$D,2,FALSE),"")="x"),"x",""),"")</f>
        <v/>
      </c>
      <c r="AB18" s="170" t="str">
        <f ca="1">IF(AB$1&lt;=TODAY(),IF(OR(IFERROR(VLOOKUP($A18&amp;AB1,Invoer!$Q:$S,3,FALSE),"")="x",IFERROR(VLOOKUP($A18&amp;AB1,Invoer!$R:$S,2,FALSE),"")="x",IFERROR(VLOOKUP($A18&amp;AB1,Wedstrijdleider_stand!$C:$D,2,FALSE),"")="x"),"x",""),"")</f>
        <v/>
      </c>
      <c r="AC18" s="170" t="str">
        <f ca="1">IF(AC$1&lt;=TODAY(),IF(OR(IFERROR(VLOOKUP($A18&amp;AC1,Invoer!$Q:$S,3,FALSE),"")="x",IFERROR(VLOOKUP($A18&amp;AC1,Invoer!$R:$S,2,FALSE),"")="x",IFERROR(VLOOKUP($A18&amp;AC1,Wedstrijdleider_stand!$C:$D,2,FALSE),"")="x"),"x",""),"")</f>
        <v/>
      </c>
      <c r="AD18" s="170" t="str">
        <f ca="1">IF(AD$1&lt;=TODAY(),IF(OR(IFERROR(VLOOKUP($A18&amp;AD1,Invoer!$Q:$S,3,FALSE),"")="x",IFERROR(VLOOKUP($A18&amp;AD1,Invoer!$R:$S,2,FALSE),"")="x",IFERROR(VLOOKUP($A18&amp;AD1,Wedstrijdleider_stand!$C:$D,2,FALSE),"")="x"),"x",""),"")</f>
        <v/>
      </c>
      <c r="AE18" s="170" t="str">
        <f ca="1">IF(AE$1&lt;=TODAY(),IF(OR(IFERROR(VLOOKUP($A18&amp;AE1,Invoer!$Q:$S,3,FALSE),"")="x",IFERROR(VLOOKUP($A18&amp;AE1,Invoer!$R:$S,2,FALSE),"")="x",IFERROR(VLOOKUP($A18&amp;AE1,Wedstrijdleider_stand!$C:$D,2,FALSE),"")="x"),"x",""),"")</f>
        <v/>
      </c>
      <c r="AF18" s="170" t="str">
        <f ca="1">IF(AF$1&lt;=TODAY(),IF(OR(IFERROR(VLOOKUP($A18&amp;AF1,Invoer!$Q:$S,3,FALSE),"")="x",IFERROR(VLOOKUP($A18&amp;AF1,Invoer!$R:$S,2,FALSE),"")="x",IFERROR(VLOOKUP($A18&amp;AF1,Wedstrijdleider_stand!$C:$D,2,FALSE),"")="x"),"x",""),"")</f>
        <v/>
      </c>
      <c r="AG18" s="170" t="str">
        <f ca="1">IF(AG$1&lt;=TODAY(),IF(OR(IFERROR(VLOOKUP($A18&amp;AG1,Invoer!$Q:$S,3,FALSE),"")="x",IFERROR(VLOOKUP($A18&amp;AG1,Invoer!$R:$S,2,FALSE),"")="x",IFERROR(VLOOKUP($A18&amp;AG1,Wedstrijdleider_stand!$C:$D,2,FALSE),"")="x"),"x",""),"")</f>
        <v/>
      </c>
      <c r="AH18" s="170" t="str">
        <f ca="1">IF(AH$1&lt;=TODAY(),IF(OR(IFERROR(VLOOKUP($A18&amp;AH1,Invoer!$Q:$S,3,FALSE),"")="x",IFERROR(VLOOKUP($A18&amp;AH1,Invoer!$R:$S,2,FALSE),"")="x",IFERROR(VLOOKUP($A18&amp;AH1,Wedstrijdleider_stand!$C:$D,2,FALSE),"")="x"),"x",""),"")</f>
        <v/>
      </c>
      <c r="AI18" s="170" t="str">
        <f ca="1">IF(AI$1&lt;=TODAY(),IF(OR(IFERROR(VLOOKUP($A18&amp;AI1,Invoer!$Q:$S,3,FALSE),"")="x",IFERROR(VLOOKUP($A18&amp;AI1,Invoer!$R:$S,2,FALSE),"")="x",IFERROR(VLOOKUP($A18&amp;AI1,Wedstrijdleider_stand!$C:$D,2,FALSE),"")="x"),"x",""),"")</f>
        <v/>
      </c>
      <c r="AJ18" s="170" t="str">
        <f ca="1">IF(AJ$1&lt;=TODAY(),IF(OR(IFERROR(VLOOKUP($A18&amp;AJ1,Invoer!$Q:$S,3,FALSE),"")="x",IFERROR(VLOOKUP($A18&amp;AJ1,Invoer!$R:$S,2,FALSE),"")="x",IFERROR(VLOOKUP($A18&amp;AJ1,Wedstrijdleider_stand!$C:$D,2,FALSE),"")="x"),"x",""),"")</f>
        <v/>
      </c>
      <c r="AK18" s="170" t="str">
        <f ca="1">IF(AK$1&lt;=TODAY(),IF(OR(IFERROR(VLOOKUP($A18&amp;AK1,Invoer!$Q:$S,3,FALSE),"")="x",IFERROR(VLOOKUP($A18&amp;AK1,Invoer!$R:$S,2,FALSE),"")="x",IFERROR(VLOOKUP($A18&amp;AK1,Wedstrijdleider_stand!$C:$D,2,FALSE),"")="x"),"x",""),"")</f>
        <v/>
      </c>
      <c r="AL18" s="170" t="str">
        <f ca="1">IF(AL$1&lt;=TODAY(),IF(OR(IFERROR(VLOOKUP($A18&amp;AL1,Invoer!$Q:$S,3,FALSE),"")="x",IFERROR(VLOOKUP($A18&amp;AL1,Invoer!$R:$S,2,FALSE),"")="x",IFERROR(VLOOKUP($A18&amp;AL1,Wedstrijdleider_stand!$C:$D,2,FALSE),"")="x"),"x",""),"")</f>
        <v/>
      </c>
      <c r="AM18" s="170" t="str">
        <f ca="1">IF(AM$1&lt;=TODAY(),IF(OR(IFERROR(VLOOKUP($A18&amp;AM1,Invoer!$Q:$S,3,FALSE),"")="x",IFERROR(VLOOKUP($A18&amp;AM1,Invoer!$R:$S,2,FALSE),"")="x",IFERROR(VLOOKUP($A18&amp;AM1,Wedstrijdleider_stand!$C:$D,2,FALSE),"")="x"),"x",""),"")</f>
        <v/>
      </c>
      <c r="AN18" s="170" t="str">
        <f ca="1">IF(AN$1&lt;=TODAY(),IF(OR(IFERROR(VLOOKUP($A18&amp;AN1,Invoer!$Q:$S,3,FALSE),"")="x",IFERROR(VLOOKUP($A18&amp;AN1,Invoer!$R:$S,2,FALSE),"")="x",IFERROR(VLOOKUP($A18&amp;AN1,Wedstrijdleider_stand!$C:$D,2,FALSE),"")="x"),"x",""),"")</f>
        <v/>
      </c>
      <c r="AO18" s="170" t="str">
        <f ca="1">IF(AO$1&lt;=TODAY(),IF(OR(IFERROR(VLOOKUP($A18&amp;AO1,Invoer!$Q:$S,3,FALSE),"")="x",IFERROR(VLOOKUP($A18&amp;AO1,Invoer!$R:$S,2,FALSE),"")="x",IFERROR(VLOOKUP($A18&amp;AO1,Wedstrijdleider_stand!$C:$D,2,FALSE),"")="x"),"x",""),"")</f>
        <v/>
      </c>
      <c r="AP18" s="170" t="str">
        <f ca="1">IF(AP$1&lt;=TODAY(),IF(OR(IFERROR(VLOOKUP($A18&amp;AP1,Invoer!$Q:$S,3,FALSE),"")="x",IFERROR(VLOOKUP($A18&amp;AP1,Invoer!$R:$S,2,FALSE),"")="x",IFERROR(VLOOKUP($A18&amp;AP1,Wedstrijdleider_stand!$C:$D,2,FALSE),"")="x"),"x",""),"")</f>
        <v/>
      </c>
      <c r="AQ18" s="170" t="str">
        <f ca="1">IF(AQ$1&lt;=TODAY(),IF(OR(IFERROR(VLOOKUP($A18&amp;AQ1,Invoer!$Q:$S,3,FALSE),"")="x",IFERROR(VLOOKUP($A18&amp;AQ1,Invoer!$R:$S,2,FALSE),"")="x",IFERROR(VLOOKUP($A18&amp;AQ1,Wedstrijdleider_stand!$C:$D,2,FALSE),"")="x"),"x",""),"")</f>
        <v/>
      </c>
      <c r="AR18" s="170" t="str">
        <f ca="1">IF(AR$1&lt;=TODAY(),IF(OR(IFERROR(VLOOKUP($A18&amp;AR1,Invoer!$Q:$S,3,FALSE),"")="x",IFERROR(VLOOKUP($A18&amp;AR1,Invoer!$R:$S,2,FALSE),"")="x",IFERROR(VLOOKUP($A18&amp;AR1,Wedstrijdleider_stand!$C:$D,2,FALSE),"")="x"),"x",""),"")</f>
        <v/>
      </c>
      <c r="AS18" s="72">
        <f t="shared" ca="1" si="1"/>
        <v>3</v>
      </c>
      <c r="AT18" s="73">
        <f t="shared" ca="1" si="2"/>
        <v>34</v>
      </c>
      <c r="AU18" s="86">
        <f t="shared" ca="1" si="3"/>
        <v>8.8235294117647065E-2</v>
      </c>
    </row>
    <row r="19" spans="1:47" ht="18.600000000000001" customHeight="1">
      <c r="A19" s="71" t="str">
        <f>IFERROR(IF(VLOOKUP(Deelnemers!$B20,Deelnemers!$B$2:$C$26,2,FALSE)=0,"",Deelnemers!$B20),"")</f>
        <v/>
      </c>
      <c r="B19" s="170" t="str">
        <f ca="1">IF(B$1&lt;=TODAY(),IF(OR(IFERROR(VLOOKUP($A19&amp;B1,Invoer!$Q:$S,3,FALSE),"")="x",IFERROR(VLOOKUP($A19&amp;B1,Invoer!$R:$S,2,FALSE),"")="x",IFERROR(VLOOKUP($A19&amp;B1,Wedstrijdleider_stand!$C:$D,2,FALSE),"")="x"),"x",""),"")</f>
        <v/>
      </c>
      <c r="C19" s="170" t="str">
        <f ca="1">IF(C$1&lt;=TODAY(),IF(OR(IFERROR(VLOOKUP($A19&amp;C1,Invoer!$Q:$S,3,FALSE),"")="x",IFERROR(VLOOKUP($A19&amp;C1,Invoer!$R:$S,2,FALSE),"")="x",IFERROR(VLOOKUP($A19&amp;C1,Wedstrijdleider_stand!$C:$D,2,FALSE),"")="x"),"x",""),"")</f>
        <v/>
      </c>
      <c r="D19" s="170" t="str">
        <f ca="1">IF(D$1&lt;=TODAY(),IF(OR(IFERROR(VLOOKUP($A19&amp;D1,Invoer!$Q:$S,3,FALSE),"")="x",IFERROR(VLOOKUP($A19&amp;D1,Invoer!$R:$S,2,FALSE),"")="x",IFERROR(VLOOKUP($A19&amp;D1,Wedstrijdleider_stand!$C:$D,2,FALSE),"")="x"),"x",""),"")</f>
        <v/>
      </c>
      <c r="E19" s="170" t="str">
        <f ca="1">IF(E$1&lt;=TODAY(),IF(OR(IFERROR(VLOOKUP($A19&amp;E1,Invoer!$Q:$S,3,FALSE),"")="x",IFERROR(VLOOKUP($A19&amp;E1,Invoer!$R:$S,2,FALSE),"")="x",IFERROR(VLOOKUP($A19&amp;E1,Wedstrijdleider_stand!$C:$D,2,FALSE),"")="x"),"x",""),"")</f>
        <v/>
      </c>
      <c r="F19" s="170" t="str">
        <f ca="1">IF(F$1&lt;=TODAY(),IF(OR(IFERROR(VLOOKUP($A19&amp;F1,Invoer!$Q:$S,3,FALSE),"")="x",IFERROR(VLOOKUP($A19&amp;F1,Invoer!$R:$S,2,FALSE),"")="x",IFERROR(VLOOKUP($A19&amp;F1,Wedstrijdleider_stand!$C:$D,2,FALSE),"")="x"),"x",""),"")</f>
        <v/>
      </c>
      <c r="G19" s="170" t="str">
        <f ca="1">IF(G$1&lt;=TODAY(),IF(OR(IFERROR(VLOOKUP($A19&amp;G1,Invoer!$Q:$S,3,FALSE),"")="x",IFERROR(VLOOKUP($A19&amp;G1,Invoer!$R:$S,2,FALSE),"")="x",IFERROR(VLOOKUP($A19&amp;G1,Wedstrijdleider_stand!$C:$D,2,FALSE),"")="x"),"x",""),"")</f>
        <v/>
      </c>
      <c r="H19" s="170" t="str">
        <f ca="1">IF(H$1&lt;=TODAY(),IF(OR(IFERROR(VLOOKUP($A19&amp;H1,Invoer!$Q:$S,3,FALSE),"")="x",IFERROR(VLOOKUP($A19&amp;H1,Invoer!$R:$S,2,FALSE),"")="x",IFERROR(VLOOKUP($A19&amp;H1,Wedstrijdleider_stand!$C:$D,2,FALSE),"")="x"),"x",""),"")</f>
        <v/>
      </c>
      <c r="I19" s="170" t="str">
        <f ca="1">IF(I$1&lt;=TODAY(),IF(OR(IFERROR(VLOOKUP($A19&amp;I1,Invoer!$Q:$S,3,FALSE),"")="x",IFERROR(VLOOKUP($A19&amp;I1,Invoer!$R:$S,2,FALSE),"")="x",IFERROR(VLOOKUP($A19&amp;I1,Wedstrijdleider_stand!$C:$D,2,FALSE),"")="x"),"x",""),"")</f>
        <v/>
      </c>
      <c r="J19" s="170" t="str">
        <f ca="1">IF(J$1&lt;=TODAY(),IF(OR(IFERROR(VLOOKUP($A19&amp;J1,Invoer!$Q:$S,3,FALSE),"")="x",IFERROR(VLOOKUP($A19&amp;J1,Invoer!$R:$S,2,FALSE),"")="x",IFERROR(VLOOKUP($A19&amp;J1,Wedstrijdleider_stand!$C:$D,2,FALSE),"")="x"),"x",""),"")</f>
        <v/>
      </c>
      <c r="K19" s="170" t="str">
        <f ca="1">IF(K$1&lt;=TODAY(),IF(OR(IFERROR(VLOOKUP($A19&amp;K1,Invoer!$Q:$S,3,FALSE),"")="x",IFERROR(VLOOKUP($A19&amp;K1,Invoer!$R:$S,2,FALSE),"")="x",IFERROR(VLOOKUP($A19&amp;K1,Wedstrijdleider_stand!$C:$D,2,FALSE),"")="x"),"x",""),"")</f>
        <v/>
      </c>
      <c r="L19" s="170" t="str">
        <f ca="1">IF(L$1&lt;=TODAY(),IF(OR(IFERROR(VLOOKUP($A19&amp;L1,Invoer!$Q:$S,3,FALSE),"")="x",IFERROR(VLOOKUP($A19&amp;L1,Invoer!$R:$S,2,FALSE),"")="x",IFERROR(VLOOKUP($A19&amp;L1,Wedstrijdleider_stand!$C:$D,2,FALSE),"")="x"),"x",""),"")</f>
        <v/>
      </c>
      <c r="M19" s="170" t="str">
        <f ca="1">IF(M$1&lt;=TODAY(),IF(OR(IFERROR(VLOOKUP($A19&amp;M1,Invoer!$Q:$S,3,FALSE),"")="x",IFERROR(VLOOKUP($A19&amp;M1,Invoer!$R:$S,2,FALSE),"")="x",IFERROR(VLOOKUP($A19&amp;M1,Wedstrijdleider_stand!$C:$D,2,FALSE),"")="x"),"x",""),"")</f>
        <v/>
      </c>
      <c r="N19" s="170" t="str">
        <f ca="1">IF(N$1&lt;=TODAY(),IF(OR(IFERROR(VLOOKUP($A19&amp;N1,Invoer!$Q:$S,3,FALSE),"")="x",IFERROR(VLOOKUP($A19&amp;N1,Invoer!$R:$S,2,FALSE),"")="x",IFERROR(VLOOKUP($A19&amp;N1,Wedstrijdleider_stand!$C:$D,2,FALSE),"")="x"),"x",""),"")</f>
        <v>x</v>
      </c>
      <c r="O19" s="170" t="str">
        <f ca="1">IF(O$1&lt;=TODAY(),IF(OR(IFERROR(VLOOKUP($A19&amp;O1,Invoer!$Q:$S,3,FALSE),"")="x",IFERROR(VLOOKUP($A19&amp;O1,Invoer!$R:$S,2,FALSE),"")="x",IFERROR(VLOOKUP($A19&amp;O1,Wedstrijdleider_stand!$C:$D,2,FALSE),"")="x"),"x",""),"")</f>
        <v/>
      </c>
      <c r="P19" s="170" t="str">
        <f ca="1">IF(P$1&lt;=TODAY(),IF(OR(IFERROR(VLOOKUP($A19&amp;P1,Invoer!$Q:$S,3,FALSE),"")="x",IFERROR(VLOOKUP($A19&amp;P1,Invoer!$R:$S,2,FALSE),"")="x",IFERROR(VLOOKUP($A19&amp;P1,Wedstrijdleider_stand!$C:$D,2,FALSE),"")="x"),"x",""),"")</f>
        <v/>
      </c>
      <c r="Q19" s="170" t="str">
        <f ca="1">IF(Q$1&lt;=TODAY(),IF(OR(IFERROR(VLOOKUP($A19&amp;Q1,Invoer!$Q:$S,3,FALSE),"")="x",IFERROR(VLOOKUP($A19&amp;Q1,Invoer!$R:$S,2,FALSE),"")="x",IFERROR(VLOOKUP($A19&amp;Q1,Wedstrijdleider_stand!$C:$D,2,FALSE),"")="x"),"x",""),"")</f>
        <v>x</v>
      </c>
      <c r="R19" s="170" t="str">
        <f ca="1">IF(R$1&lt;=TODAY(),IF(OR(IFERROR(VLOOKUP($A19&amp;R1,Invoer!$Q:$S,3,FALSE),"")="x",IFERROR(VLOOKUP($A19&amp;R1,Invoer!$R:$S,2,FALSE),"")="x",IFERROR(VLOOKUP($A19&amp;R1,Wedstrijdleider_stand!$C:$D,2,FALSE),"")="x"),"x",""),"")</f>
        <v>x</v>
      </c>
      <c r="S19" s="170" t="str">
        <f ca="1">IF(S$1&lt;=TODAY(),IF(OR(IFERROR(VLOOKUP($A19&amp;S1,Invoer!$Q:$S,3,FALSE),"")="x",IFERROR(VLOOKUP($A19&amp;S1,Invoer!$R:$S,2,FALSE),"")="x",IFERROR(VLOOKUP($A19&amp;S1,Wedstrijdleider_stand!$C:$D,2,FALSE),"")="x"),"x",""),"")</f>
        <v/>
      </c>
      <c r="T19" s="170" t="str">
        <f ca="1">IF(T$1&lt;=TODAY(),IF(OR(IFERROR(VLOOKUP($A19&amp;T1,Invoer!$Q:$S,3,FALSE),"")="x",IFERROR(VLOOKUP($A19&amp;T1,Invoer!$R:$S,2,FALSE),"")="x",IFERROR(VLOOKUP($A19&amp;T1,Wedstrijdleider_stand!$C:$D,2,FALSE),"")="x"),"x",""),"")</f>
        <v/>
      </c>
      <c r="U19" s="170" t="str">
        <f ca="1">IF(U$1&lt;=TODAY(),IF(OR(IFERROR(VLOOKUP($A19&amp;U1,Invoer!$Q:$S,3,FALSE),"")="x",IFERROR(VLOOKUP($A19&amp;U1,Invoer!$R:$S,2,FALSE),"")="x",IFERROR(VLOOKUP($A19&amp;U1,Wedstrijdleider_stand!$C:$D,2,FALSE),"")="x"),"x",""),"")</f>
        <v/>
      </c>
      <c r="V19" s="170" t="str">
        <f ca="1">IF(V$1&lt;=TODAY(),IF(OR(IFERROR(VLOOKUP($A19&amp;V1,Invoer!$Q:$S,3,FALSE),"")="x",IFERROR(VLOOKUP($A19&amp;V1,Invoer!$R:$S,2,FALSE),"")="x",IFERROR(VLOOKUP($A19&amp;V1,Wedstrijdleider_stand!$C:$D,2,FALSE),"")="x"),"x",""),"")</f>
        <v/>
      </c>
      <c r="W19" s="170" t="str">
        <f ca="1">IF(W$1&lt;=TODAY(),IF(OR(IFERROR(VLOOKUP($A19&amp;W1,Invoer!$Q:$S,3,FALSE),"")="x",IFERROR(VLOOKUP($A19&amp;W1,Invoer!$R:$S,2,FALSE),"")="x",IFERROR(VLOOKUP($A19&amp;W1,Wedstrijdleider_stand!$C:$D,2,FALSE),"")="x"),"x",""),"")</f>
        <v/>
      </c>
      <c r="X19" s="170" t="str">
        <f ca="1">IF(X$1&lt;=TODAY(),IF(OR(IFERROR(VLOOKUP($A19&amp;X1,Invoer!$Q:$S,3,FALSE),"")="x",IFERROR(VLOOKUP($A19&amp;X1,Invoer!$R:$S,2,FALSE),"")="x",IFERROR(VLOOKUP($A19&amp;X1,Wedstrijdleider_stand!$C:$D,2,FALSE),"")="x"),"x",""),"")</f>
        <v/>
      </c>
      <c r="Y19" s="170" t="str">
        <f ca="1">IF(Y$1&lt;=TODAY(),IF(OR(IFERROR(VLOOKUP($A19&amp;Y1,Invoer!$Q:$S,3,FALSE),"")="x",IFERROR(VLOOKUP($A19&amp;Y1,Invoer!$R:$S,2,FALSE),"")="x",IFERROR(VLOOKUP($A19&amp;Y1,Wedstrijdleider_stand!$C:$D,2,FALSE),"")="x"),"x",""),"")</f>
        <v/>
      </c>
      <c r="Z19" s="170" t="str">
        <f ca="1">IF(Z$1&lt;=TODAY(),IF(OR(IFERROR(VLOOKUP($A19&amp;Z1,Invoer!$Q:$S,3,FALSE),"")="x",IFERROR(VLOOKUP($A19&amp;Z1,Invoer!$R:$S,2,FALSE),"")="x",IFERROR(VLOOKUP($A19&amp;Z1,Wedstrijdleider_stand!$C:$D,2,FALSE),"")="x"),"x",""),"")</f>
        <v/>
      </c>
      <c r="AA19" s="170" t="str">
        <f ca="1">IF(AA$1&lt;=TODAY(),IF(OR(IFERROR(VLOOKUP($A19&amp;AA1,Invoer!$Q:$S,3,FALSE),"")="x",IFERROR(VLOOKUP($A19&amp;AA1,Invoer!$R:$S,2,FALSE),"")="x",IFERROR(VLOOKUP($A19&amp;AA1,Wedstrijdleider_stand!$C:$D,2,FALSE),"")="x"),"x",""),"")</f>
        <v/>
      </c>
      <c r="AB19" s="170" t="str">
        <f ca="1">IF(AB$1&lt;=TODAY(),IF(OR(IFERROR(VLOOKUP($A19&amp;AB1,Invoer!$Q:$S,3,FALSE),"")="x",IFERROR(VLOOKUP($A19&amp;AB1,Invoer!$R:$S,2,FALSE),"")="x",IFERROR(VLOOKUP($A19&amp;AB1,Wedstrijdleider_stand!$C:$D,2,FALSE),"")="x"),"x",""),"")</f>
        <v/>
      </c>
      <c r="AC19" s="170" t="str">
        <f ca="1">IF(AC$1&lt;=TODAY(),IF(OR(IFERROR(VLOOKUP($A19&amp;AC1,Invoer!$Q:$S,3,FALSE),"")="x",IFERROR(VLOOKUP($A19&amp;AC1,Invoer!$R:$S,2,FALSE),"")="x",IFERROR(VLOOKUP($A19&amp;AC1,Wedstrijdleider_stand!$C:$D,2,FALSE),"")="x"),"x",""),"")</f>
        <v/>
      </c>
      <c r="AD19" s="170" t="str">
        <f ca="1">IF(AD$1&lt;=TODAY(),IF(OR(IFERROR(VLOOKUP($A19&amp;AD1,Invoer!$Q:$S,3,FALSE),"")="x",IFERROR(VLOOKUP($A19&amp;AD1,Invoer!$R:$S,2,FALSE),"")="x",IFERROR(VLOOKUP($A19&amp;AD1,Wedstrijdleider_stand!$C:$D,2,FALSE),"")="x"),"x",""),"")</f>
        <v/>
      </c>
      <c r="AE19" s="170" t="str">
        <f ca="1">IF(AE$1&lt;=TODAY(),IF(OR(IFERROR(VLOOKUP($A19&amp;AE1,Invoer!$Q:$S,3,FALSE),"")="x",IFERROR(VLOOKUP($A19&amp;AE1,Invoer!$R:$S,2,FALSE),"")="x",IFERROR(VLOOKUP($A19&amp;AE1,Wedstrijdleider_stand!$C:$D,2,FALSE),"")="x"),"x",""),"")</f>
        <v/>
      </c>
      <c r="AF19" s="170" t="str">
        <f ca="1">IF(AF$1&lt;=TODAY(),IF(OR(IFERROR(VLOOKUP($A19&amp;AF1,Invoer!$Q:$S,3,FALSE),"")="x",IFERROR(VLOOKUP($A19&amp;AF1,Invoer!$R:$S,2,FALSE),"")="x",IFERROR(VLOOKUP($A19&amp;AF1,Wedstrijdleider_stand!$C:$D,2,FALSE),"")="x"),"x",""),"")</f>
        <v/>
      </c>
      <c r="AG19" s="170" t="str">
        <f ca="1">IF(AG$1&lt;=TODAY(),IF(OR(IFERROR(VLOOKUP($A19&amp;AG1,Invoer!$Q:$S,3,FALSE),"")="x",IFERROR(VLOOKUP($A19&amp;AG1,Invoer!$R:$S,2,FALSE),"")="x",IFERROR(VLOOKUP($A19&amp;AG1,Wedstrijdleider_stand!$C:$D,2,FALSE),"")="x"),"x",""),"")</f>
        <v/>
      </c>
      <c r="AH19" s="170" t="str">
        <f ca="1">IF(AH$1&lt;=TODAY(),IF(OR(IFERROR(VLOOKUP($A19&amp;AH1,Invoer!$Q:$S,3,FALSE),"")="x",IFERROR(VLOOKUP($A19&amp;AH1,Invoer!$R:$S,2,FALSE),"")="x",IFERROR(VLOOKUP($A19&amp;AH1,Wedstrijdleider_stand!$C:$D,2,FALSE),"")="x"),"x",""),"")</f>
        <v/>
      </c>
      <c r="AI19" s="170" t="str">
        <f ca="1">IF(AI$1&lt;=TODAY(),IF(OR(IFERROR(VLOOKUP($A19&amp;AI1,Invoer!$Q:$S,3,FALSE),"")="x",IFERROR(VLOOKUP($A19&amp;AI1,Invoer!$R:$S,2,FALSE),"")="x",IFERROR(VLOOKUP($A19&amp;AI1,Wedstrijdleider_stand!$C:$D,2,FALSE),"")="x"),"x",""),"")</f>
        <v/>
      </c>
      <c r="AJ19" s="170" t="str">
        <f ca="1">IF(AJ$1&lt;=TODAY(),IF(OR(IFERROR(VLOOKUP($A19&amp;AJ1,Invoer!$Q:$S,3,FALSE),"")="x",IFERROR(VLOOKUP($A19&amp;AJ1,Invoer!$R:$S,2,FALSE),"")="x",IFERROR(VLOOKUP($A19&amp;AJ1,Wedstrijdleider_stand!$C:$D,2,FALSE),"")="x"),"x",""),"")</f>
        <v/>
      </c>
      <c r="AK19" s="170" t="str">
        <f ca="1">IF(AK$1&lt;=TODAY(),IF(OR(IFERROR(VLOOKUP($A19&amp;AK1,Invoer!$Q:$S,3,FALSE),"")="x",IFERROR(VLOOKUP($A19&amp;AK1,Invoer!$R:$S,2,FALSE),"")="x",IFERROR(VLOOKUP($A19&amp;AK1,Wedstrijdleider_stand!$C:$D,2,FALSE),"")="x"),"x",""),"")</f>
        <v/>
      </c>
      <c r="AL19" s="170" t="str">
        <f ca="1">IF(AL$1&lt;=TODAY(),IF(OR(IFERROR(VLOOKUP($A19&amp;AL1,Invoer!$Q:$S,3,FALSE),"")="x",IFERROR(VLOOKUP($A19&amp;AL1,Invoer!$R:$S,2,FALSE),"")="x",IFERROR(VLOOKUP($A19&amp;AL1,Wedstrijdleider_stand!$C:$D,2,FALSE),"")="x"),"x",""),"")</f>
        <v/>
      </c>
      <c r="AM19" s="170" t="str">
        <f ca="1">IF(AM$1&lt;=TODAY(),IF(OR(IFERROR(VLOOKUP($A19&amp;AM1,Invoer!$Q:$S,3,FALSE),"")="x",IFERROR(VLOOKUP($A19&amp;AM1,Invoer!$R:$S,2,FALSE),"")="x",IFERROR(VLOOKUP($A19&amp;AM1,Wedstrijdleider_stand!$C:$D,2,FALSE),"")="x"),"x",""),"")</f>
        <v/>
      </c>
      <c r="AN19" s="170" t="str">
        <f ca="1">IF(AN$1&lt;=TODAY(),IF(OR(IFERROR(VLOOKUP($A19&amp;AN1,Invoer!$Q:$S,3,FALSE),"")="x",IFERROR(VLOOKUP($A19&amp;AN1,Invoer!$R:$S,2,FALSE),"")="x",IFERROR(VLOOKUP($A19&amp;AN1,Wedstrijdleider_stand!$C:$D,2,FALSE),"")="x"),"x",""),"")</f>
        <v/>
      </c>
      <c r="AO19" s="170" t="str">
        <f ca="1">IF(AO$1&lt;=TODAY(),IF(OR(IFERROR(VLOOKUP($A19&amp;AO1,Invoer!$Q:$S,3,FALSE),"")="x",IFERROR(VLOOKUP($A19&amp;AO1,Invoer!$R:$S,2,FALSE),"")="x",IFERROR(VLOOKUP($A19&amp;AO1,Wedstrijdleider_stand!$C:$D,2,FALSE),"")="x"),"x",""),"")</f>
        <v/>
      </c>
      <c r="AP19" s="170" t="str">
        <f ca="1">IF(AP$1&lt;=TODAY(),IF(OR(IFERROR(VLOOKUP($A19&amp;AP1,Invoer!$Q:$S,3,FALSE),"")="x",IFERROR(VLOOKUP($A19&amp;AP1,Invoer!$R:$S,2,FALSE),"")="x",IFERROR(VLOOKUP($A19&amp;AP1,Wedstrijdleider_stand!$C:$D,2,FALSE),"")="x"),"x",""),"")</f>
        <v/>
      </c>
      <c r="AQ19" s="170" t="str">
        <f ca="1">IF(AQ$1&lt;=TODAY(),IF(OR(IFERROR(VLOOKUP($A19&amp;AQ1,Invoer!$Q:$S,3,FALSE),"")="x",IFERROR(VLOOKUP($A19&amp;AQ1,Invoer!$R:$S,2,FALSE),"")="x",IFERROR(VLOOKUP($A19&amp;AQ1,Wedstrijdleider_stand!$C:$D,2,FALSE),"")="x"),"x",""),"")</f>
        <v/>
      </c>
      <c r="AR19" s="170" t="str">
        <f ca="1">IF(AR$1&lt;=TODAY(),IF(OR(IFERROR(VLOOKUP($A19&amp;AR1,Invoer!$Q:$S,3,FALSE),"")="x",IFERROR(VLOOKUP($A19&amp;AR1,Invoer!$R:$S,2,FALSE),"")="x",IFERROR(VLOOKUP($A19&amp;AR1,Wedstrijdleider_stand!$C:$D,2,FALSE),"")="x"),"x",""),"")</f>
        <v/>
      </c>
      <c r="AS19" s="72">
        <f t="shared" ca="1" si="1"/>
        <v>3</v>
      </c>
      <c r="AT19" s="73">
        <f t="shared" ca="1" si="2"/>
        <v>34</v>
      </c>
      <c r="AU19" s="86">
        <f t="shared" ca="1" si="3"/>
        <v>8.8235294117647065E-2</v>
      </c>
    </row>
    <row r="20" spans="1:47" ht="18.600000000000001" customHeight="1">
      <c r="A20" s="71" t="str">
        <f>IFERROR(IF(VLOOKUP(Deelnemers!$B21,Deelnemers!$B$2:$C$26,2,FALSE)=0,"",Deelnemers!$B21),"")</f>
        <v/>
      </c>
      <c r="B20" s="170" t="str">
        <f ca="1">IF(B$1&lt;=TODAY(),IF(OR(IFERROR(VLOOKUP($A20&amp;B1,Invoer!$Q:$S,3,FALSE),"")="x",IFERROR(VLOOKUP($A20&amp;B1,Invoer!$R:$S,2,FALSE),"")="x",IFERROR(VLOOKUP($A20&amp;B1,Wedstrijdleider_stand!$C:$D,2,FALSE),"")="x"),"x",""),"")</f>
        <v/>
      </c>
      <c r="C20" s="170" t="str">
        <f ca="1">IF(C$1&lt;=TODAY(),IF(OR(IFERROR(VLOOKUP($A20&amp;C1,Invoer!$Q:$S,3,FALSE),"")="x",IFERROR(VLOOKUP($A20&amp;C1,Invoer!$R:$S,2,FALSE),"")="x",IFERROR(VLOOKUP($A20&amp;C1,Wedstrijdleider_stand!$C:$D,2,FALSE),"")="x"),"x",""),"")</f>
        <v/>
      </c>
      <c r="D20" s="170" t="str">
        <f ca="1">IF(D$1&lt;=TODAY(),IF(OR(IFERROR(VLOOKUP($A20&amp;D1,Invoer!$Q:$S,3,FALSE),"")="x",IFERROR(VLOOKUP($A20&amp;D1,Invoer!$R:$S,2,FALSE),"")="x",IFERROR(VLOOKUP($A20&amp;D1,Wedstrijdleider_stand!$C:$D,2,FALSE),"")="x"),"x",""),"")</f>
        <v/>
      </c>
      <c r="E20" s="170" t="str">
        <f ca="1">IF(E$1&lt;=TODAY(),IF(OR(IFERROR(VLOOKUP($A20&amp;E1,Invoer!$Q:$S,3,FALSE),"")="x",IFERROR(VLOOKUP($A20&amp;E1,Invoer!$R:$S,2,FALSE),"")="x",IFERROR(VLOOKUP($A20&amp;E1,Wedstrijdleider_stand!$C:$D,2,FALSE),"")="x"),"x",""),"")</f>
        <v/>
      </c>
      <c r="F20" s="170" t="str">
        <f ca="1">IF(F$1&lt;=TODAY(),IF(OR(IFERROR(VLOOKUP($A20&amp;F1,Invoer!$Q:$S,3,FALSE),"")="x",IFERROR(VLOOKUP($A20&amp;F1,Invoer!$R:$S,2,FALSE),"")="x",IFERROR(VLOOKUP($A20&amp;F1,Wedstrijdleider_stand!$C:$D,2,FALSE),"")="x"),"x",""),"")</f>
        <v/>
      </c>
      <c r="G20" s="170" t="str">
        <f ca="1">IF(G$1&lt;=TODAY(),IF(OR(IFERROR(VLOOKUP($A20&amp;G1,Invoer!$Q:$S,3,FALSE),"")="x",IFERROR(VLOOKUP($A20&amp;G1,Invoer!$R:$S,2,FALSE),"")="x",IFERROR(VLOOKUP($A20&amp;G1,Wedstrijdleider_stand!$C:$D,2,FALSE),"")="x"),"x",""),"")</f>
        <v/>
      </c>
      <c r="H20" s="170" t="str">
        <f ca="1">IF(H$1&lt;=TODAY(),IF(OR(IFERROR(VLOOKUP($A20&amp;H1,Invoer!$Q:$S,3,FALSE),"")="x",IFERROR(VLOOKUP($A20&amp;H1,Invoer!$R:$S,2,FALSE),"")="x",IFERROR(VLOOKUP($A20&amp;H1,Wedstrijdleider_stand!$C:$D,2,FALSE),"")="x"),"x",""),"")</f>
        <v/>
      </c>
      <c r="I20" s="170" t="str">
        <f ca="1">IF(I$1&lt;=TODAY(),IF(OR(IFERROR(VLOOKUP($A20&amp;I1,Invoer!$Q:$S,3,FALSE),"")="x",IFERROR(VLOOKUP($A20&amp;I1,Invoer!$R:$S,2,FALSE),"")="x",IFERROR(VLOOKUP($A20&amp;I1,Wedstrijdleider_stand!$C:$D,2,FALSE),"")="x"),"x",""),"")</f>
        <v/>
      </c>
      <c r="J20" s="170" t="str">
        <f ca="1">IF(J$1&lt;=TODAY(),IF(OR(IFERROR(VLOOKUP($A20&amp;J1,Invoer!$Q:$S,3,FALSE),"")="x",IFERROR(VLOOKUP($A20&amp;J1,Invoer!$R:$S,2,FALSE),"")="x",IFERROR(VLOOKUP($A20&amp;J1,Wedstrijdleider_stand!$C:$D,2,FALSE),"")="x"),"x",""),"")</f>
        <v/>
      </c>
      <c r="K20" s="170" t="str">
        <f ca="1">IF(K$1&lt;=TODAY(),IF(OR(IFERROR(VLOOKUP($A20&amp;K1,Invoer!$Q:$S,3,FALSE),"")="x",IFERROR(VLOOKUP($A20&amp;K1,Invoer!$R:$S,2,FALSE),"")="x",IFERROR(VLOOKUP($A20&amp;K1,Wedstrijdleider_stand!$C:$D,2,FALSE),"")="x"),"x",""),"")</f>
        <v/>
      </c>
      <c r="L20" s="170" t="str">
        <f ca="1">IF(L$1&lt;=TODAY(),IF(OR(IFERROR(VLOOKUP($A20&amp;L1,Invoer!$Q:$S,3,FALSE),"")="x",IFERROR(VLOOKUP($A20&amp;L1,Invoer!$R:$S,2,FALSE),"")="x",IFERROR(VLOOKUP($A20&amp;L1,Wedstrijdleider_stand!$C:$D,2,FALSE),"")="x"),"x",""),"")</f>
        <v/>
      </c>
      <c r="M20" s="170" t="str">
        <f ca="1">IF(M$1&lt;=TODAY(),IF(OR(IFERROR(VLOOKUP($A20&amp;M1,Invoer!$Q:$S,3,FALSE),"")="x",IFERROR(VLOOKUP($A20&amp;M1,Invoer!$R:$S,2,FALSE),"")="x",IFERROR(VLOOKUP($A20&amp;M1,Wedstrijdleider_stand!$C:$D,2,FALSE),"")="x"),"x",""),"")</f>
        <v/>
      </c>
      <c r="N20" s="170" t="str">
        <f ca="1">IF(N$1&lt;=TODAY(),IF(OR(IFERROR(VLOOKUP($A20&amp;N1,Invoer!$Q:$S,3,FALSE),"")="x",IFERROR(VLOOKUP($A20&amp;N1,Invoer!$R:$S,2,FALSE),"")="x",IFERROR(VLOOKUP($A20&amp;N1,Wedstrijdleider_stand!$C:$D,2,FALSE),"")="x"),"x",""),"")</f>
        <v>x</v>
      </c>
      <c r="O20" s="170" t="str">
        <f ca="1">IF(O$1&lt;=TODAY(),IF(OR(IFERROR(VLOOKUP($A20&amp;O1,Invoer!$Q:$S,3,FALSE),"")="x",IFERROR(VLOOKUP($A20&amp;O1,Invoer!$R:$S,2,FALSE),"")="x",IFERROR(VLOOKUP($A20&amp;O1,Wedstrijdleider_stand!$C:$D,2,FALSE),"")="x"),"x",""),"")</f>
        <v/>
      </c>
      <c r="P20" s="170" t="str">
        <f ca="1">IF(P$1&lt;=TODAY(),IF(OR(IFERROR(VLOOKUP($A20&amp;P1,Invoer!$Q:$S,3,FALSE),"")="x",IFERROR(VLOOKUP($A20&amp;P1,Invoer!$R:$S,2,FALSE),"")="x",IFERROR(VLOOKUP($A20&amp;P1,Wedstrijdleider_stand!$C:$D,2,FALSE),"")="x"),"x",""),"")</f>
        <v/>
      </c>
      <c r="Q20" s="170" t="str">
        <f ca="1">IF(Q$1&lt;=TODAY(),IF(OR(IFERROR(VLOOKUP($A20&amp;Q1,Invoer!$Q:$S,3,FALSE),"")="x",IFERROR(VLOOKUP($A20&amp;Q1,Invoer!$R:$S,2,FALSE),"")="x",IFERROR(VLOOKUP($A20&amp;Q1,Wedstrijdleider_stand!$C:$D,2,FALSE),"")="x"),"x",""),"")</f>
        <v>x</v>
      </c>
      <c r="R20" s="170" t="str">
        <f ca="1">IF(R$1&lt;=TODAY(),IF(OR(IFERROR(VLOOKUP($A20&amp;R1,Invoer!$Q:$S,3,FALSE),"")="x",IFERROR(VLOOKUP($A20&amp;R1,Invoer!$R:$S,2,FALSE),"")="x",IFERROR(VLOOKUP($A20&amp;R1,Wedstrijdleider_stand!$C:$D,2,FALSE),"")="x"),"x",""),"")</f>
        <v>x</v>
      </c>
      <c r="S20" s="170" t="str">
        <f ca="1">IF(S$1&lt;=TODAY(),IF(OR(IFERROR(VLOOKUP($A20&amp;S1,Invoer!$Q:$S,3,FALSE),"")="x",IFERROR(VLOOKUP($A20&amp;S1,Invoer!$R:$S,2,FALSE),"")="x",IFERROR(VLOOKUP($A20&amp;S1,Wedstrijdleider_stand!$C:$D,2,FALSE),"")="x"),"x",""),"")</f>
        <v/>
      </c>
      <c r="T20" s="170" t="str">
        <f ca="1">IF(T$1&lt;=TODAY(),IF(OR(IFERROR(VLOOKUP($A20&amp;T1,Invoer!$Q:$S,3,FALSE),"")="x",IFERROR(VLOOKUP($A20&amp;T1,Invoer!$R:$S,2,FALSE),"")="x",IFERROR(VLOOKUP($A20&amp;T1,Wedstrijdleider_stand!$C:$D,2,FALSE),"")="x"),"x",""),"")</f>
        <v/>
      </c>
      <c r="U20" s="170" t="str">
        <f ca="1">IF(U$1&lt;=TODAY(),IF(OR(IFERROR(VLOOKUP($A20&amp;U1,Invoer!$Q:$S,3,FALSE),"")="x",IFERROR(VLOOKUP($A20&amp;U1,Invoer!$R:$S,2,FALSE),"")="x",IFERROR(VLOOKUP($A20&amp;U1,Wedstrijdleider_stand!$C:$D,2,FALSE),"")="x"),"x",""),"")</f>
        <v/>
      </c>
      <c r="V20" s="170" t="str">
        <f ca="1">IF(V$1&lt;=TODAY(),IF(OR(IFERROR(VLOOKUP($A20&amp;V1,Invoer!$Q:$S,3,FALSE),"")="x",IFERROR(VLOOKUP($A20&amp;V1,Invoer!$R:$S,2,FALSE),"")="x",IFERROR(VLOOKUP($A20&amp;V1,Wedstrijdleider_stand!$C:$D,2,FALSE),"")="x"),"x",""),"")</f>
        <v/>
      </c>
      <c r="W20" s="170" t="str">
        <f ca="1">IF(W$1&lt;=TODAY(),IF(OR(IFERROR(VLOOKUP($A20&amp;W1,Invoer!$Q:$S,3,FALSE),"")="x",IFERROR(VLOOKUP($A20&amp;W1,Invoer!$R:$S,2,FALSE),"")="x",IFERROR(VLOOKUP($A20&amp;W1,Wedstrijdleider_stand!$C:$D,2,FALSE),"")="x"),"x",""),"")</f>
        <v/>
      </c>
      <c r="X20" s="170" t="str">
        <f ca="1">IF(X$1&lt;=TODAY(),IF(OR(IFERROR(VLOOKUP($A20&amp;X1,Invoer!$Q:$S,3,FALSE),"")="x",IFERROR(VLOOKUP($A20&amp;X1,Invoer!$R:$S,2,FALSE),"")="x",IFERROR(VLOOKUP($A20&amp;X1,Wedstrijdleider_stand!$C:$D,2,FALSE),"")="x"),"x",""),"")</f>
        <v/>
      </c>
      <c r="Y20" s="170" t="str">
        <f ca="1">IF(Y$1&lt;=TODAY(),IF(OR(IFERROR(VLOOKUP($A20&amp;Y1,Invoer!$Q:$S,3,FALSE),"")="x",IFERROR(VLOOKUP($A20&amp;Y1,Invoer!$R:$S,2,FALSE),"")="x",IFERROR(VLOOKUP($A20&amp;Y1,Wedstrijdleider_stand!$C:$D,2,FALSE),"")="x"),"x",""),"")</f>
        <v/>
      </c>
      <c r="Z20" s="170" t="str">
        <f ca="1">IF(Z$1&lt;=TODAY(),IF(OR(IFERROR(VLOOKUP($A20&amp;Z1,Invoer!$Q:$S,3,FALSE),"")="x",IFERROR(VLOOKUP($A20&amp;Z1,Invoer!$R:$S,2,FALSE),"")="x",IFERROR(VLOOKUP($A20&amp;Z1,Wedstrijdleider_stand!$C:$D,2,FALSE),"")="x"),"x",""),"")</f>
        <v/>
      </c>
      <c r="AA20" s="170" t="str">
        <f ca="1">IF(AA$1&lt;=TODAY(),IF(OR(IFERROR(VLOOKUP($A20&amp;AA1,Invoer!$Q:$S,3,FALSE),"")="x",IFERROR(VLOOKUP($A20&amp;AA1,Invoer!$R:$S,2,FALSE),"")="x",IFERROR(VLOOKUP($A20&amp;AA1,Wedstrijdleider_stand!$C:$D,2,FALSE),"")="x"),"x",""),"")</f>
        <v/>
      </c>
      <c r="AB20" s="170" t="str">
        <f ca="1">IF(AB$1&lt;=TODAY(),IF(OR(IFERROR(VLOOKUP($A20&amp;AB1,Invoer!$Q:$S,3,FALSE),"")="x",IFERROR(VLOOKUP($A20&amp;AB1,Invoer!$R:$S,2,FALSE),"")="x",IFERROR(VLOOKUP($A20&amp;AB1,Wedstrijdleider_stand!$C:$D,2,FALSE),"")="x"),"x",""),"")</f>
        <v/>
      </c>
      <c r="AC20" s="170" t="str">
        <f ca="1">IF(AC$1&lt;=TODAY(),IF(OR(IFERROR(VLOOKUP($A20&amp;AC1,Invoer!$Q:$S,3,FALSE),"")="x",IFERROR(VLOOKUP($A20&amp;AC1,Invoer!$R:$S,2,FALSE),"")="x",IFERROR(VLOOKUP($A20&amp;AC1,Wedstrijdleider_stand!$C:$D,2,FALSE),"")="x"),"x",""),"")</f>
        <v/>
      </c>
      <c r="AD20" s="170" t="str">
        <f ca="1">IF(AD$1&lt;=TODAY(),IF(OR(IFERROR(VLOOKUP($A20&amp;AD1,Invoer!$Q:$S,3,FALSE),"")="x",IFERROR(VLOOKUP($A20&amp;AD1,Invoer!$R:$S,2,FALSE),"")="x",IFERROR(VLOOKUP($A20&amp;AD1,Wedstrijdleider_stand!$C:$D,2,FALSE),"")="x"),"x",""),"")</f>
        <v/>
      </c>
      <c r="AE20" s="170" t="str">
        <f ca="1">IF(AE$1&lt;=TODAY(),IF(OR(IFERROR(VLOOKUP($A20&amp;AE1,Invoer!$Q:$S,3,FALSE),"")="x",IFERROR(VLOOKUP($A20&amp;AE1,Invoer!$R:$S,2,FALSE),"")="x",IFERROR(VLOOKUP($A20&amp;AE1,Wedstrijdleider_stand!$C:$D,2,FALSE),"")="x"),"x",""),"")</f>
        <v/>
      </c>
      <c r="AF20" s="170" t="str">
        <f ca="1">IF(AF$1&lt;=TODAY(),IF(OR(IFERROR(VLOOKUP($A20&amp;AF1,Invoer!$Q:$S,3,FALSE),"")="x",IFERROR(VLOOKUP($A20&amp;AF1,Invoer!$R:$S,2,FALSE),"")="x",IFERROR(VLOOKUP($A20&amp;AF1,Wedstrijdleider_stand!$C:$D,2,FALSE),"")="x"),"x",""),"")</f>
        <v/>
      </c>
      <c r="AG20" s="170" t="str">
        <f ca="1">IF(AG$1&lt;=TODAY(),IF(OR(IFERROR(VLOOKUP($A20&amp;AG1,Invoer!$Q:$S,3,FALSE),"")="x",IFERROR(VLOOKUP($A20&amp;AG1,Invoer!$R:$S,2,FALSE),"")="x",IFERROR(VLOOKUP($A20&amp;AG1,Wedstrijdleider_stand!$C:$D,2,FALSE),"")="x"),"x",""),"")</f>
        <v/>
      </c>
      <c r="AH20" s="170" t="str">
        <f ca="1">IF(AH$1&lt;=TODAY(),IF(OR(IFERROR(VLOOKUP($A20&amp;AH1,Invoer!$Q:$S,3,FALSE),"")="x",IFERROR(VLOOKUP($A20&amp;AH1,Invoer!$R:$S,2,FALSE),"")="x",IFERROR(VLOOKUP($A20&amp;AH1,Wedstrijdleider_stand!$C:$D,2,FALSE),"")="x"),"x",""),"")</f>
        <v/>
      </c>
      <c r="AI20" s="170" t="str">
        <f ca="1">IF(AI$1&lt;=TODAY(),IF(OR(IFERROR(VLOOKUP($A20&amp;AI1,Invoer!$Q:$S,3,FALSE),"")="x",IFERROR(VLOOKUP($A20&amp;AI1,Invoer!$R:$S,2,FALSE),"")="x",IFERROR(VLOOKUP($A20&amp;AI1,Wedstrijdleider_stand!$C:$D,2,FALSE),"")="x"),"x",""),"")</f>
        <v/>
      </c>
      <c r="AJ20" s="170" t="str">
        <f ca="1">IF(AJ$1&lt;=TODAY(),IF(OR(IFERROR(VLOOKUP($A20&amp;AJ1,Invoer!$Q:$S,3,FALSE),"")="x",IFERROR(VLOOKUP($A20&amp;AJ1,Invoer!$R:$S,2,FALSE),"")="x",IFERROR(VLOOKUP($A20&amp;AJ1,Wedstrijdleider_stand!$C:$D,2,FALSE),"")="x"),"x",""),"")</f>
        <v/>
      </c>
      <c r="AK20" s="170" t="str">
        <f ca="1">IF(AK$1&lt;=TODAY(),IF(OR(IFERROR(VLOOKUP($A20&amp;AK1,Invoer!$Q:$S,3,FALSE),"")="x",IFERROR(VLOOKUP($A20&amp;AK1,Invoer!$R:$S,2,FALSE),"")="x",IFERROR(VLOOKUP($A20&amp;AK1,Wedstrijdleider_stand!$C:$D,2,FALSE),"")="x"),"x",""),"")</f>
        <v/>
      </c>
      <c r="AL20" s="170" t="str">
        <f ca="1">IF(AL$1&lt;=TODAY(),IF(OR(IFERROR(VLOOKUP($A20&amp;AL1,Invoer!$Q:$S,3,FALSE),"")="x",IFERROR(VLOOKUP($A20&amp;AL1,Invoer!$R:$S,2,FALSE),"")="x",IFERROR(VLOOKUP($A20&amp;AL1,Wedstrijdleider_stand!$C:$D,2,FALSE),"")="x"),"x",""),"")</f>
        <v/>
      </c>
      <c r="AM20" s="170" t="str">
        <f ca="1">IF(AM$1&lt;=TODAY(),IF(OR(IFERROR(VLOOKUP($A20&amp;AM1,Invoer!$Q:$S,3,FALSE),"")="x",IFERROR(VLOOKUP($A20&amp;AM1,Invoer!$R:$S,2,FALSE),"")="x",IFERROR(VLOOKUP($A20&amp;AM1,Wedstrijdleider_stand!$C:$D,2,FALSE),"")="x"),"x",""),"")</f>
        <v/>
      </c>
      <c r="AN20" s="170" t="str">
        <f ca="1">IF(AN$1&lt;=TODAY(),IF(OR(IFERROR(VLOOKUP($A20&amp;AN1,Invoer!$Q:$S,3,FALSE),"")="x",IFERROR(VLOOKUP($A20&amp;AN1,Invoer!$R:$S,2,FALSE),"")="x",IFERROR(VLOOKUP($A20&amp;AN1,Wedstrijdleider_stand!$C:$D,2,FALSE),"")="x"),"x",""),"")</f>
        <v/>
      </c>
      <c r="AO20" s="170" t="str">
        <f ca="1">IF(AO$1&lt;=TODAY(),IF(OR(IFERROR(VLOOKUP($A20&amp;AO1,Invoer!$Q:$S,3,FALSE),"")="x",IFERROR(VLOOKUP($A20&amp;AO1,Invoer!$R:$S,2,FALSE),"")="x",IFERROR(VLOOKUP($A20&amp;AO1,Wedstrijdleider_stand!$C:$D,2,FALSE),"")="x"),"x",""),"")</f>
        <v/>
      </c>
      <c r="AP20" s="170" t="str">
        <f ca="1">IF(AP$1&lt;=TODAY(),IF(OR(IFERROR(VLOOKUP($A20&amp;AP1,Invoer!$Q:$S,3,FALSE),"")="x",IFERROR(VLOOKUP($A20&amp;AP1,Invoer!$R:$S,2,FALSE),"")="x",IFERROR(VLOOKUP($A20&amp;AP1,Wedstrijdleider_stand!$C:$D,2,FALSE),"")="x"),"x",""),"")</f>
        <v/>
      </c>
      <c r="AQ20" s="170" t="str">
        <f ca="1">IF(AQ$1&lt;=TODAY(),IF(OR(IFERROR(VLOOKUP($A20&amp;AQ1,Invoer!$Q:$S,3,FALSE),"")="x",IFERROR(VLOOKUP($A20&amp;AQ1,Invoer!$R:$S,2,FALSE),"")="x",IFERROR(VLOOKUP($A20&amp;AQ1,Wedstrijdleider_stand!$C:$D,2,FALSE),"")="x"),"x",""),"")</f>
        <v/>
      </c>
      <c r="AR20" s="170" t="str">
        <f ca="1">IF(AR$1&lt;=TODAY(),IF(OR(IFERROR(VLOOKUP($A20&amp;AR1,Invoer!$Q:$S,3,FALSE),"")="x",IFERROR(VLOOKUP($A20&amp;AR1,Invoer!$R:$S,2,FALSE),"")="x",IFERROR(VLOOKUP($A20&amp;AR1,Wedstrijdleider_stand!$C:$D,2,FALSE),"")="x"),"x",""),"")</f>
        <v/>
      </c>
      <c r="AS20" s="72">
        <f t="shared" ca="1" si="1"/>
        <v>3</v>
      </c>
      <c r="AT20" s="73">
        <f t="shared" ca="1" si="2"/>
        <v>34</v>
      </c>
      <c r="AU20" s="86">
        <f t="shared" ca="1" si="3"/>
        <v>8.8235294117647065E-2</v>
      </c>
    </row>
    <row r="21" spans="1:47" ht="18.600000000000001" customHeight="1">
      <c r="A21" s="71" t="str">
        <f>IFERROR(IF(VLOOKUP(Deelnemers!$B22,Deelnemers!$B$2:$C$26,2,FALSE)=0,"",Deelnemers!$B22),"")</f>
        <v/>
      </c>
      <c r="B21" s="170" t="str">
        <f ca="1">IF(B$1&lt;=TODAY(),IF(OR(IFERROR(VLOOKUP($A21&amp;B1,Invoer!$Q:$S,3,FALSE),"")="x",IFERROR(VLOOKUP($A21&amp;B1,Invoer!$R:$S,2,FALSE),"")="x",IFERROR(VLOOKUP($A21&amp;B1,Wedstrijdleider_stand!$C:$D,2,FALSE),"")="x"),"x",""),"")</f>
        <v/>
      </c>
      <c r="C21" s="170" t="str">
        <f ca="1">IF(C$1&lt;=TODAY(),IF(OR(IFERROR(VLOOKUP($A21&amp;C1,Invoer!$Q:$S,3,FALSE),"")="x",IFERROR(VLOOKUP($A21&amp;C1,Invoer!$R:$S,2,FALSE),"")="x",IFERROR(VLOOKUP($A21&amp;C1,Wedstrijdleider_stand!$C:$D,2,FALSE),"")="x"),"x",""),"")</f>
        <v/>
      </c>
      <c r="D21" s="170" t="str">
        <f ca="1">IF(D$1&lt;=TODAY(),IF(OR(IFERROR(VLOOKUP($A21&amp;D1,Invoer!$Q:$S,3,FALSE),"")="x",IFERROR(VLOOKUP($A21&amp;D1,Invoer!$R:$S,2,FALSE),"")="x",IFERROR(VLOOKUP($A21&amp;D1,Wedstrijdleider_stand!$C:$D,2,FALSE),"")="x"),"x",""),"")</f>
        <v/>
      </c>
      <c r="E21" s="170" t="str">
        <f ca="1">IF(E$1&lt;=TODAY(),IF(OR(IFERROR(VLOOKUP($A21&amp;E1,Invoer!$Q:$S,3,FALSE),"")="x",IFERROR(VLOOKUP($A21&amp;E1,Invoer!$R:$S,2,FALSE),"")="x",IFERROR(VLOOKUP($A21&amp;E1,Wedstrijdleider_stand!$C:$D,2,FALSE),"")="x"),"x",""),"")</f>
        <v/>
      </c>
      <c r="F21" s="170" t="str">
        <f ca="1">IF(F$1&lt;=TODAY(),IF(OR(IFERROR(VLOOKUP($A21&amp;F1,Invoer!$Q:$S,3,FALSE),"")="x",IFERROR(VLOOKUP($A21&amp;F1,Invoer!$R:$S,2,FALSE),"")="x",IFERROR(VLOOKUP($A21&amp;F1,Wedstrijdleider_stand!$C:$D,2,FALSE),"")="x"),"x",""),"")</f>
        <v/>
      </c>
      <c r="G21" s="170" t="str">
        <f ca="1">IF(G$1&lt;=TODAY(),IF(OR(IFERROR(VLOOKUP($A21&amp;G1,Invoer!$Q:$S,3,FALSE),"")="x",IFERROR(VLOOKUP($A21&amp;G1,Invoer!$R:$S,2,FALSE),"")="x",IFERROR(VLOOKUP($A21&amp;G1,Wedstrijdleider_stand!$C:$D,2,FALSE),"")="x"),"x",""),"")</f>
        <v/>
      </c>
      <c r="H21" s="170" t="str">
        <f ca="1">IF(H$1&lt;=TODAY(),IF(OR(IFERROR(VLOOKUP($A21&amp;H1,Invoer!$Q:$S,3,FALSE),"")="x",IFERROR(VLOOKUP($A21&amp;H1,Invoer!$R:$S,2,FALSE),"")="x",IFERROR(VLOOKUP($A21&amp;H1,Wedstrijdleider_stand!$C:$D,2,FALSE),"")="x"),"x",""),"")</f>
        <v/>
      </c>
      <c r="I21" s="170" t="str">
        <f ca="1">IF(I$1&lt;=TODAY(),IF(OR(IFERROR(VLOOKUP($A21&amp;I1,Invoer!$Q:$S,3,FALSE),"")="x",IFERROR(VLOOKUP($A21&amp;I1,Invoer!$R:$S,2,FALSE),"")="x",IFERROR(VLOOKUP($A21&amp;I1,Wedstrijdleider_stand!$C:$D,2,FALSE),"")="x"),"x",""),"")</f>
        <v/>
      </c>
      <c r="J21" s="170" t="str">
        <f ca="1">IF(J$1&lt;=TODAY(),IF(OR(IFERROR(VLOOKUP($A21&amp;J1,Invoer!$Q:$S,3,FALSE),"")="x",IFERROR(VLOOKUP($A21&amp;J1,Invoer!$R:$S,2,FALSE),"")="x",IFERROR(VLOOKUP($A21&amp;J1,Wedstrijdleider_stand!$C:$D,2,FALSE),"")="x"),"x",""),"")</f>
        <v/>
      </c>
      <c r="K21" s="170" t="str">
        <f ca="1">IF(K$1&lt;=TODAY(),IF(OR(IFERROR(VLOOKUP($A21&amp;K1,Invoer!$Q:$S,3,FALSE),"")="x",IFERROR(VLOOKUP($A21&amp;K1,Invoer!$R:$S,2,FALSE),"")="x",IFERROR(VLOOKUP($A21&amp;K1,Wedstrijdleider_stand!$C:$D,2,FALSE),"")="x"),"x",""),"")</f>
        <v/>
      </c>
      <c r="L21" s="170" t="str">
        <f ca="1">IF(L$1&lt;=TODAY(),IF(OR(IFERROR(VLOOKUP($A21&amp;L1,Invoer!$Q:$S,3,FALSE),"")="x",IFERROR(VLOOKUP($A21&amp;L1,Invoer!$R:$S,2,FALSE),"")="x",IFERROR(VLOOKUP($A21&amp;L1,Wedstrijdleider_stand!$C:$D,2,FALSE),"")="x"),"x",""),"")</f>
        <v/>
      </c>
      <c r="M21" s="170" t="str">
        <f ca="1">IF(M$1&lt;=TODAY(),IF(OR(IFERROR(VLOOKUP($A21&amp;M1,Invoer!$Q:$S,3,FALSE),"")="x",IFERROR(VLOOKUP($A21&amp;M1,Invoer!$R:$S,2,FALSE),"")="x",IFERROR(VLOOKUP($A21&amp;M1,Wedstrijdleider_stand!$C:$D,2,FALSE),"")="x"),"x",""),"")</f>
        <v/>
      </c>
      <c r="N21" s="170" t="str">
        <f ca="1">IF(N$1&lt;=TODAY(),IF(OR(IFERROR(VLOOKUP($A21&amp;N1,Invoer!$Q:$S,3,FALSE),"")="x",IFERROR(VLOOKUP($A21&amp;N1,Invoer!$R:$S,2,FALSE),"")="x",IFERROR(VLOOKUP($A21&amp;N1,Wedstrijdleider_stand!$C:$D,2,FALSE),"")="x"),"x",""),"")</f>
        <v>x</v>
      </c>
      <c r="O21" s="170" t="str">
        <f ca="1">IF(O$1&lt;=TODAY(),IF(OR(IFERROR(VLOOKUP($A21&amp;O1,Invoer!$Q:$S,3,FALSE),"")="x",IFERROR(VLOOKUP($A21&amp;O1,Invoer!$R:$S,2,FALSE),"")="x",IFERROR(VLOOKUP($A21&amp;O1,Wedstrijdleider_stand!$C:$D,2,FALSE),"")="x"),"x",""),"")</f>
        <v/>
      </c>
      <c r="P21" s="170" t="str">
        <f ca="1">IF(P$1&lt;=TODAY(),IF(OR(IFERROR(VLOOKUP($A21&amp;P1,Invoer!$Q:$S,3,FALSE),"")="x",IFERROR(VLOOKUP($A21&amp;P1,Invoer!$R:$S,2,FALSE),"")="x",IFERROR(VLOOKUP($A21&amp;P1,Wedstrijdleider_stand!$C:$D,2,FALSE),"")="x"),"x",""),"")</f>
        <v/>
      </c>
      <c r="Q21" s="170" t="str">
        <f ca="1">IF(Q$1&lt;=TODAY(),IF(OR(IFERROR(VLOOKUP($A21&amp;Q1,Invoer!$Q:$S,3,FALSE),"")="x",IFERROR(VLOOKUP($A21&amp;Q1,Invoer!$R:$S,2,FALSE),"")="x",IFERROR(VLOOKUP($A21&amp;Q1,Wedstrijdleider_stand!$C:$D,2,FALSE),"")="x"),"x",""),"")</f>
        <v>x</v>
      </c>
      <c r="R21" s="170" t="str">
        <f ca="1">IF(R$1&lt;=TODAY(),IF(OR(IFERROR(VLOOKUP($A21&amp;R1,Invoer!$Q:$S,3,FALSE),"")="x",IFERROR(VLOOKUP($A21&amp;R1,Invoer!$R:$S,2,FALSE),"")="x",IFERROR(VLOOKUP($A21&amp;R1,Wedstrijdleider_stand!$C:$D,2,FALSE),"")="x"),"x",""),"")</f>
        <v>x</v>
      </c>
      <c r="S21" s="170" t="str">
        <f ca="1">IF(S$1&lt;=TODAY(),IF(OR(IFERROR(VLOOKUP($A21&amp;S1,Invoer!$Q:$S,3,FALSE),"")="x",IFERROR(VLOOKUP($A21&amp;S1,Invoer!$R:$S,2,FALSE),"")="x",IFERROR(VLOOKUP($A21&amp;S1,Wedstrijdleider_stand!$C:$D,2,FALSE),"")="x"),"x",""),"")</f>
        <v/>
      </c>
      <c r="T21" s="170" t="str">
        <f ca="1">IF(T$1&lt;=TODAY(),IF(OR(IFERROR(VLOOKUP($A21&amp;T1,Invoer!$Q:$S,3,FALSE),"")="x",IFERROR(VLOOKUP($A21&amp;T1,Invoer!$R:$S,2,FALSE),"")="x",IFERROR(VLOOKUP($A21&amp;T1,Wedstrijdleider_stand!$C:$D,2,FALSE),"")="x"),"x",""),"")</f>
        <v/>
      </c>
      <c r="U21" s="170" t="str">
        <f ca="1">IF(U$1&lt;=TODAY(),IF(OR(IFERROR(VLOOKUP($A21&amp;U1,Invoer!$Q:$S,3,FALSE),"")="x",IFERROR(VLOOKUP($A21&amp;U1,Invoer!$R:$S,2,FALSE),"")="x",IFERROR(VLOOKUP($A21&amp;U1,Wedstrijdleider_stand!$C:$D,2,FALSE),"")="x"),"x",""),"")</f>
        <v/>
      </c>
      <c r="V21" s="170" t="str">
        <f ca="1">IF(V$1&lt;=TODAY(),IF(OR(IFERROR(VLOOKUP($A21&amp;V1,Invoer!$Q:$S,3,FALSE),"")="x",IFERROR(VLOOKUP($A21&amp;V1,Invoer!$R:$S,2,FALSE),"")="x",IFERROR(VLOOKUP($A21&amp;V1,Wedstrijdleider_stand!$C:$D,2,FALSE),"")="x"),"x",""),"")</f>
        <v/>
      </c>
      <c r="W21" s="170" t="str">
        <f ca="1">IF(W$1&lt;=TODAY(),IF(OR(IFERROR(VLOOKUP($A21&amp;W1,Invoer!$Q:$S,3,FALSE),"")="x",IFERROR(VLOOKUP($A21&amp;W1,Invoer!$R:$S,2,FALSE),"")="x",IFERROR(VLOOKUP($A21&amp;W1,Wedstrijdleider_stand!$C:$D,2,FALSE),"")="x"),"x",""),"")</f>
        <v/>
      </c>
      <c r="X21" s="170" t="str">
        <f ca="1">IF(X$1&lt;=TODAY(),IF(OR(IFERROR(VLOOKUP($A21&amp;X1,Invoer!$Q:$S,3,FALSE),"")="x",IFERROR(VLOOKUP($A21&amp;X1,Invoer!$R:$S,2,FALSE),"")="x",IFERROR(VLOOKUP($A21&amp;X1,Wedstrijdleider_stand!$C:$D,2,FALSE),"")="x"),"x",""),"")</f>
        <v/>
      </c>
      <c r="Y21" s="170" t="str">
        <f ca="1">IF(Y$1&lt;=TODAY(),IF(OR(IFERROR(VLOOKUP($A21&amp;Y1,Invoer!$Q:$S,3,FALSE),"")="x",IFERROR(VLOOKUP($A21&amp;Y1,Invoer!$R:$S,2,FALSE),"")="x",IFERROR(VLOOKUP($A21&amp;Y1,Wedstrijdleider_stand!$C:$D,2,FALSE),"")="x"),"x",""),"")</f>
        <v/>
      </c>
      <c r="Z21" s="170" t="str">
        <f ca="1">IF(Z$1&lt;=TODAY(),IF(OR(IFERROR(VLOOKUP($A21&amp;Z1,Invoer!$Q:$S,3,FALSE),"")="x",IFERROR(VLOOKUP($A21&amp;Z1,Invoer!$R:$S,2,FALSE),"")="x",IFERROR(VLOOKUP($A21&amp;Z1,Wedstrijdleider_stand!$C:$D,2,FALSE),"")="x"),"x",""),"")</f>
        <v/>
      </c>
      <c r="AA21" s="170" t="str">
        <f ca="1">IF(AA$1&lt;=TODAY(),IF(OR(IFERROR(VLOOKUP($A21&amp;AA1,Invoer!$Q:$S,3,FALSE),"")="x",IFERROR(VLOOKUP($A21&amp;AA1,Invoer!$R:$S,2,FALSE),"")="x",IFERROR(VLOOKUP($A21&amp;AA1,Wedstrijdleider_stand!$C:$D,2,FALSE),"")="x"),"x",""),"")</f>
        <v/>
      </c>
      <c r="AB21" s="170" t="str">
        <f ca="1">IF(AB$1&lt;=TODAY(),IF(OR(IFERROR(VLOOKUP($A21&amp;AB1,Invoer!$Q:$S,3,FALSE),"")="x",IFERROR(VLOOKUP($A21&amp;AB1,Invoer!$R:$S,2,FALSE),"")="x",IFERROR(VLOOKUP($A21&amp;AB1,Wedstrijdleider_stand!$C:$D,2,FALSE),"")="x"),"x",""),"")</f>
        <v/>
      </c>
      <c r="AC21" s="170" t="str">
        <f ca="1">IF(AC$1&lt;=TODAY(),IF(OR(IFERROR(VLOOKUP($A21&amp;AC1,Invoer!$Q:$S,3,FALSE),"")="x",IFERROR(VLOOKUP($A21&amp;AC1,Invoer!$R:$S,2,FALSE),"")="x",IFERROR(VLOOKUP($A21&amp;AC1,Wedstrijdleider_stand!$C:$D,2,FALSE),"")="x"),"x",""),"")</f>
        <v/>
      </c>
      <c r="AD21" s="170" t="str">
        <f ca="1">IF(AD$1&lt;=TODAY(),IF(OR(IFERROR(VLOOKUP($A21&amp;AD1,Invoer!$Q:$S,3,FALSE),"")="x",IFERROR(VLOOKUP($A21&amp;AD1,Invoer!$R:$S,2,FALSE),"")="x",IFERROR(VLOOKUP($A21&amp;AD1,Wedstrijdleider_stand!$C:$D,2,FALSE),"")="x"),"x",""),"")</f>
        <v/>
      </c>
      <c r="AE21" s="170" t="str">
        <f ca="1">IF(AE$1&lt;=TODAY(),IF(OR(IFERROR(VLOOKUP($A21&amp;AE1,Invoer!$Q:$S,3,FALSE),"")="x",IFERROR(VLOOKUP($A21&amp;AE1,Invoer!$R:$S,2,FALSE),"")="x",IFERROR(VLOOKUP($A21&amp;AE1,Wedstrijdleider_stand!$C:$D,2,FALSE),"")="x"),"x",""),"")</f>
        <v/>
      </c>
      <c r="AF21" s="170" t="str">
        <f ca="1">IF(AF$1&lt;=TODAY(),IF(OR(IFERROR(VLOOKUP($A21&amp;AF1,Invoer!$Q:$S,3,FALSE),"")="x",IFERROR(VLOOKUP($A21&amp;AF1,Invoer!$R:$S,2,FALSE),"")="x",IFERROR(VLOOKUP($A21&amp;AF1,Wedstrijdleider_stand!$C:$D,2,FALSE),"")="x"),"x",""),"")</f>
        <v/>
      </c>
      <c r="AG21" s="170" t="str">
        <f ca="1">IF(AG$1&lt;=TODAY(),IF(OR(IFERROR(VLOOKUP($A21&amp;AG1,Invoer!$Q:$S,3,FALSE),"")="x",IFERROR(VLOOKUP($A21&amp;AG1,Invoer!$R:$S,2,FALSE),"")="x",IFERROR(VLOOKUP($A21&amp;AG1,Wedstrijdleider_stand!$C:$D,2,FALSE),"")="x"),"x",""),"")</f>
        <v/>
      </c>
      <c r="AH21" s="170" t="str">
        <f ca="1">IF(AH$1&lt;=TODAY(),IF(OR(IFERROR(VLOOKUP($A21&amp;AH1,Invoer!$Q:$S,3,FALSE),"")="x",IFERROR(VLOOKUP($A21&amp;AH1,Invoer!$R:$S,2,FALSE),"")="x",IFERROR(VLOOKUP($A21&amp;AH1,Wedstrijdleider_stand!$C:$D,2,FALSE),"")="x"),"x",""),"")</f>
        <v/>
      </c>
      <c r="AI21" s="170" t="str">
        <f ca="1">IF(AI$1&lt;=TODAY(),IF(OR(IFERROR(VLOOKUP($A21&amp;AI1,Invoer!$Q:$S,3,FALSE),"")="x",IFERROR(VLOOKUP($A21&amp;AI1,Invoer!$R:$S,2,FALSE),"")="x",IFERROR(VLOOKUP($A21&amp;AI1,Wedstrijdleider_stand!$C:$D,2,FALSE),"")="x"),"x",""),"")</f>
        <v/>
      </c>
      <c r="AJ21" s="170" t="str">
        <f ca="1">IF(AJ$1&lt;=TODAY(),IF(OR(IFERROR(VLOOKUP($A21&amp;AJ1,Invoer!$Q:$S,3,FALSE),"")="x",IFERROR(VLOOKUP($A21&amp;AJ1,Invoer!$R:$S,2,FALSE),"")="x",IFERROR(VLOOKUP($A21&amp;AJ1,Wedstrijdleider_stand!$C:$D,2,FALSE),"")="x"),"x",""),"")</f>
        <v/>
      </c>
      <c r="AK21" s="170" t="str">
        <f ca="1">IF(AK$1&lt;=TODAY(),IF(OR(IFERROR(VLOOKUP($A21&amp;AK1,Invoer!$Q:$S,3,FALSE),"")="x",IFERROR(VLOOKUP($A21&amp;AK1,Invoer!$R:$S,2,FALSE),"")="x",IFERROR(VLOOKUP($A21&amp;AK1,Wedstrijdleider_stand!$C:$D,2,FALSE),"")="x"),"x",""),"")</f>
        <v/>
      </c>
      <c r="AL21" s="170" t="str">
        <f ca="1">IF(AL$1&lt;=TODAY(),IF(OR(IFERROR(VLOOKUP($A21&amp;AL1,Invoer!$Q:$S,3,FALSE),"")="x",IFERROR(VLOOKUP($A21&amp;AL1,Invoer!$R:$S,2,FALSE),"")="x",IFERROR(VLOOKUP($A21&amp;AL1,Wedstrijdleider_stand!$C:$D,2,FALSE),"")="x"),"x",""),"")</f>
        <v/>
      </c>
      <c r="AM21" s="170" t="str">
        <f ca="1">IF(AM$1&lt;=TODAY(),IF(OR(IFERROR(VLOOKUP($A21&amp;AM1,Invoer!$Q:$S,3,FALSE),"")="x",IFERROR(VLOOKUP($A21&amp;AM1,Invoer!$R:$S,2,FALSE),"")="x",IFERROR(VLOOKUP($A21&amp;AM1,Wedstrijdleider_stand!$C:$D,2,FALSE),"")="x"),"x",""),"")</f>
        <v/>
      </c>
      <c r="AN21" s="170" t="str">
        <f ca="1">IF(AN$1&lt;=TODAY(),IF(OR(IFERROR(VLOOKUP($A21&amp;AN1,Invoer!$Q:$S,3,FALSE),"")="x",IFERROR(VLOOKUP($A21&amp;AN1,Invoer!$R:$S,2,FALSE),"")="x",IFERROR(VLOOKUP($A21&amp;AN1,Wedstrijdleider_stand!$C:$D,2,FALSE),"")="x"),"x",""),"")</f>
        <v/>
      </c>
      <c r="AO21" s="170" t="str">
        <f ca="1">IF(AO$1&lt;=TODAY(),IF(OR(IFERROR(VLOOKUP($A21&amp;AO1,Invoer!$Q:$S,3,FALSE),"")="x",IFERROR(VLOOKUP($A21&amp;AO1,Invoer!$R:$S,2,FALSE),"")="x",IFERROR(VLOOKUP($A21&amp;AO1,Wedstrijdleider_stand!$C:$D,2,FALSE),"")="x"),"x",""),"")</f>
        <v/>
      </c>
      <c r="AP21" s="170" t="str">
        <f ca="1">IF(AP$1&lt;=TODAY(),IF(OR(IFERROR(VLOOKUP($A21&amp;AP1,Invoer!$Q:$S,3,FALSE),"")="x",IFERROR(VLOOKUP($A21&amp;AP1,Invoer!$R:$S,2,FALSE),"")="x",IFERROR(VLOOKUP($A21&amp;AP1,Wedstrijdleider_stand!$C:$D,2,FALSE),"")="x"),"x",""),"")</f>
        <v/>
      </c>
      <c r="AQ21" s="170" t="str">
        <f ca="1">IF(AQ$1&lt;=TODAY(),IF(OR(IFERROR(VLOOKUP($A21&amp;AQ1,Invoer!$Q:$S,3,FALSE),"")="x",IFERROR(VLOOKUP($A21&amp;AQ1,Invoer!$R:$S,2,FALSE),"")="x",IFERROR(VLOOKUP($A21&amp;AQ1,Wedstrijdleider_stand!$C:$D,2,FALSE),"")="x"),"x",""),"")</f>
        <v/>
      </c>
      <c r="AR21" s="170" t="str">
        <f ca="1">IF(AR$1&lt;=TODAY(),IF(OR(IFERROR(VLOOKUP($A21&amp;AR1,Invoer!$Q:$S,3,FALSE),"")="x",IFERROR(VLOOKUP($A21&amp;AR1,Invoer!$R:$S,2,FALSE),"")="x",IFERROR(VLOOKUP($A21&amp;AR1,Wedstrijdleider_stand!$C:$D,2,FALSE),"")="x"),"x",""),"")</f>
        <v/>
      </c>
      <c r="AS21" s="72">
        <f t="shared" ca="1" si="1"/>
        <v>3</v>
      </c>
      <c r="AT21" s="73">
        <f t="shared" ca="1" si="2"/>
        <v>34</v>
      </c>
      <c r="AU21" s="86">
        <f t="shared" ca="1" si="3"/>
        <v>8.8235294117647065E-2</v>
      </c>
    </row>
    <row r="22" spans="1:47" ht="18.600000000000001" customHeight="1" thickBot="1">
      <c r="A22" s="71" t="str">
        <f>IFERROR(IF(VLOOKUP(Deelnemers!#REF!,Deelnemers!$B$2:$C$26,2,FALSE)=0,"",Deelnemers!#REF!),"")</f>
        <v/>
      </c>
      <c r="B22" s="170" t="str">
        <f ca="1">IF(B$1&lt;=TODAY(),IF(OR(IFERROR(VLOOKUP($A22&amp;B1,Invoer!$Q:$S,3,FALSE),"")="x",IFERROR(VLOOKUP($A22&amp;B1,Invoer!$R:$S,2,FALSE),"")="x",IFERROR(VLOOKUP($A22&amp;B1,Wedstrijdleider_stand!$C:$D,2,FALSE),"")="x"),"x",""),"")</f>
        <v/>
      </c>
      <c r="C22" s="170" t="str">
        <f ca="1">IF(C$1&lt;=TODAY(),IF(OR(IFERROR(VLOOKUP($A22&amp;C1,Invoer!$Q:$S,3,FALSE),"")="x",IFERROR(VLOOKUP($A22&amp;C1,Invoer!$R:$S,2,FALSE),"")="x",IFERROR(VLOOKUP($A22&amp;C1,Wedstrijdleider_stand!$C:$D,2,FALSE),"")="x"),"x",""),"")</f>
        <v/>
      </c>
      <c r="D22" s="170" t="str">
        <f ca="1">IF(D$1&lt;=TODAY(),IF(OR(IFERROR(VLOOKUP($A22&amp;D1,Invoer!$Q:$S,3,FALSE),"")="x",IFERROR(VLOOKUP($A22&amp;D1,Invoer!$R:$S,2,FALSE),"")="x",IFERROR(VLOOKUP($A22&amp;D1,Wedstrijdleider_stand!$C:$D,2,FALSE),"")="x"),"x",""),"")</f>
        <v/>
      </c>
      <c r="E22" s="170" t="str">
        <f ca="1">IF(E$1&lt;=TODAY(),IF(OR(IFERROR(VLOOKUP($A22&amp;E1,Invoer!$Q:$S,3,FALSE),"")="x",IFERROR(VLOOKUP($A22&amp;E1,Invoer!$R:$S,2,FALSE),"")="x",IFERROR(VLOOKUP($A22&amp;E1,Wedstrijdleider_stand!$C:$D,2,FALSE),"")="x"),"x",""),"")</f>
        <v/>
      </c>
      <c r="F22" s="170" t="str">
        <f ca="1">IF(F$1&lt;=TODAY(),IF(OR(IFERROR(VLOOKUP($A22&amp;F1,Invoer!$Q:$S,3,FALSE),"")="x",IFERROR(VLOOKUP($A22&amp;F1,Invoer!$R:$S,2,FALSE),"")="x",IFERROR(VLOOKUP($A22&amp;F1,Wedstrijdleider_stand!$C:$D,2,FALSE),"")="x"),"x",""),"")</f>
        <v/>
      </c>
      <c r="G22" s="170" t="str">
        <f ca="1">IF(G$1&lt;=TODAY(),IF(OR(IFERROR(VLOOKUP($A22&amp;G1,Invoer!$Q:$S,3,FALSE),"")="x",IFERROR(VLOOKUP($A22&amp;G1,Invoer!$R:$S,2,FALSE),"")="x",IFERROR(VLOOKUP($A22&amp;G1,Wedstrijdleider_stand!$C:$D,2,FALSE),"")="x"),"x",""),"")</f>
        <v/>
      </c>
      <c r="H22" s="170" t="str">
        <f ca="1">IF(H$1&lt;=TODAY(),IF(OR(IFERROR(VLOOKUP($A22&amp;H1,Invoer!$Q:$S,3,FALSE),"")="x",IFERROR(VLOOKUP($A22&amp;H1,Invoer!$R:$S,2,FALSE),"")="x",IFERROR(VLOOKUP($A22&amp;H1,Wedstrijdleider_stand!$C:$D,2,FALSE),"")="x"),"x",""),"")</f>
        <v/>
      </c>
      <c r="I22" s="170" t="str">
        <f ca="1">IF(I$1&lt;=TODAY(),IF(OR(IFERROR(VLOOKUP($A22&amp;I1,Invoer!$Q:$S,3,FALSE),"")="x",IFERROR(VLOOKUP($A22&amp;I1,Invoer!$R:$S,2,FALSE),"")="x",IFERROR(VLOOKUP($A22&amp;I1,Wedstrijdleider_stand!$C:$D,2,FALSE),"")="x"),"x",""),"")</f>
        <v/>
      </c>
      <c r="J22" s="170" t="str">
        <f ca="1">IF(J$1&lt;=TODAY(),IF(OR(IFERROR(VLOOKUP($A22&amp;J1,Invoer!$Q:$S,3,FALSE),"")="x",IFERROR(VLOOKUP($A22&amp;J1,Invoer!$R:$S,2,FALSE),"")="x",IFERROR(VLOOKUP($A22&amp;J1,Wedstrijdleider_stand!$C:$D,2,FALSE),"")="x"),"x",""),"")</f>
        <v/>
      </c>
      <c r="K22" s="170" t="str">
        <f ca="1">IF(K$1&lt;=TODAY(),IF(OR(IFERROR(VLOOKUP($A22&amp;K1,Invoer!$Q:$S,3,FALSE),"")="x",IFERROR(VLOOKUP($A22&amp;K1,Invoer!$R:$S,2,FALSE),"")="x",IFERROR(VLOOKUP($A22&amp;K1,Wedstrijdleider_stand!$C:$D,2,FALSE),"")="x"),"x",""),"")</f>
        <v/>
      </c>
      <c r="L22" s="170" t="str">
        <f ca="1">IF(L$1&lt;=TODAY(),IF(OR(IFERROR(VLOOKUP($A22&amp;L1,Invoer!$Q:$S,3,FALSE),"")="x",IFERROR(VLOOKUP($A22&amp;L1,Invoer!$R:$S,2,FALSE),"")="x",IFERROR(VLOOKUP($A22&amp;L1,Wedstrijdleider_stand!$C:$D,2,FALSE),"")="x"),"x",""),"")</f>
        <v/>
      </c>
      <c r="M22" s="170" t="str">
        <f ca="1">IF(M$1&lt;=TODAY(),IF(OR(IFERROR(VLOOKUP($A22&amp;M1,Invoer!$Q:$S,3,FALSE),"")="x",IFERROR(VLOOKUP($A22&amp;M1,Invoer!$R:$S,2,FALSE),"")="x",IFERROR(VLOOKUP($A22&amp;M1,Wedstrijdleider_stand!$C:$D,2,FALSE),"")="x"),"x",""),"")</f>
        <v/>
      </c>
      <c r="N22" s="170" t="str">
        <f ca="1">IF(N$1&lt;=TODAY(),IF(OR(IFERROR(VLOOKUP($A22&amp;N1,Invoer!$Q:$S,3,FALSE),"")="x",IFERROR(VLOOKUP($A22&amp;N1,Invoer!$R:$S,2,FALSE),"")="x",IFERROR(VLOOKUP($A22&amp;N1,Wedstrijdleider_stand!$C:$D,2,FALSE),"")="x"),"x",""),"")</f>
        <v>x</v>
      </c>
      <c r="O22" s="170" t="str">
        <f ca="1">IF(O$1&lt;=TODAY(),IF(OR(IFERROR(VLOOKUP($A22&amp;O1,Invoer!$Q:$S,3,FALSE),"")="x",IFERROR(VLOOKUP($A22&amp;O1,Invoer!$R:$S,2,FALSE),"")="x",IFERROR(VLOOKUP($A22&amp;O1,Wedstrijdleider_stand!$C:$D,2,FALSE),"")="x"),"x",""),"")</f>
        <v/>
      </c>
      <c r="P22" s="170" t="str">
        <f ca="1">IF(P$1&lt;=TODAY(),IF(OR(IFERROR(VLOOKUP($A22&amp;P1,Invoer!$Q:$S,3,FALSE),"")="x",IFERROR(VLOOKUP($A22&amp;P1,Invoer!$R:$S,2,FALSE),"")="x",IFERROR(VLOOKUP($A22&amp;P1,Wedstrijdleider_stand!$C:$D,2,FALSE),"")="x"),"x",""),"")</f>
        <v/>
      </c>
      <c r="Q22" s="170" t="str">
        <f ca="1">IF(Q$1&lt;=TODAY(),IF(OR(IFERROR(VLOOKUP($A22&amp;Q1,Invoer!$Q:$S,3,FALSE),"")="x",IFERROR(VLOOKUP($A22&amp;Q1,Invoer!$R:$S,2,FALSE),"")="x",IFERROR(VLOOKUP($A22&amp;Q1,Wedstrijdleider_stand!$C:$D,2,FALSE),"")="x"),"x",""),"")</f>
        <v>x</v>
      </c>
      <c r="R22" s="170" t="str">
        <f ca="1">IF(R$1&lt;=TODAY(),IF(OR(IFERROR(VLOOKUP($A22&amp;R1,Invoer!$Q:$S,3,FALSE),"")="x",IFERROR(VLOOKUP($A22&amp;R1,Invoer!$R:$S,2,FALSE),"")="x",IFERROR(VLOOKUP($A22&amp;R1,Wedstrijdleider_stand!$C:$D,2,FALSE),"")="x"),"x",""),"")</f>
        <v>x</v>
      </c>
      <c r="S22" s="170" t="str">
        <f ca="1">IF(S$1&lt;=TODAY(),IF(OR(IFERROR(VLOOKUP($A22&amp;S1,Invoer!$Q:$S,3,FALSE),"")="x",IFERROR(VLOOKUP($A22&amp;S1,Invoer!$R:$S,2,FALSE),"")="x",IFERROR(VLOOKUP($A22&amp;S1,Wedstrijdleider_stand!$C:$D,2,FALSE),"")="x"),"x",""),"")</f>
        <v/>
      </c>
      <c r="T22" s="170" t="str">
        <f ca="1">IF(T$1&lt;=TODAY(),IF(OR(IFERROR(VLOOKUP($A22&amp;T1,Invoer!$Q:$S,3,FALSE),"")="x",IFERROR(VLOOKUP($A22&amp;T1,Invoer!$R:$S,2,FALSE),"")="x",IFERROR(VLOOKUP($A22&amp;T1,Wedstrijdleider_stand!$C:$D,2,FALSE),"")="x"),"x",""),"")</f>
        <v/>
      </c>
      <c r="U22" s="170" t="str">
        <f ca="1">IF(U$1&lt;=TODAY(),IF(OR(IFERROR(VLOOKUP($A22&amp;U1,Invoer!$Q:$S,3,FALSE),"")="x",IFERROR(VLOOKUP($A22&amp;U1,Invoer!$R:$S,2,FALSE),"")="x",IFERROR(VLOOKUP($A22&amp;U1,Wedstrijdleider_stand!$C:$D,2,FALSE),"")="x"),"x",""),"")</f>
        <v/>
      </c>
      <c r="V22" s="170" t="str">
        <f ca="1">IF(V$1&lt;=TODAY(),IF(OR(IFERROR(VLOOKUP($A22&amp;V1,Invoer!$Q:$S,3,FALSE),"")="x",IFERROR(VLOOKUP($A22&amp;V1,Invoer!$R:$S,2,FALSE),"")="x",IFERROR(VLOOKUP($A22&amp;V1,Wedstrijdleider_stand!$C:$D,2,FALSE),"")="x"),"x",""),"")</f>
        <v/>
      </c>
      <c r="W22" s="170" t="str">
        <f ca="1">IF(W$1&lt;=TODAY(),IF(OR(IFERROR(VLOOKUP($A22&amp;W1,Invoer!$Q:$S,3,FALSE),"")="x",IFERROR(VLOOKUP($A22&amp;W1,Invoer!$R:$S,2,FALSE),"")="x",IFERROR(VLOOKUP($A22&amp;W1,Wedstrijdleider_stand!$C:$D,2,FALSE),"")="x"),"x",""),"")</f>
        <v/>
      </c>
      <c r="X22" s="170" t="str">
        <f ca="1">IF(X$1&lt;=TODAY(),IF(OR(IFERROR(VLOOKUP($A22&amp;X1,Invoer!$Q:$S,3,FALSE),"")="x",IFERROR(VLOOKUP($A22&amp;X1,Invoer!$R:$S,2,FALSE),"")="x",IFERROR(VLOOKUP($A22&amp;X1,Wedstrijdleider_stand!$C:$D,2,FALSE),"")="x"),"x",""),"")</f>
        <v/>
      </c>
      <c r="Y22" s="170" t="str">
        <f ca="1">IF(Y$1&lt;=TODAY(),IF(OR(IFERROR(VLOOKUP($A22&amp;Y1,Invoer!$Q:$S,3,FALSE),"")="x",IFERROR(VLOOKUP($A22&amp;Y1,Invoer!$R:$S,2,FALSE),"")="x",IFERROR(VLOOKUP($A22&amp;Y1,Wedstrijdleider_stand!$C:$D,2,FALSE),"")="x"),"x",""),"")</f>
        <v/>
      </c>
      <c r="Z22" s="170" t="str">
        <f ca="1">IF(Z$1&lt;=TODAY(),IF(OR(IFERROR(VLOOKUP($A22&amp;Z1,Invoer!$Q:$S,3,FALSE),"")="x",IFERROR(VLOOKUP($A22&amp;Z1,Invoer!$R:$S,2,FALSE),"")="x",IFERROR(VLOOKUP($A22&amp;Z1,Wedstrijdleider_stand!$C:$D,2,FALSE),"")="x"),"x",""),"")</f>
        <v/>
      </c>
      <c r="AA22" s="170" t="str">
        <f ca="1">IF(AA$1&lt;=TODAY(),IF(OR(IFERROR(VLOOKUP($A22&amp;AA1,Invoer!$Q:$S,3,FALSE),"")="x",IFERROR(VLOOKUP($A22&amp;AA1,Invoer!$R:$S,2,FALSE),"")="x",IFERROR(VLOOKUP($A22&amp;AA1,Wedstrijdleider_stand!$C:$D,2,FALSE),"")="x"),"x",""),"")</f>
        <v/>
      </c>
      <c r="AB22" s="170" t="str">
        <f ca="1">IF(AB$1&lt;=TODAY(),IF(OR(IFERROR(VLOOKUP($A22&amp;AB1,Invoer!$Q:$S,3,FALSE),"")="x",IFERROR(VLOOKUP($A22&amp;AB1,Invoer!$R:$S,2,FALSE),"")="x",IFERROR(VLOOKUP($A22&amp;AB1,Wedstrijdleider_stand!$C:$D,2,FALSE),"")="x"),"x",""),"")</f>
        <v/>
      </c>
      <c r="AC22" s="170" t="str">
        <f ca="1">IF(AC$1&lt;=TODAY(),IF(OR(IFERROR(VLOOKUP($A22&amp;AC1,Invoer!$Q:$S,3,FALSE),"")="x",IFERROR(VLOOKUP($A22&amp;AC1,Invoer!$R:$S,2,FALSE),"")="x",IFERROR(VLOOKUP($A22&amp;AC1,Wedstrijdleider_stand!$C:$D,2,FALSE),"")="x"),"x",""),"")</f>
        <v/>
      </c>
      <c r="AD22" s="170" t="str">
        <f ca="1">IF(AD$1&lt;=TODAY(),IF(OR(IFERROR(VLOOKUP($A22&amp;AD1,Invoer!$Q:$S,3,FALSE),"")="x",IFERROR(VLOOKUP($A22&amp;AD1,Invoer!$R:$S,2,FALSE),"")="x",IFERROR(VLOOKUP($A22&amp;AD1,Wedstrijdleider_stand!$C:$D,2,FALSE),"")="x"),"x",""),"")</f>
        <v/>
      </c>
      <c r="AE22" s="170" t="str">
        <f ca="1">IF(AE$1&lt;=TODAY(),IF(OR(IFERROR(VLOOKUP($A22&amp;AE1,Invoer!$Q:$S,3,FALSE),"")="x",IFERROR(VLOOKUP($A22&amp;AE1,Invoer!$R:$S,2,FALSE),"")="x",IFERROR(VLOOKUP($A22&amp;AE1,Wedstrijdleider_stand!$C:$D,2,FALSE),"")="x"),"x",""),"")</f>
        <v/>
      </c>
      <c r="AF22" s="170" t="str">
        <f ca="1">IF(AF$1&lt;=TODAY(),IF(OR(IFERROR(VLOOKUP($A22&amp;AF1,Invoer!$Q:$S,3,FALSE),"")="x",IFERROR(VLOOKUP($A22&amp;AF1,Invoer!$R:$S,2,FALSE),"")="x",IFERROR(VLOOKUP($A22&amp;AF1,Wedstrijdleider_stand!$C:$D,2,FALSE),"")="x"),"x",""),"")</f>
        <v/>
      </c>
      <c r="AG22" s="170" t="str">
        <f ca="1">IF(AG$1&lt;=TODAY(),IF(OR(IFERROR(VLOOKUP($A22&amp;AG1,Invoer!$Q:$S,3,FALSE),"")="x",IFERROR(VLOOKUP($A22&amp;AG1,Invoer!$R:$S,2,FALSE),"")="x",IFERROR(VLOOKUP($A22&amp;AG1,Wedstrijdleider_stand!$C:$D,2,FALSE),"")="x"),"x",""),"")</f>
        <v/>
      </c>
      <c r="AH22" s="170" t="str">
        <f ca="1">IF(AH$1&lt;=TODAY(),IF(OR(IFERROR(VLOOKUP($A22&amp;AH1,Invoer!$Q:$S,3,FALSE),"")="x",IFERROR(VLOOKUP($A22&amp;AH1,Invoer!$R:$S,2,FALSE),"")="x",IFERROR(VLOOKUP($A22&amp;AH1,Wedstrijdleider_stand!$C:$D,2,FALSE),"")="x"),"x",""),"")</f>
        <v/>
      </c>
      <c r="AI22" s="170" t="str">
        <f ca="1">IF(AI$1&lt;=TODAY(),IF(OR(IFERROR(VLOOKUP($A22&amp;AI1,Invoer!$Q:$S,3,FALSE),"")="x",IFERROR(VLOOKUP($A22&amp;AI1,Invoer!$R:$S,2,FALSE),"")="x",IFERROR(VLOOKUP($A22&amp;AI1,Wedstrijdleider_stand!$C:$D,2,FALSE),"")="x"),"x",""),"")</f>
        <v/>
      </c>
      <c r="AJ22" s="170" t="str">
        <f ca="1">IF(AJ$1&lt;=TODAY(),IF(OR(IFERROR(VLOOKUP($A22&amp;AJ1,Invoer!$Q:$S,3,FALSE),"")="x",IFERROR(VLOOKUP($A22&amp;AJ1,Invoer!$R:$S,2,FALSE),"")="x",IFERROR(VLOOKUP($A22&amp;AJ1,Wedstrijdleider_stand!$C:$D,2,FALSE),"")="x"),"x",""),"")</f>
        <v/>
      </c>
      <c r="AK22" s="170" t="str">
        <f ca="1">IF(AK$1&lt;=TODAY(),IF(OR(IFERROR(VLOOKUP($A22&amp;AK1,Invoer!$Q:$S,3,FALSE),"")="x",IFERROR(VLOOKUP($A22&amp;AK1,Invoer!$R:$S,2,FALSE),"")="x",IFERROR(VLOOKUP($A22&amp;AK1,Wedstrijdleider_stand!$C:$D,2,FALSE),"")="x"),"x",""),"")</f>
        <v/>
      </c>
      <c r="AL22" s="170" t="str">
        <f ca="1">IF(AL$1&lt;=TODAY(),IF(OR(IFERROR(VLOOKUP($A22&amp;AL1,Invoer!$Q:$S,3,FALSE),"")="x",IFERROR(VLOOKUP($A22&amp;AL1,Invoer!$R:$S,2,FALSE),"")="x",IFERROR(VLOOKUP($A22&amp;AL1,Wedstrijdleider_stand!$C:$D,2,FALSE),"")="x"),"x",""),"")</f>
        <v/>
      </c>
      <c r="AM22" s="170" t="str">
        <f ca="1">IF(AM$1&lt;=TODAY(),IF(OR(IFERROR(VLOOKUP($A22&amp;AM1,Invoer!$Q:$S,3,FALSE),"")="x",IFERROR(VLOOKUP($A22&amp;AM1,Invoer!$R:$S,2,FALSE),"")="x",IFERROR(VLOOKUP($A22&amp;AM1,Wedstrijdleider_stand!$C:$D,2,FALSE),"")="x"),"x",""),"")</f>
        <v/>
      </c>
      <c r="AN22" s="170" t="str">
        <f ca="1">IF(AN$1&lt;=TODAY(),IF(OR(IFERROR(VLOOKUP($A22&amp;AN1,Invoer!$Q:$S,3,FALSE),"")="x",IFERROR(VLOOKUP($A22&amp;AN1,Invoer!$R:$S,2,FALSE),"")="x",IFERROR(VLOOKUP($A22&amp;AN1,Wedstrijdleider_stand!$C:$D,2,FALSE),"")="x"),"x",""),"")</f>
        <v/>
      </c>
      <c r="AO22" s="170" t="str">
        <f ca="1">IF(AO$1&lt;=TODAY(),IF(OR(IFERROR(VLOOKUP($A22&amp;AO1,Invoer!$Q:$S,3,FALSE),"")="x",IFERROR(VLOOKUP($A22&amp;AO1,Invoer!$R:$S,2,FALSE),"")="x",IFERROR(VLOOKUP($A22&amp;AO1,Wedstrijdleider_stand!$C:$D,2,FALSE),"")="x"),"x",""),"")</f>
        <v/>
      </c>
      <c r="AP22" s="170" t="str">
        <f ca="1">IF(AP$1&lt;=TODAY(),IF(OR(IFERROR(VLOOKUP($A22&amp;AP1,Invoer!$Q:$S,3,FALSE),"")="x",IFERROR(VLOOKUP($A22&amp;AP1,Invoer!$R:$S,2,FALSE),"")="x",IFERROR(VLOOKUP($A22&amp;AP1,Wedstrijdleider_stand!$C:$D,2,FALSE),"")="x"),"x",""),"")</f>
        <v/>
      </c>
      <c r="AQ22" s="170" t="str">
        <f ca="1">IF(AQ$1&lt;=TODAY(),IF(OR(IFERROR(VLOOKUP($A22&amp;AQ1,Invoer!$Q:$S,3,FALSE),"")="x",IFERROR(VLOOKUP($A22&amp;AQ1,Invoer!$R:$S,2,FALSE),"")="x",IFERROR(VLOOKUP($A22&amp;AQ1,Wedstrijdleider_stand!$C:$D,2,FALSE),"")="x"),"x",""),"")</f>
        <v/>
      </c>
      <c r="AR22" s="170" t="str">
        <f ca="1">IF(AR$1&lt;=TODAY(),IF(OR(IFERROR(VLOOKUP($A22&amp;AR1,Invoer!$Q:$S,3,FALSE),"")="x",IFERROR(VLOOKUP($A22&amp;AR1,Invoer!$R:$S,2,FALSE),"")="x",IFERROR(VLOOKUP($A22&amp;AR1,Wedstrijdleider_stand!$C:$D,2,FALSE),"")="x"),"x",""),"")</f>
        <v/>
      </c>
      <c r="AS22" s="72">
        <f t="shared" ca="1" si="1"/>
        <v>3</v>
      </c>
      <c r="AT22" s="73">
        <f t="shared" ca="1" si="2"/>
        <v>34</v>
      </c>
      <c r="AU22" s="86">
        <f t="shared" ca="1" si="3"/>
        <v>8.8235294117647065E-2</v>
      </c>
    </row>
    <row r="23" spans="1:47" ht="18.600000000000001" hidden="1" customHeight="1" thickBot="1">
      <c r="A23" s="71" t="str">
        <f>IFERROR(IF(VLOOKUP(Deelnemers!$B23,Deelnemers!$B$2:$C$26,2,FALSE)=0,"",Deelnemers!$B23),"")</f>
        <v/>
      </c>
      <c r="B23" s="170" t="str">
        <f ca="1">IF(B$1&lt;=TODAY(),IF(OR(IFERROR(VLOOKUP($A23&amp;B1,Invoer!$Q:$S,3,FALSE),"")="x",IFERROR(VLOOKUP($A23&amp;B1,Invoer!$R:$S,2,FALSE),"")="x",IFERROR(VLOOKUP($A23&amp;B1,Wedstrijdleider_stand!$C:$D,2,FALSE),"")="x"),"x",""),"")</f>
        <v/>
      </c>
      <c r="C23" s="170" t="str">
        <f ca="1">IF(C$1&lt;=TODAY(),IF(OR(IFERROR(VLOOKUP($A23&amp;C1,Invoer!$Q:$S,3,FALSE),"")="x",IFERROR(VLOOKUP($A23&amp;C1,Invoer!$R:$S,2,FALSE),"")="x",IFERROR(VLOOKUP($A23&amp;C1,Wedstrijdleider_stand!$C:$D,2,FALSE),"")="x"),"x",""),"")</f>
        <v/>
      </c>
      <c r="D23" s="170" t="str">
        <f ca="1">IF(D$1&lt;=TODAY(),IF(OR(IFERROR(VLOOKUP($A23&amp;D1,Invoer!$Q:$S,3,FALSE),"")="x",IFERROR(VLOOKUP($A23&amp;D1,Invoer!$R:$S,2,FALSE),"")="x",IFERROR(VLOOKUP($A23&amp;D1,Wedstrijdleider_stand!$C:$D,2,FALSE),"")="x"),"x",""),"")</f>
        <v/>
      </c>
      <c r="E23" s="170" t="str">
        <f ca="1">IF(E$1&lt;=TODAY(),IF(OR(IFERROR(VLOOKUP($A23&amp;E1,Invoer!$Q:$S,3,FALSE),"")="x",IFERROR(VLOOKUP($A23&amp;E1,Invoer!$R:$S,2,FALSE),"")="x",IFERROR(VLOOKUP($A23&amp;E1,Wedstrijdleider_stand!$C:$D,2,FALSE),"")="x"),"x",""),"")</f>
        <v/>
      </c>
      <c r="F23" s="170" t="str">
        <f ca="1">IF(F$1&lt;=TODAY(),IF(OR(IFERROR(VLOOKUP($A23&amp;F1,Invoer!$Q:$S,3,FALSE),"")="x",IFERROR(VLOOKUP($A23&amp;F1,Invoer!$R:$S,2,FALSE),"")="x",IFERROR(VLOOKUP($A23&amp;F1,Wedstrijdleider_stand!$C:$D,2,FALSE),"")="x"),"x",""),"")</f>
        <v/>
      </c>
      <c r="G23" s="170" t="str">
        <f ca="1">IF(G$1&lt;=TODAY(),IF(OR(IFERROR(VLOOKUP($A23&amp;G1,Invoer!$Q:$S,3,FALSE),"")="x",IFERROR(VLOOKUP($A23&amp;G1,Invoer!$R:$S,2,FALSE),"")="x",IFERROR(VLOOKUP($A23&amp;G1,Wedstrijdleider_stand!$C:$D,2,FALSE),"")="x"),"x",""),"")</f>
        <v/>
      </c>
      <c r="H23" s="170" t="str">
        <f ca="1">IF(H$1&lt;=TODAY(),IF(OR(IFERROR(VLOOKUP($A23&amp;H1,Invoer!$Q:$S,3,FALSE),"")="x",IFERROR(VLOOKUP($A23&amp;H1,Invoer!$R:$S,2,FALSE),"")="x",IFERROR(VLOOKUP($A23&amp;H1,Wedstrijdleider_stand!$C:$D,2,FALSE),"")="x"),"x",""),"")</f>
        <v/>
      </c>
      <c r="I23" s="170" t="str">
        <f ca="1">IF(I$1&lt;=TODAY(),IF(OR(IFERROR(VLOOKUP($A23&amp;I1,Invoer!$Q:$S,3,FALSE),"")="x",IFERROR(VLOOKUP($A23&amp;I1,Invoer!$R:$S,2,FALSE),"")="x",IFERROR(VLOOKUP($A23&amp;I1,Wedstrijdleider_stand!$C:$D,2,FALSE),"")="x"),"x",""),"")</f>
        <v/>
      </c>
      <c r="J23" s="170" t="str">
        <f ca="1">IF(J$1&lt;=TODAY(),IF(OR(IFERROR(VLOOKUP($A23&amp;J1,Invoer!$Q:$S,3,FALSE),"")="x",IFERROR(VLOOKUP($A23&amp;J1,Invoer!$R:$S,2,FALSE),"")="x",IFERROR(VLOOKUP($A23&amp;J1,Wedstrijdleider_stand!$C:$D,2,FALSE),"")="x"),"x",""),"")</f>
        <v/>
      </c>
      <c r="K23" s="170" t="str">
        <f ca="1">IF(K$1&lt;=TODAY(),IF(OR(IFERROR(VLOOKUP($A23&amp;K1,Invoer!$Q:$S,3,FALSE),"")="x",IFERROR(VLOOKUP($A23&amp;K1,Invoer!$R:$S,2,FALSE),"")="x",IFERROR(VLOOKUP($A23&amp;K1,Wedstrijdleider_stand!$C:$D,2,FALSE),"")="x"),"x",""),"")</f>
        <v/>
      </c>
      <c r="L23" s="170" t="str">
        <f ca="1">IF(L$1&lt;=TODAY(),IF(OR(IFERROR(VLOOKUP($A23&amp;L1,Invoer!$Q:$S,3,FALSE),"")="x",IFERROR(VLOOKUP($A23&amp;L1,Invoer!$R:$S,2,FALSE),"")="x",IFERROR(VLOOKUP($A23&amp;L1,Wedstrijdleider_stand!$C:$D,2,FALSE),"")="x"),"x",""),"")</f>
        <v/>
      </c>
      <c r="M23" s="170" t="str">
        <f ca="1">IF(M$1&lt;=TODAY(),IF(OR(IFERROR(VLOOKUP($A23&amp;M1,Invoer!$Q:$S,3,FALSE),"")="x",IFERROR(VLOOKUP($A23&amp;M1,Invoer!$R:$S,2,FALSE),"")="x",IFERROR(VLOOKUP($A23&amp;M1,Wedstrijdleider_stand!$C:$D,2,FALSE),"")="x"),"x",""),"")</f>
        <v/>
      </c>
      <c r="N23" s="170" t="str">
        <f ca="1">IF(N$1&lt;=TODAY(),IF(OR(IFERROR(VLOOKUP($A23&amp;N1,Invoer!$Q:$S,3,FALSE),"")="x",IFERROR(VLOOKUP($A23&amp;N1,Invoer!$R:$S,2,FALSE),"")="x",IFERROR(VLOOKUP($A23&amp;N1,Wedstrijdleider_stand!$C:$D,2,FALSE),"")="x"),"x",""),"")</f>
        <v>x</v>
      </c>
      <c r="O23" s="170" t="str">
        <f ca="1">IF(O$1&lt;=TODAY(),IF(OR(IFERROR(VLOOKUP($A23&amp;O1,Invoer!$Q:$S,3,FALSE),"")="x",IFERROR(VLOOKUP($A23&amp;O1,Invoer!$R:$S,2,FALSE),"")="x",IFERROR(VLOOKUP($A23&amp;O1,Wedstrijdleider_stand!$C:$D,2,FALSE),"")="x"),"x",""),"")</f>
        <v/>
      </c>
      <c r="P23" s="170" t="str">
        <f ca="1">IF(P$1&lt;=TODAY(),IF(OR(IFERROR(VLOOKUP($A23&amp;P1,Invoer!$Q:$S,3,FALSE),"")="x",IFERROR(VLOOKUP($A23&amp;P1,Invoer!$R:$S,2,FALSE),"")="x",IFERROR(VLOOKUP($A23&amp;P1,Wedstrijdleider_stand!$C:$D,2,FALSE),"")="x"),"x",""),"")</f>
        <v/>
      </c>
      <c r="Q23" s="170" t="str">
        <f ca="1">IF(Q$1&lt;=TODAY(),IF(OR(IFERROR(VLOOKUP($A23&amp;Q1,Invoer!$Q:$S,3,FALSE),"")="x",IFERROR(VLOOKUP($A23&amp;Q1,Invoer!$R:$S,2,FALSE),"")="x",IFERROR(VLOOKUP($A23&amp;Q1,Wedstrijdleider_stand!$C:$D,2,FALSE),"")="x"),"x",""),"")</f>
        <v>x</v>
      </c>
      <c r="R23" s="170" t="str">
        <f ca="1">IF(R$1&lt;=TODAY(),IF(OR(IFERROR(VLOOKUP($A23&amp;R1,Invoer!$Q:$S,3,FALSE),"")="x",IFERROR(VLOOKUP($A23&amp;R1,Invoer!$R:$S,2,FALSE),"")="x",IFERROR(VLOOKUP($A23&amp;R1,Wedstrijdleider_stand!$C:$D,2,FALSE),"")="x"),"x",""),"")</f>
        <v>x</v>
      </c>
      <c r="S23" s="170" t="str">
        <f ca="1">IF(S$1&lt;=TODAY(),IF(OR(IFERROR(VLOOKUP($A23&amp;S1,Invoer!$Q:$S,3,FALSE),"")="x",IFERROR(VLOOKUP($A23&amp;S1,Invoer!$R:$S,2,FALSE),"")="x",IFERROR(VLOOKUP($A23&amp;S1,Wedstrijdleider_stand!$C:$D,2,FALSE),"")="x"),"x",""),"")</f>
        <v/>
      </c>
      <c r="T23" s="170" t="str">
        <f ca="1">IF(T$1&lt;=TODAY(),IF(OR(IFERROR(VLOOKUP($A23&amp;T1,Invoer!$Q:$S,3,FALSE),"")="x",IFERROR(VLOOKUP($A23&amp;T1,Invoer!$R:$S,2,FALSE),"")="x",IFERROR(VLOOKUP($A23&amp;T1,Wedstrijdleider_stand!$C:$D,2,FALSE),"")="x"),"x",""),"")</f>
        <v/>
      </c>
      <c r="U23" s="170" t="str">
        <f ca="1">IF(U$1&lt;=TODAY(),IF(OR(IFERROR(VLOOKUP($A23&amp;U1,Invoer!$Q:$S,3,FALSE),"")="x",IFERROR(VLOOKUP($A23&amp;U1,Invoer!$R:$S,2,FALSE),"")="x",IFERROR(VLOOKUP($A23&amp;U1,Wedstrijdleider_stand!$C:$D,2,FALSE),"")="x"),"x",""),"")</f>
        <v/>
      </c>
      <c r="V23" s="170" t="str">
        <f ca="1">IF(V$1&lt;=TODAY(),IF(OR(IFERROR(VLOOKUP($A23&amp;V1,Invoer!$Q:$S,3,FALSE),"")="x",IFERROR(VLOOKUP($A23&amp;V1,Invoer!$R:$S,2,FALSE),"")="x",IFERROR(VLOOKUP($A23&amp;V1,Wedstrijdleider_stand!$C:$D,2,FALSE),"")="x"),"x",""),"")</f>
        <v/>
      </c>
      <c r="W23" s="170" t="str">
        <f ca="1">IF(W$1&lt;=TODAY(),IF(OR(IFERROR(VLOOKUP($A23&amp;W1,Invoer!$Q:$S,3,FALSE),"")="x",IFERROR(VLOOKUP($A23&amp;W1,Invoer!$R:$S,2,FALSE),"")="x",IFERROR(VLOOKUP($A23&amp;W1,Wedstrijdleider_stand!$C:$D,2,FALSE),"")="x"),"x",""),"")</f>
        <v/>
      </c>
      <c r="X23" s="170" t="str">
        <f ca="1">IF(X$1&lt;=TODAY(),IF(OR(IFERROR(VLOOKUP($A23&amp;X1,Invoer!$Q:$S,3,FALSE),"")="x",IFERROR(VLOOKUP($A23&amp;X1,Invoer!$R:$S,2,FALSE),"")="x",IFERROR(VLOOKUP($A23&amp;X1,Wedstrijdleider_stand!$C:$D,2,FALSE),"")="x"),"x",""),"")</f>
        <v/>
      </c>
      <c r="Y23" s="170" t="str">
        <f ca="1">IF(Y$1&lt;=TODAY(),IF(OR(IFERROR(VLOOKUP($A23&amp;Y1,Invoer!$Q:$S,3,FALSE),"")="x",IFERROR(VLOOKUP($A23&amp;Y1,Invoer!$R:$S,2,FALSE),"")="x",IFERROR(VLOOKUP($A23&amp;Y1,Wedstrijdleider_stand!$C:$D,2,FALSE),"")="x"),"x",""),"")</f>
        <v/>
      </c>
      <c r="Z23" s="170" t="str">
        <f ca="1">IF(Z$1&lt;=TODAY(),IF(OR(IFERROR(VLOOKUP($A23&amp;Z1,Invoer!$Q:$S,3,FALSE),"")="x",IFERROR(VLOOKUP($A23&amp;Z1,Invoer!$R:$S,2,FALSE),"")="x",IFERROR(VLOOKUP($A23&amp;Z1,Wedstrijdleider_stand!$C:$D,2,FALSE),"")="x"),"x",""),"")</f>
        <v/>
      </c>
      <c r="AA23" s="170" t="str">
        <f ca="1">IF(AA$1&lt;=TODAY(),IF(OR(IFERROR(VLOOKUP($A23&amp;AA1,Invoer!$Q:$S,3,FALSE),"")="x",IFERROR(VLOOKUP($A23&amp;AA1,Invoer!$R:$S,2,FALSE),"")="x",IFERROR(VLOOKUP($A23&amp;AA1,Wedstrijdleider_stand!$C:$D,2,FALSE),"")="x"),"x",""),"")</f>
        <v/>
      </c>
      <c r="AB23" s="170" t="str">
        <f ca="1">IF(AB$1&lt;=TODAY(),IF(OR(IFERROR(VLOOKUP($A23&amp;AB1,Invoer!$Q:$S,3,FALSE),"")="x",IFERROR(VLOOKUP($A23&amp;AB1,Invoer!$R:$S,2,FALSE),"")="x",IFERROR(VLOOKUP($A23&amp;AB1,Wedstrijdleider_stand!$C:$D,2,FALSE),"")="x"),"x",""),"")</f>
        <v/>
      </c>
      <c r="AC23" s="170" t="str">
        <f ca="1">IF(AC$1&lt;=TODAY(),IF(OR(IFERROR(VLOOKUP($A23&amp;AC1,Invoer!$Q:$S,3,FALSE),"")="x",IFERROR(VLOOKUP($A23&amp;AC1,Invoer!$R:$S,2,FALSE),"")="x",IFERROR(VLOOKUP($A23&amp;AC1,Wedstrijdleider_stand!$C:$D,2,FALSE),"")="x"),"x",""),"")</f>
        <v/>
      </c>
      <c r="AD23" s="170" t="str">
        <f ca="1">IF(AD$1&lt;=TODAY(),IF(OR(IFERROR(VLOOKUP($A23&amp;AD1,Invoer!$Q:$S,3,FALSE),"")="x",IFERROR(VLOOKUP($A23&amp;AD1,Invoer!$R:$S,2,FALSE),"")="x",IFERROR(VLOOKUP($A23&amp;AD1,Wedstrijdleider_stand!$C:$D,2,FALSE),"")="x"),"x",""),"")</f>
        <v/>
      </c>
      <c r="AE23" s="170" t="str">
        <f ca="1">IF(AE$1&lt;=TODAY(),IF(OR(IFERROR(VLOOKUP($A23&amp;AE1,Invoer!$Q:$S,3,FALSE),"")="x",IFERROR(VLOOKUP($A23&amp;AE1,Invoer!$R:$S,2,FALSE),"")="x",IFERROR(VLOOKUP($A23&amp;AE1,Wedstrijdleider_stand!$C:$D,2,FALSE),"")="x"),"x",""),"")</f>
        <v/>
      </c>
      <c r="AF23" s="170" t="str">
        <f ca="1">IF(AF$1&lt;=TODAY(),IF(OR(IFERROR(VLOOKUP($A23&amp;AF1,Invoer!$Q:$S,3,FALSE),"")="x",IFERROR(VLOOKUP($A23&amp;AF1,Invoer!$R:$S,2,FALSE),"")="x",IFERROR(VLOOKUP($A23&amp;AF1,Wedstrijdleider_stand!$C:$D,2,FALSE),"")="x"),"x",""),"")</f>
        <v/>
      </c>
      <c r="AG23" s="170" t="str">
        <f ca="1">IF(AG$1&lt;=TODAY(),IF(OR(IFERROR(VLOOKUP($A23&amp;AG1,Invoer!$Q:$S,3,FALSE),"")="x",IFERROR(VLOOKUP($A23&amp;AG1,Invoer!$R:$S,2,FALSE),"")="x",IFERROR(VLOOKUP($A23&amp;AG1,Wedstrijdleider_stand!$C:$D,2,FALSE),"")="x"),"x",""),"")</f>
        <v/>
      </c>
      <c r="AH23" s="170" t="str">
        <f ca="1">IF(AH$1&lt;=TODAY(),IF(OR(IFERROR(VLOOKUP($A23&amp;AH1,Invoer!$Q:$S,3,FALSE),"")="x",IFERROR(VLOOKUP($A23&amp;AH1,Invoer!$R:$S,2,FALSE),"")="x",IFERROR(VLOOKUP($A23&amp;AH1,Wedstrijdleider_stand!$C:$D,2,FALSE),"")="x"),"x",""),"")</f>
        <v/>
      </c>
      <c r="AI23" s="170" t="str">
        <f ca="1">IF(AI$1&lt;=TODAY(),IF(OR(IFERROR(VLOOKUP($A23&amp;AI1,Invoer!$Q:$S,3,FALSE),"")="x",IFERROR(VLOOKUP($A23&amp;AI1,Invoer!$R:$S,2,FALSE),"")="x",IFERROR(VLOOKUP($A23&amp;AI1,Wedstrijdleider_stand!$C:$D,2,FALSE),"")="x"),"x",""),"")</f>
        <v/>
      </c>
      <c r="AJ23" s="170" t="str">
        <f ca="1">IF(AJ$1&lt;=TODAY(),IF(OR(IFERROR(VLOOKUP($A23&amp;AJ1,Invoer!$Q:$S,3,FALSE),"")="x",IFERROR(VLOOKUP($A23&amp;AJ1,Invoer!$R:$S,2,FALSE),"")="x",IFERROR(VLOOKUP($A23&amp;AJ1,Wedstrijdleider_stand!$C:$D,2,FALSE),"")="x"),"x",""),"")</f>
        <v/>
      </c>
      <c r="AK23" s="170" t="str">
        <f ca="1">IF(AK$1&lt;=TODAY(),IF(OR(IFERROR(VLOOKUP($A23&amp;AK1,Invoer!$Q:$S,3,FALSE),"")="x",IFERROR(VLOOKUP($A23&amp;AK1,Invoer!$R:$S,2,FALSE),"")="x",IFERROR(VLOOKUP($A23&amp;AK1,Wedstrijdleider_stand!$C:$D,2,FALSE),"")="x"),"x",""),"")</f>
        <v/>
      </c>
      <c r="AL23" s="170" t="str">
        <f ca="1">IF(AL$1&lt;=TODAY(),IF(OR(IFERROR(VLOOKUP($A23&amp;AL1,Invoer!$Q:$S,3,FALSE),"")="x",IFERROR(VLOOKUP($A23&amp;AL1,Invoer!$R:$S,2,FALSE),"")="x",IFERROR(VLOOKUP($A23&amp;AL1,Wedstrijdleider_stand!$C:$D,2,FALSE),"")="x"),"x",""),"")</f>
        <v/>
      </c>
      <c r="AM23" s="170" t="str">
        <f ca="1">IF(AM$1&lt;=TODAY(),IF(OR(IFERROR(VLOOKUP($A23&amp;AM1,Invoer!$Q:$S,3,FALSE),"")="x",IFERROR(VLOOKUP($A23&amp;AM1,Invoer!$R:$S,2,FALSE),"")="x",IFERROR(VLOOKUP($A23&amp;AM1,Wedstrijdleider_stand!$C:$D,2,FALSE),"")="x"),"x",""),"")</f>
        <v/>
      </c>
      <c r="AN23" s="170" t="str">
        <f ca="1">IF(AN$1&lt;=TODAY(),IF(OR(IFERROR(VLOOKUP($A23&amp;AN1,Invoer!$Q:$S,3,FALSE),"")="x",IFERROR(VLOOKUP($A23&amp;AN1,Invoer!$R:$S,2,FALSE),"")="x",IFERROR(VLOOKUP($A23&amp;AN1,Wedstrijdleider_stand!$C:$D,2,FALSE),"")="x"),"x",""),"")</f>
        <v/>
      </c>
      <c r="AO23" s="170" t="str">
        <f ca="1">IF(AO$1&lt;=TODAY(),IF(OR(IFERROR(VLOOKUP($A23&amp;AO1,Invoer!$Q:$S,3,FALSE),"")="x",IFERROR(VLOOKUP($A23&amp;AO1,Invoer!$R:$S,2,FALSE),"")="x",IFERROR(VLOOKUP($A23&amp;AO1,Wedstrijdleider_stand!$C:$D,2,FALSE),"")="x"),"x",""),"")</f>
        <v/>
      </c>
      <c r="AP23" s="170" t="str">
        <f ca="1">IF(AP$1&lt;=TODAY(),IF(OR(IFERROR(VLOOKUP($A23&amp;AP1,Invoer!$Q:$S,3,FALSE),"")="x",IFERROR(VLOOKUP($A23&amp;AP1,Invoer!$R:$S,2,FALSE),"")="x",IFERROR(VLOOKUP($A23&amp;AP1,Wedstrijdleider_stand!$C:$D,2,FALSE),"")="x"),"x",""),"")</f>
        <v/>
      </c>
      <c r="AQ23" s="170" t="str">
        <f ca="1">IF(AQ$1&lt;=TODAY(),IF(OR(IFERROR(VLOOKUP($A23&amp;AQ1,Invoer!$Q:$S,3,FALSE),"")="x",IFERROR(VLOOKUP($A23&amp;AQ1,Invoer!$R:$S,2,FALSE),"")="x",IFERROR(VLOOKUP($A23&amp;AQ1,Wedstrijdleider_stand!$C:$D,2,FALSE),"")="x"),"x",""),"")</f>
        <v/>
      </c>
      <c r="AR23" s="170" t="str">
        <f ca="1">IF(AR$1&lt;=TODAY(),IF(OR(IFERROR(VLOOKUP($A23&amp;AR1,Invoer!$Q:$S,3,FALSE),"")="x",IFERROR(VLOOKUP($A23&amp;AR1,Invoer!$R:$S,2,FALSE),"")="x",IFERROR(VLOOKUP($A23&amp;AR1,Wedstrijdleider_stand!$C:$D,2,FALSE),"")="x"),"x",""),"")</f>
        <v/>
      </c>
      <c r="AS23" s="72">
        <f t="shared" ca="1" si="1"/>
        <v>3</v>
      </c>
      <c r="AT23" s="73">
        <f t="shared" ca="1" si="2"/>
        <v>34</v>
      </c>
      <c r="AU23" s="86">
        <f t="shared" ca="1" si="3"/>
        <v>8.8235294117647065E-2</v>
      </c>
    </row>
    <row r="24" spans="1:47" ht="18.600000000000001" hidden="1" customHeight="1">
      <c r="A24" s="71" t="str">
        <f>IFERROR(IF(VLOOKUP(Deelnemers!$B24,Deelnemers!$B$2:$C$26,2,FALSE)=0,"",Deelnemers!$B24),"")</f>
        <v/>
      </c>
      <c r="B24" s="170" t="str">
        <f ca="1">IF(B$1&lt;=TODAY(),IF(OR(IFERROR(VLOOKUP($A24&amp;B1,Invoer!$Q:$S,3,FALSE),"")="x",IFERROR(VLOOKUP($A24&amp;B1,Invoer!$R:$S,2,FALSE),"")="x",IFERROR(VLOOKUP($A24&amp;B1,Wedstrijdleider_stand!$C:$D,2,FALSE),"")="x"),"x",""),"")</f>
        <v/>
      </c>
      <c r="C24" s="170" t="str">
        <f ca="1">IF(C$1&lt;=TODAY(),IF(OR(IFERROR(VLOOKUP($A24&amp;C1,Invoer!$Q:$S,3,FALSE),"")="x",IFERROR(VLOOKUP($A24&amp;C1,Invoer!$R:$S,2,FALSE),"")="x",IFERROR(VLOOKUP($A24&amp;C1,Wedstrijdleider_stand!$C:$D,2,FALSE),"")="x"),"x",""),"")</f>
        <v/>
      </c>
      <c r="D24" s="170" t="str">
        <f ca="1">IF(D$1&lt;=TODAY(),IF(OR(IFERROR(VLOOKUP($A24&amp;D1,Invoer!$Q:$S,3,FALSE),"")="x",IFERROR(VLOOKUP($A24&amp;D1,Invoer!$R:$S,2,FALSE),"")="x",IFERROR(VLOOKUP($A24&amp;D1,Wedstrijdleider_stand!$C:$D,2,FALSE),"")="x"),"x",""),"")</f>
        <v/>
      </c>
      <c r="E24" s="170" t="str">
        <f ca="1">IF(E$1&lt;=TODAY(),IF(OR(IFERROR(VLOOKUP($A24&amp;E1,Invoer!$Q:$S,3,FALSE),"")="x",IFERROR(VLOOKUP($A24&amp;E1,Invoer!$R:$S,2,FALSE),"")="x",IFERROR(VLOOKUP($A24&amp;E1,Wedstrijdleider_stand!$C:$D,2,FALSE),"")="x"),"x",""),"")</f>
        <v/>
      </c>
      <c r="F24" s="170" t="str">
        <f ca="1">IF(F$1&lt;=TODAY(),IF(OR(IFERROR(VLOOKUP($A24&amp;F1,Invoer!$Q:$S,3,FALSE),"")="x",IFERROR(VLOOKUP($A24&amp;F1,Invoer!$R:$S,2,FALSE),"")="x",IFERROR(VLOOKUP($A24&amp;F1,Wedstrijdleider_stand!$C:$D,2,FALSE),"")="x"),"x",""),"")</f>
        <v/>
      </c>
      <c r="G24" s="170" t="str">
        <f ca="1">IF(G$1&lt;=TODAY(),IF(OR(IFERROR(VLOOKUP($A24&amp;G1,Invoer!$Q:$S,3,FALSE),"")="x",IFERROR(VLOOKUP($A24&amp;G1,Invoer!$R:$S,2,FALSE),"")="x",IFERROR(VLOOKUP($A24&amp;G1,Wedstrijdleider_stand!$C:$D,2,FALSE),"")="x"),"x",""),"")</f>
        <v/>
      </c>
      <c r="H24" s="170" t="str">
        <f ca="1">IF(H$1&lt;=TODAY(),IF(OR(IFERROR(VLOOKUP($A24&amp;H1,Invoer!$Q:$S,3,FALSE),"")="x",IFERROR(VLOOKUP($A24&amp;H1,Invoer!$R:$S,2,FALSE),"")="x",IFERROR(VLOOKUP($A24&amp;H1,Wedstrijdleider_stand!$C:$D,2,FALSE),"")="x"),"x",""),"")</f>
        <v/>
      </c>
      <c r="I24" s="170" t="str">
        <f ca="1">IF(I$1&lt;=TODAY(),IF(OR(IFERROR(VLOOKUP($A24&amp;I1,Invoer!$Q:$S,3,FALSE),"")="x",IFERROR(VLOOKUP($A24&amp;I1,Invoer!$R:$S,2,FALSE),"")="x",IFERROR(VLOOKUP($A24&amp;I1,Wedstrijdleider_stand!$C:$D,2,FALSE),"")="x"),"x",""),"")</f>
        <v/>
      </c>
      <c r="J24" s="170" t="str">
        <f ca="1">IF(J$1&lt;=TODAY(),IF(OR(IFERROR(VLOOKUP($A24&amp;J1,Invoer!$Q:$S,3,FALSE),"")="x",IFERROR(VLOOKUP($A24&amp;J1,Invoer!$R:$S,2,FALSE),"")="x",IFERROR(VLOOKUP($A24&amp;J1,Wedstrijdleider_stand!$C:$D,2,FALSE),"")="x"),"x",""),"")</f>
        <v/>
      </c>
      <c r="K24" s="170" t="str">
        <f ca="1">IF(K$1&lt;=TODAY(),IF(OR(IFERROR(VLOOKUP($A24&amp;K1,Invoer!$Q:$S,3,FALSE),"")="x",IFERROR(VLOOKUP($A24&amp;K1,Invoer!$R:$S,2,FALSE),"")="x",IFERROR(VLOOKUP($A24&amp;K1,Wedstrijdleider_stand!$C:$D,2,FALSE),"")="x"),"x",""),"")</f>
        <v/>
      </c>
      <c r="L24" s="170" t="str">
        <f ca="1">IF(L$1&lt;=TODAY(),IF(OR(IFERROR(VLOOKUP($A24&amp;L1,Invoer!$Q:$S,3,FALSE),"")="x",IFERROR(VLOOKUP($A24&amp;L1,Invoer!$R:$S,2,FALSE),"")="x",IFERROR(VLOOKUP($A24&amp;L1,Wedstrijdleider_stand!$C:$D,2,FALSE),"")="x"),"x",""),"")</f>
        <v/>
      </c>
      <c r="M24" s="170" t="str">
        <f ca="1">IF(M$1&lt;=TODAY(),IF(OR(IFERROR(VLOOKUP($A24&amp;M1,Invoer!$Q:$S,3,FALSE),"")="x",IFERROR(VLOOKUP($A24&amp;M1,Invoer!$R:$S,2,FALSE),"")="x",IFERROR(VLOOKUP($A24&amp;M1,Wedstrijdleider_stand!$C:$D,2,FALSE),"")="x"),"x",""),"")</f>
        <v/>
      </c>
      <c r="N24" s="170" t="str">
        <f ca="1">IF(N$1&lt;=TODAY(),IF(OR(IFERROR(VLOOKUP($A24&amp;N1,Invoer!$Q:$S,3,FALSE),"")="x",IFERROR(VLOOKUP($A24&amp;N1,Invoer!$R:$S,2,FALSE),"")="x",IFERROR(VLOOKUP($A24&amp;N1,Wedstrijdleider_stand!$C:$D,2,FALSE),"")="x"),"x",""),"")</f>
        <v>x</v>
      </c>
      <c r="O24" s="170" t="str">
        <f ca="1">IF(O$1&lt;=TODAY(),IF(OR(IFERROR(VLOOKUP($A24&amp;O1,Invoer!$Q:$S,3,FALSE),"")="x",IFERROR(VLOOKUP($A24&amp;O1,Invoer!$R:$S,2,FALSE),"")="x",IFERROR(VLOOKUP($A24&amp;O1,Wedstrijdleider_stand!$C:$D,2,FALSE),"")="x"),"x",""),"")</f>
        <v/>
      </c>
      <c r="P24" s="170" t="str">
        <f ca="1">IF(P$1&lt;=TODAY(),IF(OR(IFERROR(VLOOKUP($A24&amp;P1,Invoer!$Q:$S,3,FALSE),"")="x",IFERROR(VLOOKUP($A24&amp;P1,Invoer!$R:$S,2,FALSE),"")="x",IFERROR(VLOOKUP($A24&amp;P1,Wedstrijdleider_stand!$C:$D,2,FALSE),"")="x"),"x",""),"")</f>
        <v/>
      </c>
      <c r="Q24" s="170" t="str">
        <f ca="1">IF(Q$1&lt;=TODAY(),IF(OR(IFERROR(VLOOKUP($A24&amp;Q1,Invoer!$Q:$S,3,FALSE),"")="x",IFERROR(VLOOKUP($A24&amp;Q1,Invoer!$R:$S,2,FALSE),"")="x",IFERROR(VLOOKUP($A24&amp;Q1,Wedstrijdleider_stand!$C:$D,2,FALSE),"")="x"),"x",""),"")</f>
        <v>x</v>
      </c>
      <c r="R24" s="170" t="str">
        <f ca="1">IF(R$1&lt;=TODAY(),IF(OR(IFERROR(VLOOKUP($A24&amp;R1,Invoer!$Q:$S,3,FALSE),"")="x",IFERROR(VLOOKUP($A24&amp;R1,Invoer!$R:$S,2,FALSE),"")="x",IFERROR(VLOOKUP($A24&amp;R1,Wedstrijdleider_stand!$C:$D,2,FALSE),"")="x"),"x",""),"")</f>
        <v>x</v>
      </c>
      <c r="S24" s="170" t="str">
        <f ca="1">IF(S$1&lt;=TODAY(),IF(OR(IFERROR(VLOOKUP($A24&amp;S1,Invoer!$Q:$S,3,FALSE),"")="x",IFERROR(VLOOKUP($A24&amp;S1,Invoer!$R:$S,2,FALSE),"")="x",IFERROR(VLOOKUP($A24&amp;S1,Wedstrijdleider_stand!$C:$D,2,FALSE),"")="x"),"x",""),"")</f>
        <v/>
      </c>
      <c r="T24" s="170" t="str">
        <f ca="1">IF(T$1&lt;=TODAY(),IF(OR(IFERROR(VLOOKUP($A24&amp;T1,Invoer!$Q:$S,3,FALSE),"")="x",IFERROR(VLOOKUP($A24&amp;T1,Invoer!$R:$S,2,FALSE),"")="x",IFERROR(VLOOKUP($A24&amp;T1,Wedstrijdleider_stand!$C:$D,2,FALSE),"")="x"),"x",""),"")</f>
        <v/>
      </c>
      <c r="U24" s="170" t="str">
        <f ca="1">IF(U$1&lt;=TODAY(),IF(OR(IFERROR(VLOOKUP($A24&amp;U1,Invoer!$Q:$S,3,FALSE),"")="x",IFERROR(VLOOKUP($A24&amp;U1,Invoer!$R:$S,2,FALSE),"")="x",IFERROR(VLOOKUP($A24&amp;U1,Wedstrijdleider_stand!$C:$D,2,FALSE),"")="x"),"x",""),"")</f>
        <v/>
      </c>
      <c r="V24" s="170" t="str">
        <f ca="1">IF(V$1&lt;=TODAY(),IF(OR(IFERROR(VLOOKUP($A24&amp;V1,Invoer!$Q:$S,3,FALSE),"")="x",IFERROR(VLOOKUP($A24&amp;V1,Invoer!$R:$S,2,FALSE),"")="x",IFERROR(VLOOKUP($A24&amp;V1,Wedstrijdleider_stand!$C:$D,2,FALSE),"")="x"),"x",""),"")</f>
        <v/>
      </c>
      <c r="W24" s="170" t="str">
        <f ca="1">IF(W$1&lt;=TODAY(),IF(OR(IFERROR(VLOOKUP($A24&amp;W1,Invoer!$Q:$S,3,FALSE),"")="x",IFERROR(VLOOKUP($A24&amp;W1,Invoer!$R:$S,2,FALSE),"")="x",IFERROR(VLOOKUP($A24&amp;W1,Wedstrijdleider_stand!$C:$D,2,FALSE),"")="x"),"x",""),"")</f>
        <v/>
      </c>
      <c r="X24" s="170" t="str">
        <f ca="1">IF(X$1&lt;=TODAY(),IF(OR(IFERROR(VLOOKUP($A24&amp;X1,Invoer!$Q:$S,3,FALSE),"")="x",IFERROR(VLOOKUP($A24&amp;X1,Invoer!$R:$S,2,FALSE),"")="x",IFERROR(VLOOKUP($A24&amp;X1,Wedstrijdleider_stand!$C:$D,2,FALSE),"")="x"),"x",""),"")</f>
        <v/>
      </c>
      <c r="Y24" s="170" t="str">
        <f ca="1">IF(Y$1&lt;=TODAY(),IF(OR(IFERROR(VLOOKUP($A24&amp;Y1,Invoer!$Q:$S,3,FALSE),"")="x",IFERROR(VLOOKUP($A24&amp;Y1,Invoer!$R:$S,2,FALSE),"")="x",IFERROR(VLOOKUP($A24&amp;Y1,Wedstrijdleider_stand!$C:$D,2,FALSE),"")="x"),"x",""),"")</f>
        <v/>
      </c>
      <c r="Z24" s="170" t="str">
        <f ca="1">IF(Z$1&lt;=TODAY(),IF(OR(IFERROR(VLOOKUP($A24&amp;Z1,Invoer!$Q:$S,3,FALSE),"")="x",IFERROR(VLOOKUP($A24&amp;Z1,Invoer!$R:$S,2,FALSE),"")="x",IFERROR(VLOOKUP($A24&amp;Z1,Wedstrijdleider_stand!$C:$D,2,FALSE),"")="x"),"x",""),"")</f>
        <v/>
      </c>
      <c r="AA24" s="170" t="str">
        <f ca="1">IF(AA$1&lt;=TODAY(),IF(OR(IFERROR(VLOOKUP($A24&amp;AA1,Invoer!$Q:$S,3,FALSE),"")="x",IFERROR(VLOOKUP($A24&amp;AA1,Invoer!$R:$S,2,FALSE),"")="x",IFERROR(VLOOKUP($A24&amp;AA1,Wedstrijdleider_stand!$C:$D,2,FALSE),"")="x"),"x",""),"")</f>
        <v/>
      </c>
      <c r="AB24" s="170" t="str">
        <f ca="1">IF(AB$1&lt;=TODAY(),IF(OR(IFERROR(VLOOKUP($A24&amp;AB1,Invoer!$Q:$S,3,FALSE),"")="x",IFERROR(VLOOKUP($A24&amp;AB1,Invoer!$R:$S,2,FALSE),"")="x",IFERROR(VLOOKUP($A24&amp;AB1,Wedstrijdleider_stand!$C:$D,2,FALSE),"")="x"),"x",""),"")</f>
        <v/>
      </c>
      <c r="AC24" s="170" t="str">
        <f ca="1">IF(AC$1&lt;=TODAY(),IF(OR(IFERROR(VLOOKUP($A24&amp;AC1,Invoer!$Q:$S,3,FALSE),"")="x",IFERROR(VLOOKUP($A24&amp;AC1,Invoer!$R:$S,2,FALSE),"")="x",IFERROR(VLOOKUP($A24&amp;AC1,Wedstrijdleider_stand!$C:$D,2,FALSE),"")="x"),"x",""),"")</f>
        <v/>
      </c>
      <c r="AD24" s="170" t="str">
        <f ca="1">IF(AD$1&lt;=TODAY(),IF(OR(IFERROR(VLOOKUP($A24&amp;AD1,Invoer!$Q:$S,3,FALSE),"")="x",IFERROR(VLOOKUP($A24&amp;AD1,Invoer!$R:$S,2,FALSE),"")="x",IFERROR(VLOOKUP($A24&amp;AD1,Wedstrijdleider_stand!$C:$D,2,FALSE),"")="x"),"x",""),"")</f>
        <v/>
      </c>
      <c r="AE24" s="170" t="str">
        <f ca="1">IF(AE$1&lt;=TODAY(),IF(OR(IFERROR(VLOOKUP($A24&amp;AE1,Invoer!$Q:$S,3,FALSE),"")="x",IFERROR(VLOOKUP($A24&amp;AE1,Invoer!$R:$S,2,FALSE),"")="x",IFERROR(VLOOKUP($A24&amp;AE1,Wedstrijdleider_stand!$C:$D,2,FALSE),"")="x"),"x",""),"")</f>
        <v/>
      </c>
      <c r="AF24" s="170" t="str">
        <f ca="1">IF(AF$1&lt;=TODAY(),IF(OR(IFERROR(VLOOKUP($A24&amp;AF1,Invoer!$Q:$S,3,FALSE),"")="x",IFERROR(VLOOKUP($A24&amp;AF1,Invoer!$R:$S,2,FALSE),"")="x",IFERROR(VLOOKUP($A24&amp;AF1,Wedstrijdleider_stand!$C:$D,2,FALSE),"")="x"),"x",""),"")</f>
        <v/>
      </c>
      <c r="AG24" s="170" t="str">
        <f ca="1">IF(AG$1&lt;=TODAY(),IF(OR(IFERROR(VLOOKUP($A24&amp;AG1,Invoer!$Q:$S,3,FALSE),"")="x",IFERROR(VLOOKUP($A24&amp;AG1,Invoer!$R:$S,2,FALSE),"")="x",IFERROR(VLOOKUP($A24&amp;AG1,Wedstrijdleider_stand!$C:$D,2,FALSE),"")="x"),"x",""),"")</f>
        <v/>
      </c>
      <c r="AH24" s="170" t="str">
        <f ca="1">IF(AH$1&lt;=TODAY(),IF(OR(IFERROR(VLOOKUP($A24&amp;AH1,Invoer!$Q:$S,3,FALSE),"")="x",IFERROR(VLOOKUP($A24&amp;AH1,Invoer!$R:$S,2,FALSE),"")="x",IFERROR(VLOOKUP($A24&amp;AH1,Wedstrijdleider_stand!$C:$D,2,FALSE),"")="x"),"x",""),"")</f>
        <v/>
      </c>
      <c r="AI24" s="170" t="str">
        <f ca="1">IF(AI$1&lt;=TODAY(),IF(OR(IFERROR(VLOOKUP($A24&amp;AI1,Invoer!$Q:$S,3,FALSE),"")="x",IFERROR(VLOOKUP($A24&amp;AI1,Invoer!$R:$S,2,FALSE),"")="x",IFERROR(VLOOKUP($A24&amp;AI1,Wedstrijdleider_stand!$C:$D,2,FALSE),"")="x"),"x",""),"")</f>
        <v/>
      </c>
      <c r="AJ24" s="170" t="str">
        <f ca="1">IF(AJ$1&lt;=TODAY(),IF(OR(IFERROR(VLOOKUP($A24&amp;AJ1,Invoer!$Q:$S,3,FALSE),"")="x",IFERROR(VLOOKUP($A24&amp;AJ1,Invoer!$R:$S,2,FALSE),"")="x",IFERROR(VLOOKUP($A24&amp;AJ1,Wedstrijdleider_stand!$C:$D,2,FALSE),"")="x"),"x",""),"")</f>
        <v/>
      </c>
      <c r="AK24" s="170" t="str">
        <f ca="1">IF(AK$1&lt;=TODAY(),IF(OR(IFERROR(VLOOKUP($A24&amp;AK1,Invoer!$Q:$S,3,FALSE),"")="x",IFERROR(VLOOKUP($A24&amp;AK1,Invoer!$R:$S,2,FALSE),"")="x",IFERROR(VLOOKUP($A24&amp;AK1,Wedstrijdleider_stand!$C:$D,2,FALSE),"")="x"),"x",""),"")</f>
        <v/>
      </c>
      <c r="AL24" s="170" t="str">
        <f ca="1">IF(AL$1&lt;=TODAY(),IF(OR(IFERROR(VLOOKUP($A24&amp;AL1,Invoer!$Q:$S,3,FALSE),"")="x",IFERROR(VLOOKUP($A24&amp;AL1,Invoer!$R:$S,2,FALSE),"")="x",IFERROR(VLOOKUP($A24&amp;AL1,Wedstrijdleider_stand!$C:$D,2,FALSE),"")="x"),"x",""),"")</f>
        <v/>
      </c>
      <c r="AM24" s="170" t="str">
        <f ca="1">IF(AM$1&lt;=TODAY(),IF(OR(IFERROR(VLOOKUP($A24&amp;AM1,Invoer!$Q:$S,3,FALSE),"")="x",IFERROR(VLOOKUP($A24&amp;AM1,Invoer!$R:$S,2,FALSE),"")="x",IFERROR(VLOOKUP($A24&amp;AM1,Wedstrijdleider_stand!$C:$D,2,FALSE),"")="x"),"x",""),"")</f>
        <v/>
      </c>
      <c r="AN24" s="170" t="str">
        <f ca="1">IF(AN$1&lt;=TODAY(),IF(OR(IFERROR(VLOOKUP($A24&amp;AN1,Invoer!$Q:$S,3,FALSE),"")="x",IFERROR(VLOOKUP($A24&amp;AN1,Invoer!$R:$S,2,FALSE),"")="x",IFERROR(VLOOKUP($A24&amp;AN1,Wedstrijdleider_stand!$C:$D,2,FALSE),"")="x"),"x",""),"")</f>
        <v/>
      </c>
      <c r="AO24" s="170" t="str">
        <f ca="1">IF(AO$1&lt;=TODAY(),IF(OR(IFERROR(VLOOKUP($A24&amp;AO1,Invoer!$Q:$S,3,FALSE),"")="x",IFERROR(VLOOKUP($A24&amp;AO1,Invoer!$R:$S,2,FALSE),"")="x",IFERROR(VLOOKUP($A24&amp;AO1,Wedstrijdleider_stand!$C:$D,2,FALSE),"")="x"),"x",""),"")</f>
        <v/>
      </c>
      <c r="AP24" s="170" t="str">
        <f ca="1">IF(AP$1&lt;=TODAY(),IF(OR(IFERROR(VLOOKUP($A24&amp;AP1,Invoer!$Q:$S,3,FALSE),"")="x",IFERROR(VLOOKUP($A24&amp;AP1,Invoer!$R:$S,2,FALSE),"")="x",IFERROR(VLOOKUP($A24&amp;AP1,Wedstrijdleider_stand!$C:$D,2,FALSE),"")="x"),"x",""),"")</f>
        <v/>
      </c>
      <c r="AQ24" s="170" t="str">
        <f ca="1">IF(AQ$1&lt;=TODAY(),IF(OR(IFERROR(VLOOKUP($A24&amp;AQ1,Invoer!$Q:$S,3,FALSE),"")="x",IFERROR(VLOOKUP($A24&amp;AQ1,Invoer!$R:$S,2,FALSE),"")="x",IFERROR(VLOOKUP($A24&amp;AQ1,Wedstrijdleider_stand!$C:$D,2,FALSE),"")="x"),"x",""),"")</f>
        <v/>
      </c>
      <c r="AR24" s="170" t="str">
        <f ca="1">IF(AR$1&lt;=TODAY(),IF(OR(IFERROR(VLOOKUP($A24&amp;AR1,Invoer!$Q:$S,3,FALSE),"")="x",IFERROR(VLOOKUP($A24&amp;AR1,Invoer!$R:$S,2,FALSE),"")="x",IFERROR(VLOOKUP($A24&amp;AR1,Wedstrijdleider_stand!$C:$D,2,FALSE),"")="x"),"x",""),"")</f>
        <v/>
      </c>
      <c r="AS24" s="72">
        <f t="shared" ca="1" si="1"/>
        <v>3</v>
      </c>
      <c r="AT24" s="73">
        <f t="shared" ca="1" si="2"/>
        <v>34</v>
      </c>
      <c r="AU24" s="86">
        <f t="shared" ca="1" si="3"/>
        <v>8.8235294117647065E-2</v>
      </c>
    </row>
    <row r="25" spans="1:47" ht="18.600000000000001" hidden="1" customHeight="1" thickBot="1">
      <c r="A25" s="71" t="str">
        <f>IFERROR(IF(VLOOKUP(Deelnemers!$B25,Deelnemers!$B$2:$C$26,2,FALSE)=0,"",Deelnemers!$B25),"")</f>
        <v/>
      </c>
      <c r="B25" s="170" t="str">
        <f ca="1">IF(B$1&lt;=TODAY(),IF(OR(IFERROR(VLOOKUP($A25&amp;B1,Invoer!$Q:$S,3,FALSE),"")="x",IFERROR(VLOOKUP($A25&amp;B1,Invoer!$R:$S,2,FALSE),"")="x",IFERROR(VLOOKUP($A25&amp;B1,Wedstrijdleider_stand!$C:$D,2,FALSE),"")="x"),"x",""),"")</f>
        <v/>
      </c>
      <c r="C25" s="170" t="str">
        <f ca="1">IF(C$1&lt;=TODAY(),IF(OR(IFERROR(VLOOKUP($A25&amp;C1,Invoer!$Q:$S,3,FALSE),"")="x",IFERROR(VLOOKUP($A25&amp;C1,Invoer!$R:$S,2,FALSE),"")="x",IFERROR(VLOOKUP($A25&amp;C1,Wedstrijdleider_stand!$C:$D,2,FALSE),"")="x"),"x",""),"")</f>
        <v/>
      </c>
      <c r="D25" s="170" t="str">
        <f ca="1">IF(D$1&lt;=TODAY(),IF(OR(IFERROR(VLOOKUP($A25&amp;D1,Invoer!$Q:$S,3,FALSE),"")="x",IFERROR(VLOOKUP($A25&amp;D1,Invoer!$R:$S,2,FALSE),"")="x",IFERROR(VLOOKUP($A25&amp;D1,Wedstrijdleider_stand!$C:$D,2,FALSE),"")="x"),"x",""),"")</f>
        <v/>
      </c>
      <c r="E25" s="170" t="str">
        <f ca="1">IF(E$1&lt;=TODAY(),IF(OR(IFERROR(VLOOKUP($A25&amp;E1,Invoer!$Q:$S,3,FALSE),"")="x",IFERROR(VLOOKUP($A25&amp;E1,Invoer!$R:$S,2,FALSE),"")="x",IFERROR(VLOOKUP($A25&amp;E1,Wedstrijdleider_stand!$C:$D,2,FALSE),"")="x"),"x",""),"")</f>
        <v/>
      </c>
      <c r="F25" s="170" t="str">
        <f ca="1">IF(F$1&lt;=TODAY(),IF(OR(IFERROR(VLOOKUP($A25&amp;F1,Invoer!$Q:$S,3,FALSE),"")="x",IFERROR(VLOOKUP($A25&amp;F1,Invoer!$R:$S,2,FALSE),"")="x",IFERROR(VLOOKUP($A25&amp;F1,Wedstrijdleider_stand!$C:$D,2,FALSE),"")="x"),"x",""),"")</f>
        <v/>
      </c>
      <c r="G25" s="170" t="str">
        <f ca="1">IF(G$1&lt;=TODAY(),IF(OR(IFERROR(VLOOKUP($A25&amp;G1,Invoer!$Q:$S,3,FALSE),"")="x",IFERROR(VLOOKUP($A25&amp;G1,Invoer!$R:$S,2,FALSE),"")="x",IFERROR(VLOOKUP($A25&amp;G1,Wedstrijdleider_stand!$C:$D,2,FALSE),"")="x"),"x",""),"")</f>
        <v/>
      </c>
      <c r="H25" s="170" t="str">
        <f ca="1">IF(H$1&lt;=TODAY(),IF(OR(IFERROR(VLOOKUP($A25&amp;H1,Invoer!$Q:$S,3,FALSE),"")="x",IFERROR(VLOOKUP($A25&amp;H1,Invoer!$R:$S,2,FALSE),"")="x",IFERROR(VLOOKUP($A25&amp;H1,Wedstrijdleider_stand!$C:$D,2,FALSE),"")="x"),"x",""),"")</f>
        <v/>
      </c>
      <c r="I25" s="170" t="str">
        <f ca="1">IF(I$1&lt;=TODAY(),IF(OR(IFERROR(VLOOKUP($A25&amp;I1,Invoer!$Q:$S,3,FALSE),"")="x",IFERROR(VLOOKUP($A25&amp;I1,Invoer!$R:$S,2,FALSE),"")="x",IFERROR(VLOOKUP($A25&amp;I1,Wedstrijdleider_stand!$C:$D,2,FALSE),"")="x"),"x",""),"")</f>
        <v/>
      </c>
      <c r="J25" s="170" t="str">
        <f ca="1">IF(J$1&lt;=TODAY(),IF(OR(IFERROR(VLOOKUP($A25&amp;J1,Invoer!$Q:$S,3,FALSE),"")="x",IFERROR(VLOOKUP($A25&amp;J1,Invoer!$R:$S,2,FALSE),"")="x",IFERROR(VLOOKUP($A25&amp;J1,Wedstrijdleider_stand!$C:$D,2,FALSE),"")="x"),"x",""),"")</f>
        <v/>
      </c>
      <c r="K25" s="170" t="str">
        <f ca="1">IF(K$1&lt;=TODAY(),IF(OR(IFERROR(VLOOKUP($A25&amp;K1,Invoer!$Q:$S,3,FALSE),"")="x",IFERROR(VLOOKUP($A25&amp;K1,Invoer!$R:$S,2,FALSE),"")="x",IFERROR(VLOOKUP($A25&amp;K1,Wedstrijdleider_stand!$C:$D,2,FALSE),"")="x"),"x",""),"")</f>
        <v/>
      </c>
      <c r="L25" s="170" t="str">
        <f ca="1">IF(L$1&lt;=TODAY(),IF(OR(IFERROR(VLOOKUP($A25&amp;L1,Invoer!$Q:$S,3,FALSE),"")="x",IFERROR(VLOOKUP($A25&amp;L1,Invoer!$R:$S,2,FALSE),"")="x",IFERROR(VLOOKUP($A25&amp;L1,Wedstrijdleider_stand!$C:$D,2,FALSE),"")="x"),"x",""),"")</f>
        <v/>
      </c>
      <c r="M25" s="170" t="str">
        <f ca="1">IF(M$1&lt;=TODAY(),IF(OR(IFERROR(VLOOKUP($A25&amp;M1,Invoer!$Q:$S,3,FALSE),"")="x",IFERROR(VLOOKUP($A25&amp;M1,Invoer!$R:$S,2,FALSE),"")="x",IFERROR(VLOOKUP($A25&amp;M1,Wedstrijdleider_stand!$C:$D,2,FALSE),"")="x"),"x",""),"")</f>
        <v/>
      </c>
      <c r="N25" s="170" t="str">
        <f ca="1">IF(N$1&lt;=TODAY(),IF(OR(IFERROR(VLOOKUP($A25&amp;N1,Invoer!$Q:$S,3,FALSE),"")="x",IFERROR(VLOOKUP($A25&amp;N1,Invoer!$R:$S,2,FALSE),"")="x",IFERROR(VLOOKUP($A25&amp;N1,Wedstrijdleider_stand!$C:$D,2,FALSE),"")="x"),"x",""),"")</f>
        <v>x</v>
      </c>
      <c r="O25" s="170" t="str">
        <f ca="1">IF(O$1&lt;=TODAY(),IF(OR(IFERROR(VLOOKUP($A25&amp;O1,Invoer!$Q:$S,3,FALSE),"")="x",IFERROR(VLOOKUP($A25&amp;O1,Invoer!$R:$S,2,FALSE),"")="x",IFERROR(VLOOKUP($A25&amp;O1,Wedstrijdleider_stand!$C:$D,2,FALSE),"")="x"),"x",""),"")</f>
        <v/>
      </c>
      <c r="P25" s="170" t="str">
        <f ca="1">IF(P$1&lt;=TODAY(),IF(OR(IFERROR(VLOOKUP($A25&amp;P1,Invoer!$Q:$S,3,FALSE),"")="x",IFERROR(VLOOKUP($A25&amp;P1,Invoer!$R:$S,2,FALSE),"")="x",IFERROR(VLOOKUP($A25&amp;P1,Wedstrijdleider_stand!$C:$D,2,FALSE),"")="x"),"x",""),"")</f>
        <v/>
      </c>
      <c r="Q25" s="170" t="str">
        <f ca="1">IF(Q$1&lt;=TODAY(),IF(OR(IFERROR(VLOOKUP($A25&amp;Q1,Invoer!$Q:$S,3,FALSE),"")="x",IFERROR(VLOOKUP($A25&amp;Q1,Invoer!$R:$S,2,FALSE),"")="x",IFERROR(VLOOKUP($A25&amp;Q1,Wedstrijdleider_stand!$C:$D,2,FALSE),"")="x"),"x",""),"")</f>
        <v>x</v>
      </c>
      <c r="R25" s="170" t="str">
        <f ca="1">IF(R$1&lt;=TODAY(),IF(OR(IFERROR(VLOOKUP($A25&amp;R1,Invoer!$Q:$S,3,FALSE),"")="x",IFERROR(VLOOKUP($A25&amp;R1,Invoer!$R:$S,2,FALSE),"")="x",IFERROR(VLOOKUP($A25&amp;R1,Wedstrijdleider_stand!$C:$D,2,FALSE),"")="x"),"x",""),"")</f>
        <v>x</v>
      </c>
      <c r="S25" s="170" t="str">
        <f ca="1">IF(S$1&lt;=TODAY(),IF(OR(IFERROR(VLOOKUP($A25&amp;S1,Invoer!$Q:$S,3,FALSE),"")="x",IFERROR(VLOOKUP($A25&amp;S1,Invoer!$R:$S,2,FALSE),"")="x",IFERROR(VLOOKUP($A25&amp;S1,Wedstrijdleider_stand!$C:$D,2,FALSE),"")="x"),"x",""),"")</f>
        <v/>
      </c>
      <c r="T25" s="170" t="str">
        <f ca="1">IF(T$1&lt;=TODAY(),IF(OR(IFERROR(VLOOKUP($A25&amp;T1,Invoer!$Q:$S,3,FALSE),"")="x",IFERROR(VLOOKUP($A25&amp;T1,Invoer!$R:$S,2,FALSE),"")="x",IFERROR(VLOOKUP($A25&amp;T1,Wedstrijdleider_stand!$C:$D,2,FALSE),"")="x"),"x",""),"")</f>
        <v/>
      </c>
      <c r="U25" s="170" t="str">
        <f ca="1">IF(U$1&lt;=TODAY(),IF(OR(IFERROR(VLOOKUP($A25&amp;U1,Invoer!$Q:$S,3,FALSE),"")="x",IFERROR(VLOOKUP($A25&amp;U1,Invoer!$R:$S,2,FALSE),"")="x",IFERROR(VLOOKUP($A25&amp;U1,Wedstrijdleider_stand!$C:$D,2,FALSE),"")="x"),"x",""),"")</f>
        <v/>
      </c>
      <c r="V25" s="170" t="str">
        <f ca="1">IF(V$1&lt;=TODAY(),IF(OR(IFERROR(VLOOKUP($A25&amp;V1,Invoer!$Q:$S,3,FALSE),"")="x",IFERROR(VLOOKUP($A25&amp;V1,Invoer!$R:$S,2,FALSE),"")="x",IFERROR(VLOOKUP($A25&amp;V1,Wedstrijdleider_stand!$C:$D,2,FALSE),"")="x"),"x",""),"")</f>
        <v/>
      </c>
      <c r="W25" s="170" t="str">
        <f ca="1">IF(W$1&lt;=TODAY(),IF(OR(IFERROR(VLOOKUP($A25&amp;W1,Invoer!$Q:$S,3,FALSE),"")="x",IFERROR(VLOOKUP($A25&amp;W1,Invoer!$R:$S,2,FALSE),"")="x",IFERROR(VLOOKUP($A25&amp;W1,Wedstrijdleider_stand!$C:$D,2,FALSE),"")="x"),"x",""),"")</f>
        <v/>
      </c>
      <c r="X25" s="170" t="str">
        <f ca="1">IF(X$1&lt;=TODAY(),IF(OR(IFERROR(VLOOKUP($A25&amp;X1,Invoer!$Q:$S,3,FALSE),"")="x",IFERROR(VLOOKUP($A25&amp;X1,Invoer!$R:$S,2,FALSE),"")="x",IFERROR(VLOOKUP($A25&amp;X1,Wedstrijdleider_stand!$C:$D,2,FALSE),"")="x"),"x",""),"")</f>
        <v/>
      </c>
      <c r="Y25" s="170" t="str">
        <f ca="1">IF(Y$1&lt;=TODAY(),IF(OR(IFERROR(VLOOKUP($A25&amp;Y1,Invoer!$Q:$S,3,FALSE),"")="x",IFERROR(VLOOKUP($A25&amp;Y1,Invoer!$R:$S,2,FALSE),"")="x",IFERROR(VLOOKUP($A25&amp;Y1,Wedstrijdleider_stand!$C:$D,2,FALSE),"")="x"),"x",""),"")</f>
        <v/>
      </c>
      <c r="Z25" s="170" t="str">
        <f ca="1">IF(Z$1&lt;=TODAY(),IF(OR(IFERROR(VLOOKUP($A25&amp;Z1,Invoer!$Q:$S,3,FALSE),"")="x",IFERROR(VLOOKUP($A25&amp;Z1,Invoer!$R:$S,2,FALSE),"")="x",IFERROR(VLOOKUP($A25&amp;Z1,Wedstrijdleider_stand!$C:$D,2,FALSE),"")="x"),"x",""),"")</f>
        <v/>
      </c>
      <c r="AA25" s="170" t="str">
        <f ca="1">IF(AA$1&lt;=TODAY(),IF(OR(IFERROR(VLOOKUP($A25&amp;AA1,Invoer!$Q:$S,3,FALSE),"")="x",IFERROR(VLOOKUP($A25&amp;AA1,Invoer!$R:$S,2,FALSE),"")="x",IFERROR(VLOOKUP($A25&amp;AA1,Wedstrijdleider_stand!$C:$D,2,FALSE),"")="x"),"x",""),"")</f>
        <v/>
      </c>
      <c r="AB25" s="170" t="str">
        <f ca="1">IF(AB$1&lt;=TODAY(),IF(OR(IFERROR(VLOOKUP($A25&amp;AB1,Invoer!$Q:$S,3,FALSE),"")="x",IFERROR(VLOOKUP($A25&amp;AB1,Invoer!$R:$S,2,FALSE),"")="x",IFERROR(VLOOKUP($A25&amp;AB1,Wedstrijdleider_stand!$C:$D,2,FALSE),"")="x"),"x",""),"")</f>
        <v/>
      </c>
      <c r="AC25" s="170" t="str">
        <f ca="1">IF(AC$1&lt;=TODAY(),IF(OR(IFERROR(VLOOKUP($A25&amp;AC1,Invoer!$Q:$S,3,FALSE),"")="x",IFERROR(VLOOKUP($A25&amp;AC1,Invoer!$R:$S,2,FALSE),"")="x",IFERROR(VLOOKUP($A25&amp;AC1,Wedstrijdleider_stand!$C:$D,2,FALSE),"")="x"),"x",""),"")</f>
        <v/>
      </c>
      <c r="AD25" s="170" t="str">
        <f ca="1">IF(AD$1&lt;=TODAY(),IF(OR(IFERROR(VLOOKUP($A25&amp;AD1,Invoer!$Q:$S,3,FALSE),"")="x",IFERROR(VLOOKUP($A25&amp;AD1,Invoer!$R:$S,2,FALSE),"")="x",IFERROR(VLOOKUP($A25&amp;AD1,Wedstrijdleider_stand!$C:$D,2,FALSE),"")="x"),"x",""),"")</f>
        <v/>
      </c>
      <c r="AE25" s="170" t="str">
        <f ca="1">IF(AE$1&lt;=TODAY(),IF(OR(IFERROR(VLOOKUP($A25&amp;AE1,Invoer!$Q:$S,3,FALSE),"")="x",IFERROR(VLOOKUP($A25&amp;AE1,Invoer!$R:$S,2,FALSE),"")="x",IFERROR(VLOOKUP($A25&amp;AE1,Wedstrijdleider_stand!$C:$D,2,FALSE),"")="x"),"x",""),"")</f>
        <v/>
      </c>
      <c r="AF25" s="170" t="str">
        <f ca="1">IF(AF$1&lt;=TODAY(),IF(OR(IFERROR(VLOOKUP($A25&amp;AF1,Invoer!$Q:$S,3,FALSE),"")="x",IFERROR(VLOOKUP($A25&amp;AF1,Invoer!$R:$S,2,FALSE),"")="x",IFERROR(VLOOKUP($A25&amp;AF1,Wedstrijdleider_stand!$C:$D,2,FALSE),"")="x"),"x",""),"")</f>
        <v/>
      </c>
      <c r="AG25" s="170" t="str">
        <f ca="1">IF(AG$1&lt;=TODAY(),IF(OR(IFERROR(VLOOKUP($A25&amp;AG1,Invoer!$Q:$S,3,FALSE),"")="x",IFERROR(VLOOKUP($A25&amp;AG1,Invoer!$R:$S,2,FALSE),"")="x",IFERROR(VLOOKUP($A25&amp;AG1,Wedstrijdleider_stand!$C:$D,2,FALSE),"")="x"),"x",""),"")</f>
        <v/>
      </c>
      <c r="AH25" s="170" t="str">
        <f ca="1">IF(AH$1&lt;=TODAY(),IF(OR(IFERROR(VLOOKUP($A25&amp;AH1,Invoer!$Q:$S,3,FALSE),"")="x",IFERROR(VLOOKUP($A25&amp;AH1,Invoer!$R:$S,2,FALSE),"")="x",IFERROR(VLOOKUP($A25&amp;AH1,Wedstrijdleider_stand!$C:$D,2,FALSE),"")="x"),"x",""),"")</f>
        <v/>
      </c>
      <c r="AI25" s="170" t="str">
        <f ca="1">IF(AI$1&lt;=TODAY(),IF(OR(IFERROR(VLOOKUP($A25&amp;AI1,Invoer!$Q:$S,3,FALSE),"")="x",IFERROR(VLOOKUP($A25&amp;AI1,Invoer!$R:$S,2,FALSE),"")="x",IFERROR(VLOOKUP($A25&amp;AI1,Wedstrijdleider_stand!$C:$D,2,FALSE),"")="x"),"x",""),"")</f>
        <v/>
      </c>
      <c r="AJ25" s="170" t="str">
        <f ca="1">IF(AJ$1&lt;=TODAY(),IF(OR(IFERROR(VLOOKUP($A25&amp;AJ1,Invoer!$Q:$S,3,FALSE),"")="x",IFERROR(VLOOKUP($A25&amp;AJ1,Invoer!$R:$S,2,FALSE),"")="x",IFERROR(VLOOKUP($A25&amp;AJ1,Wedstrijdleider_stand!$C:$D,2,FALSE),"")="x"),"x",""),"")</f>
        <v/>
      </c>
      <c r="AK25" s="170" t="str">
        <f ca="1">IF(AK$1&lt;=TODAY(),IF(OR(IFERROR(VLOOKUP($A25&amp;AK1,Invoer!$Q:$S,3,FALSE),"")="x",IFERROR(VLOOKUP($A25&amp;AK1,Invoer!$R:$S,2,FALSE),"")="x",IFERROR(VLOOKUP($A25&amp;AK1,Wedstrijdleider_stand!$C:$D,2,FALSE),"")="x"),"x",""),"")</f>
        <v/>
      </c>
      <c r="AL25" s="170" t="str">
        <f ca="1">IF(AL$1&lt;=TODAY(),IF(OR(IFERROR(VLOOKUP($A25&amp;AL1,Invoer!$Q:$S,3,FALSE),"")="x",IFERROR(VLOOKUP($A25&amp;AL1,Invoer!$R:$S,2,FALSE),"")="x",IFERROR(VLOOKUP($A25&amp;AL1,Wedstrijdleider_stand!$C:$D,2,FALSE),"")="x"),"x",""),"")</f>
        <v/>
      </c>
      <c r="AM25" s="170" t="str">
        <f ca="1">IF(AM$1&lt;=TODAY(),IF(OR(IFERROR(VLOOKUP($A25&amp;AM1,Invoer!$Q:$S,3,FALSE),"")="x",IFERROR(VLOOKUP($A25&amp;AM1,Invoer!$R:$S,2,FALSE),"")="x",IFERROR(VLOOKUP($A25&amp;AM1,Wedstrijdleider_stand!$C:$D,2,FALSE),"")="x"),"x",""),"")</f>
        <v/>
      </c>
      <c r="AN25" s="170" t="str">
        <f ca="1">IF(AN$1&lt;=TODAY(),IF(OR(IFERROR(VLOOKUP($A25&amp;AN1,Invoer!$Q:$S,3,FALSE),"")="x",IFERROR(VLOOKUP($A25&amp;AN1,Invoer!$R:$S,2,FALSE),"")="x",IFERROR(VLOOKUP($A25&amp;AN1,Wedstrijdleider_stand!$C:$D,2,FALSE),"")="x"),"x",""),"")</f>
        <v/>
      </c>
      <c r="AO25" s="170" t="str">
        <f ca="1">IF(AO$1&lt;=TODAY(),IF(OR(IFERROR(VLOOKUP($A25&amp;AO1,Invoer!$Q:$S,3,FALSE),"")="x",IFERROR(VLOOKUP($A25&amp;AO1,Invoer!$R:$S,2,FALSE),"")="x",IFERROR(VLOOKUP($A25&amp;AO1,Wedstrijdleider_stand!$C:$D,2,FALSE),"")="x"),"x",""),"")</f>
        <v/>
      </c>
      <c r="AP25" s="170" t="str">
        <f ca="1">IF(AP$1&lt;=TODAY(),IF(OR(IFERROR(VLOOKUP($A25&amp;AP1,Invoer!$Q:$S,3,FALSE),"")="x",IFERROR(VLOOKUP($A25&amp;AP1,Invoer!$R:$S,2,FALSE),"")="x",IFERROR(VLOOKUP($A25&amp;AP1,Wedstrijdleider_stand!$C:$D,2,FALSE),"")="x"),"x",""),"")</f>
        <v/>
      </c>
      <c r="AQ25" s="170" t="str">
        <f ca="1">IF(AQ$1&lt;=TODAY(),IF(OR(IFERROR(VLOOKUP($A25&amp;AQ1,Invoer!$Q:$S,3,FALSE),"")="x",IFERROR(VLOOKUP($A25&amp;AQ1,Invoer!$R:$S,2,FALSE),"")="x",IFERROR(VLOOKUP($A25&amp;AQ1,Wedstrijdleider_stand!$C:$D,2,FALSE),"")="x"),"x",""),"")</f>
        <v/>
      </c>
      <c r="AR25" s="170" t="str">
        <f ca="1">IF(AR$1&lt;=TODAY(),IF(OR(IFERROR(VLOOKUP($A25&amp;AR1,Invoer!$Q:$S,3,FALSE),"")="x",IFERROR(VLOOKUP($A25&amp;AR1,Invoer!$R:$S,2,FALSE),"")="x",IFERROR(VLOOKUP($A25&amp;AR1,Wedstrijdleider_stand!$C:$D,2,FALSE),"")="x"),"x",""),"")</f>
        <v/>
      </c>
      <c r="AS25" s="72">
        <f t="shared" ca="1" si="1"/>
        <v>3</v>
      </c>
      <c r="AT25" s="73">
        <f t="shared" ref="AT25:AT31" ca="1" si="4">AT24</f>
        <v>34</v>
      </c>
      <c r="AU25" s="86">
        <f t="shared" ca="1" si="3"/>
        <v>8.8235294117647065E-2</v>
      </c>
    </row>
    <row r="26" spans="1:47" ht="18.600000000000001" hidden="1" customHeight="1">
      <c r="A26" s="71" t="str">
        <f>IFERROR(IF(VLOOKUP(Deelnemers!$B23,Deelnemers!$B$2:$C$26,2,FALSE)=0,"",Deelnemers!$B23),"")</f>
        <v/>
      </c>
      <c r="B26" s="170" t="str">
        <f ca="1">IF(B$1&lt;=TODAY(),IF(OR(IFERROR(VLOOKUP($A26&amp;B1,Invoer!$Q:$S,3,FALSE),"")="x",IFERROR(VLOOKUP($A26&amp;B1,Invoer!$R:$S,2,FALSE),"")="x",IFERROR(VLOOKUP($A26&amp;B1,Wedstrijdleider_stand!$C:$D,2,FALSE),"")="x"),"x",""),"")</f>
        <v/>
      </c>
      <c r="C26" s="170" t="str">
        <f ca="1">IF(C$1&lt;=TODAY(),IF(OR(IFERROR(VLOOKUP($A26&amp;C1,Invoer!$Q:$S,3,FALSE),"")="x",IFERROR(VLOOKUP($A26&amp;C1,Invoer!$R:$S,2,FALSE),"")="x",IFERROR(VLOOKUP($A26&amp;C1,Wedstrijdleider_stand!$C:$D,2,FALSE),"")="x"),"x",""),"")</f>
        <v/>
      </c>
      <c r="D26" s="170" t="str">
        <f ca="1">IF(D$1&lt;=TODAY(),IF(OR(IFERROR(VLOOKUP($A26&amp;D1,Invoer!$Q:$S,3,FALSE),"")="x",IFERROR(VLOOKUP($A26&amp;D1,Invoer!$R:$S,2,FALSE),"")="x",IFERROR(VLOOKUP($A26&amp;D1,Wedstrijdleider_stand!$C:$D,2,FALSE),"")="x"),"x",""),"")</f>
        <v/>
      </c>
      <c r="E26" s="170" t="str">
        <f ca="1">IF(E$1&lt;=TODAY(),IF(OR(IFERROR(VLOOKUP($A26&amp;E1,Invoer!$Q:$S,3,FALSE),"")="x",IFERROR(VLOOKUP($A26&amp;E1,Invoer!$R:$S,2,FALSE),"")="x",IFERROR(VLOOKUP($A26&amp;E1,Wedstrijdleider_stand!$C:$D,2,FALSE),"")="x"),"x",""),"")</f>
        <v/>
      </c>
      <c r="F26" s="170" t="str">
        <f ca="1">IF(F$1&lt;=TODAY(),IF(OR(IFERROR(VLOOKUP($A26&amp;F1,Invoer!$Q:$S,3,FALSE),"")="x",IFERROR(VLOOKUP($A26&amp;F1,Invoer!$R:$S,2,FALSE),"")="x",IFERROR(VLOOKUP($A26&amp;F1,Wedstrijdleider_stand!$C:$D,2,FALSE),"")="x"),"x",""),"")</f>
        <v/>
      </c>
      <c r="G26" s="170" t="str">
        <f ca="1">IF(G$1&lt;=TODAY(),IF(OR(IFERROR(VLOOKUP($A26&amp;G1,Invoer!$Q:$S,3,FALSE),"")="x",IFERROR(VLOOKUP($A26&amp;G1,Invoer!$R:$S,2,FALSE),"")="x",IFERROR(VLOOKUP($A26&amp;G1,Wedstrijdleider_stand!$C:$D,2,FALSE),"")="x"),"x",""),"")</f>
        <v/>
      </c>
      <c r="H26" s="170" t="str">
        <f ca="1">IF(H$1&lt;=TODAY(),IF(OR(IFERROR(VLOOKUP($A26&amp;H1,Invoer!$Q:$S,3,FALSE),"")="x",IFERROR(VLOOKUP($A26&amp;H1,Invoer!$R:$S,2,FALSE),"")="x",IFERROR(VLOOKUP($A26&amp;H1,Wedstrijdleider_stand!$C:$D,2,FALSE),"")="x"),"x",""),"")</f>
        <v/>
      </c>
      <c r="I26" s="170" t="str">
        <f ca="1">IF(I$1&lt;=TODAY(),IF(OR(IFERROR(VLOOKUP($A26&amp;I1,Invoer!$Q:$S,3,FALSE),"")="x",IFERROR(VLOOKUP($A26&amp;I1,Invoer!$R:$S,2,FALSE),"")="x",IFERROR(VLOOKUP($A26&amp;I1,Wedstrijdleider_stand!$C:$D,2,FALSE),"")="x"),"x",""),"")</f>
        <v/>
      </c>
      <c r="J26" s="170" t="str">
        <f ca="1">IF(J$1&lt;=TODAY(),IF(OR(IFERROR(VLOOKUP($A26&amp;J1,Invoer!$Q:$S,3,FALSE),"")="x",IFERROR(VLOOKUP($A26&amp;J1,Invoer!$R:$S,2,FALSE),"")="x",IFERROR(VLOOKUP($A26&amp;J1,Wedstrijdleider_stand!$C:$D,2,FALSE),"")="x"),"x",""),"")</f>
        <v/>
      </c>
      <c r="K26" s="170" t="str">
        <f ca="1">IF(K$1&lt;=TODAY(),IF(OR(IFERROR(VLOOKUP($A26&amp;K1,Invoer!$Q:$S,3,FALSE),"")="x",IFERROR(VLOOKUP($A26&amp;K1,Invoer!$R:$S,2,FALSE),"")="x",IFERROR(VLOOKUP($A26&amp;K1,Wedstrijdleider_stand!$C:$D,2,FALSE),"")="x"),"x",""),"")</f>
        <v/>
      </c>
      <c r="L26" s="170" t="str">
        <f ca="1">IF(L$1&lt;=TODAY(),IF(OR(IFERROR(VLOOKUP($A26&amp;L1,Invoer!$Q:$S,3,FALSE),"")="x",IFERROR(VLOOKUP($A26&amp;L1,Invoer!$R:$S,2,FALSE),"")="x",IFERROR(VLOOKUP($A26&amp;L1,Wedstrijdleider_stand!$C:$D,2,FALSE),"")="x"),"x",""),"")</f>
        <v/>
      </c>
      <c r="M26" s="170" t="str">
        <f ca="1">IF(M$1&lt;=TODAY(),IF(OR(IFERROR(VLOOKUP($A26&amp;M1,Invoer!$Q:$S,3,FALSE),"")="x",IFERROR(VLOOKUP($A26&amp;M1,Invoer!$R:$S,2,FALSE),"")="x",IFERROR(VLOOKUP($A26&amp;M1,Wedstrijdleider_stand!$C:$D,2,FALSE),"")="x"),"x",""),"")</f>
        <v/>
      </c>
      <c r="N26" s="170" t="str">
        <f ca="1">IF(N$1&lt;=TODAY(),IF(OR(IFERROR(VLOOKUP($A26&amp;N1,Invoer!$Q:$S,3,FALSE),"")="x",IFERROR(VLOOKUP($A26&amp;N1,Invoer!$R:$S,2,FALSE),"")="x",IFERROR(VLOOKUP($A26&amp;N1,Wedstrijdleider_stand!$C:$D,2,FALSE),"")="x"),"x",""),"")</f>
        <v>x</v>
      </c>
      <c r="O26" s="170" t="str">
        <f ca="1">IF(O$1&lt;=TODAY(),IF(OR(IFERROR(VLOOKUP($A26&amp;O1,Invoer!$Q:$S,3,FALSE),"")="x",IFERROR(VLOOKUP($A26&amp;O1,Invoer!$R:$S,2,FALSE),"")="x",IFERROR(VLOOKUP($A26&amp;O1,Wedstrijdleider_stand!$C:$D,2,FALSE),"")="x"),"x",""),"")</f>
        <v/>
      </c>
      <c r="P26" s="170" t="str">
        <f ca="1">IF(P$1&lt;=TODAY(),IF(OR(IFERROR(VLOOKUP($A26&amp;P1,Invoer!$Q:$S,3,FALSE),"")="x",IFERROR(VLOOKUP($A26&amp;P1,Invoer!$R:$S,2,FALSE),"")="x",IFERROR(VLOOKUP($A26&amp;P1,Wedstrijdleider_stand!$C:$D,2,FALSE),"")="x"),"x",""),"")</f>
        <v/>
      </c>
      <c r="Q26" s="170" t="str">
        <f ca="1">IF(Q$1&lt;=TODAY(),IF(OR(IFERROR(VLOOKUP($A26&amp;Q1,Invoer!$Q:$S,3,FALSE),"")="x",IFERROR(VLOOKUP($A26&amp;Q1,Invoer!$R:$S,2,FALSE),"")="x",IFERROR(VLOOKUP($A26&amp;Q1,Wedstrijdleider_stand!$C:$D,2,FALSE),"")="x"),"x",""),"")</f>
        <v>x</v>
      </c>
      <c r="R26" s="170" t="str">
        <f ca="1">IF(R$1&lt;=TODAY(),IF(OR(IFERROR(VLOOKUP($A26&amp;R1,Invoer!$Q:$S,3,FALSE),"")="x",IFERROR(VLOOKUP($A26&amp;R1,Invoer!$R:$S,2,FALSE),"")="x",IFERROR(VLOOKUP($A26&amp;R1,Wedstrijdleider_stand!$C:$D,2,FALSE),"")="x"),"x",""),"")</f>
        <v>x</v>
      </c>
      <c r="S26" s="170" t="str">
        <f ca="1">IF(S$1&lt;=TODAY(),IF(OR(IFERROR(VLOOKUP($A26&amp;S1,Invoer!$Q:$S,3,FALSE),"")="x",IFERROR(VLOOKUP($A26&amp;S1,Invoer!$R:$S,2,FALSE),"")="x",IFERROR(VLOOKUP($A26&amp;S1,Wedstrijdleider_stand!$C:$D,2,FALSE),"")="x"),"x",""),"")</f>
        <v/>
      </c>
      <c r="T26" s="170" t="str">
        <f ca="1">IF(T$1&lt;=TODAY(),IF(OR(IFERROR(VLOOKUP($A26&amp;T1,Invoer!$Q:$S,3,FALSE),"")="x",IFERROR(VLOOKUP($A26&amp;T1,Invoer!$R:$S,2,FALSE),"")="x",IFERROR(VLOOKUP($A26&amp;T1,Wedstrijdleider_stand!$C:$D,2,FALSE),"")="x"),"x",""),"")</f>
        <v/>
      </c>
      <c r="U26" s="170" t="str">
        <f ca="1">IF(U$1&lt;=TODAY(),IF(OR(IFERROR(VLOOKUP($A26&amp;U1,Invoer!$Q:$S,3,FALSE),"")="x",IFERROR(VLOOKUP($A26&amp;U1,Invoer!$R:$S,2,FALSE),"")="x",IFERROR(VLOOKUP($A26&amp;U1,Wedstrijdleider_stand!$C:$D,2,FALSE),"")="x"),"x",""),"")</f>
        <v/>
      </c>
      <c r="V26" s="170" t="str">
        <f ca="1">IF(V$1&lt;=TODAY(),IF(OR(IFERROR(VLOOKUP($A26&amp;V1,Invoer!$Q:$S,3,FALSE),"")="x",IFERROR(VLOOKUP($A26&amp;V1,Invoer!$R:$S,2,FALSE),"")="x",IFERROR(VLOOKUP($A26&amp;V1,Wedstrijdleider_stand!$C:$D,2,FALSE),"")="x"),"x",""),"")</f>
        <v/>
      </c>
      <c r="W26" s="170" t="str">
        <f ca="1">IF(W$1&lt;=TODAY(),IF(OR(IFERROR(VLOOKUP($A26&amp;W1,Invoer!$Q:$S,3,FALSE),"")="x",IFERROR(VLOOKUP($A26&amp;W1,Invoer!$R:$S,2,FALSE),"")="x",IFERROR(VLOOKUP($A26&amp;W1,Wedstrijdleider_stand!$C:$D,2,FALSE),"")="x"),"x",""),"")</f>
        <v/>
      </c>
      <c r="X26" s="170" t="str">
        <f ca="1">IF(X$1&lt;=TODAY(),IF(OR(IFERROR(VLOOKUP($A26&amp;X1,Invoer!$Q:$S,3,FALSE),"")="x",IFERROR(VLOOKUP($A26&amp;X1,Invoer!$R:$S,2,FALSE),"")="x",IFERROR(VLOOKUP($A26&amp;X1,Wedstrijdleider_stand!$C:$D,2,FALSE),"")="x"),"x",""),"")</f>
        <v/>
      </c>
      <c r="Y26" s="170" t="str">
        <f ca="1">IF(Y$1&lt;=TODAY(),IF(OR(IFERROR(VLOOKUP($A26&amp;Y1,Invoer!$Q:$S,3,FALSE),"")="x",IFERROR(VLOOKUP($A26&amp;Y1,Invoer!$R:$S,2,FALSE),"")="x",IFERROR(VLOOKUP($A26&amp;Y1,Wedstrijdleider_stand!$C:$D,2,FALSE),"")="x"),"x",""),"")</f>
        <v/>
      </c>
      <c r="Z26" s="170" t="str">
        <f ca="1">IF(Z$1&lt;=TODAY(),IF(OR(IFERROR(VLOOKUP($A26&amp;Z1,Invoer!$Q:$S,3,FALSE),"")="x",IFERROR(VLOOKUP($A26&amp;Z1,Invoer!$R:$S,2,FALSE),"")="x",IFERROR(VLOOKUP($A26&amp;Z1,Wedstrijdleider_stand!$C:$D,2,FALSE),"")="x"),"x",""),"")</f>
        <v/>
      </c>
      <c r="AA26" s="170" t="str">
        <f ca="1">IF(AA$1&lt;=TODAY(),IF(OR(IFERROR(VLOOKUP($A26&amp;AA1,Invoer!$Q:$S,3,FALSE),"")="x",IFERROR(VLOOKUP($A26&amp;AA1,Invoer!$R:$S,2,FALSE),"")="x",IFERROR(VLOOKUP($A26&amp;AA1,Wedstrijdleider_stand!$C:$D,2,FALSE),"")="x"),"x",""),"")</f>
        <v/>
      </c>
      <c r="AB26" s="170" t="str">
        <f ca="1">IF(AB$1&lt;=TODAY(),IF(OR(IFERROR(VLOOKUP($A26&amp;AB1,Invoer!$Q:$S,3,FALSE),"")="x",IFERROR(VLOOKUP($A26&amp;AB1,Invoer!$R:$S,2,FALSE),"")="x",IFERROR(VLOOKUP($A26&amp;AB1,Wedstrijdleider_stand!$C:$D,2,FALSE),"")="x"),"x",""),"")</f>
        <v/>
      </c>
      <c r="AC26" s="170" t="str">
        <f ca="1">IF(AC$1&lt;=TODAY(),IF(OR(IFERROR(VLOOKUP($A26&amp;AC1,Invoer!$Q:$S,3,FALSE),"")="x",IFERROR(VLOOKUP($A26&amp;AC1,Invoer!$R:$S,2,FALSE),"")="x",IFERROR(VLOOKUP($A26&amp;AC1,Wedstrijdleider_stand!$C:$D,2,FALSE),"")="x"),"x",""),"")</f>
        <v/>
      </c>
      <c r="AD26" s="170" t="str">
        <f ca="1">IF(AD$1&lt;=TODAY(),IF(OR(IFERROR(VLOOKUP($A26&amp;AD1,Invoer!$Q:$S,3,FALSE),"")="x",IFERROR(VLOOKUP($A26&amp;AD1,Invoer!$R:$S,2,FALSE),"")="x",IFERROR(VLOOKUP($A26&amp;AD1,Wedstrijdleider_stand!$C:$D,2,FALSE),"")="x"),"x",""),"")</f>
        <v/>
      </c>
      <c r="AE26" s="170" t="str">
        <f ca="1">IF(AE$1&lt;=TODAY(),IF(OR(IFERROR(VLOOKUP($A26&amp;AE1,Invoer!$Q:$S,3,FALSE),"")="x",IFERROR(VLOOKUP($A26&amp;AE1,Invoer!$R:$S,2,FALSE),"")="x",IFERROR(VLOOKUP($A26&amp;AE1,Wedstrijdleider_stand!$C:$D,2,FALSE),"")="x"),"x",""),"")</f>
        <v/>
      </c>
      <c r="AF26" s="170" t="str">
        <f ca="1">IF(AF$1&lt;=TODAY(),IF(OR(IFERROR(VLOOKUP($A26&amp;AF1,Invoer!$Q:$S,3,FALSE),"")="x",IFERROR(VLOOKUP($A26&amp;AF1,Invoer!$R:$S,2,FALSE),"")="x",IFERROR(VLOOKUP($A26&amp;AF1,Wedstrijdleider_stand!$C:$D,2,FALSE),"")="x"),"x",""),"")</f>
        <v/>
      </c>
      <c r="AG26" s="170" t="str">
        <f ca="1">IF(AG$1&lt;=TODAY(),IF(OR(IFERROR(VLOOKUP($A26&amp;AG1,Invoer!$Q:$S,3,FALSE),"")="x",IFERROR(VLOOKUP($A26&amp;AG1,Invoer!$R:$S,2,FALSE),"")="x",IFERROR(VLOOKUP($A26&amp;AG1,Wedstrijdleider_stand!$C:$D,2,FALSE),"")="x"),"x",""),"")</f>
        <v/>
      </c>
      <c r="AH26" s="170" t="str">
        <f ca="1">IF(AH$1&lt;=TODAY(),IF(OR(IFERROR(VLOOKUP($A26&amp;AH1,Invoer!$Q:$S,3,FALSE),"")="x",IFERROR(VLOOKUP($A26&amp;AH1,Invoer!$R:$S,2,FALSE),"")="x",IFERROR(VLOOKUP($A26&amp;AH1,Wedstrijdleider_stand!$C:$D,2,FALSE),"")="x"),"x",""),"")</f>
        <v/>
      </c>
      <c r="AI26" s="170" t="str">
        <f ca="1">IF(AI$1&lt;=TODAY(),IF(OR(IFERROR(VLOOKUP($A26&amp;AI1,Invoer!$Q:$S,3,FALSE),"")="x",IFERROR(VLOOKUP($A26&amp;AI1,Invoer!$R:$S,2,FALSE),"")="x",IFERROR(VLOOKUP($A26&amp;AI1,Wedstrijdleider_stand!$C:$D,2,FALSE),"")="x"),"x",""),"")</f>
        <v/>
      </c>
      <c r="AJ26" s="170" t="str">
        <f ca="1">IF(AJ$1&lt;=TODAY(),IF(OR(IFERROR(VLOOKUP($A26&amp;AJ1,Invoer!$Q:$S,3,FALSE),"")="x",IFERROR(VLOOKUP($A26&amp;AJ1,Invoer!$R:$S,2,FALSE),"")="x",IFERROR(VLOOKUP($A26&amp;AJ1,Wedstrijdleider_stand!$C:$D,2,FALSE),"")="x"),"x",""),"")</f>
        <v/>
      </c>
      <c r="AK26" s="170" t="str">
        <f ca="1">IF(AK$1&lt;=TODAY(),IF(OR(IFERROR(VLOOKUP($A26&amp;AK1,Invoer!$Q:$S,3,FALSE),"")="x",IFERROR(VLOOKUP($A26&amp;AK1,Invoer!$R:$S,2,FALSE),"")="x",IFERROR(VLOOKUP($A26&amp;AK1,Wedstrijdleider_stand!$C:$D,2,FALSE),"")="x"),"x",""),"")</f>
        <v/>
      </c>
      <c r="AL26" s="170" t="str">
        <f ca="1">IF(AL$1&lt;=TODAY(),IF(OR(IFERROR(VLOOKUP($A26&amp;AL1,Invoer!$Q:$S,3,FALSE),"")="x",IFERROR(VLOOKUP($A26&amp;AL1,Invoer!$R:$S,2,FALSE),"")="x",IFERROR(VLOOKUP($A26&amp;AL1,Wedstrijdleider_stand!$C:$D,2,FALSE),"")="x"),"x",""),"")</f>
        <v/>
      </c>
      <c r="AM26" s="170" t="str">
        <f ca="1">IF(AM$1&lt;=TODAY(),IF(OR(IFERROR(VLOOKUP($A26&amp;AM1,Invoer!$Q:$S,3,FALSE),"")="x",IFERROR(VLOOKUP($A26&amp;AM1,Invoer!$R:$S,2,FALSE),"")="x",IFERROR(VLOOKUP($A26&amp;AM1,Wedstrijdleider_stand!$C:$D,2,FALSE),"")="x"),"x",""),"")</f>
        <v/>
      </c>
      <c r="AN26" s="170" t="str">
        <f ca="1">IF(AN$1&lt;=TODAY(),IF(OR(IFERROR(VLOOKUP($A26&amp;AN1,Invoer!$Q:$S,3,FALSE),"")="x",IFERROR(VLOOKUP($A26&amp;AN1,Invoer!$R:$S,2,FALSE),"")="x",IFERROR(VLOOKUP($A26&amp;AN1,Wedstrijdleider_stand!$C:$D,2,FALSE),"")="x"),"x",""),"")</f>
        <v/>
      </c>
      <c r="AO26" s="170" t="str">
        <f ca="1">IF(AO$1&lt;=TODAY(),IF(OR(IFERROR(VLOOKUP($A26&amp;AO1,Invoer!$Q:$S,3,FALSE),"")="x",IFERROR(VLOOKUP($A26&amp;AO1,Invoer!$R:$S,2,FALSE),"")="x",IFERROR(VLOOKUP($A26&amp;AO1,Wedstrijdleider_stand!$C:$D,2,FALSE),"")="x"),"x",""),"")</f>
        <v/>
      </c>
      <c r="AP26" s="170" t="str">
        <f ca="1">IF(AP$1&lt;=TODAY(),IF(OR(IFERROR(VLOOKUP($A26&amp;AP1,Invoer!$Q:$S,3,FALSE),"")="x",IFERROR(VLOOKUP($A26&amp;AP1,Invoer!$R:$S,2,FALSE),"")="x",IFERROR(VLOOKUP($A26&amp;AP1,Wedstrijdleider_stand!$C:$D,2,FALSE),"")="x"),"x",""),"")</f>
        <v/>
      </c>
      <c r="AQ26" s="170" t="str">
        <f ca="1">IF(AQ$1&lt;=TODAY(),IF(OR(IFERROR(VLOOKUP($A26&amp;AQ1,Invoer!$Q:$S,3,FALSE),"")="x",IFERROR(VLOOKUP($A26&amp;AQ1,Invoer!$R:$S,2,FALSE),"")="x",IFERROR(VLOOKUP($A26&amp;AQ1,Wedstrijdleider_stand!$C:$D,2,FALSE),"")="x"),"x",""),"")</f>
        <v/>
      </c>
      <c r="AR26" s="170" t="str">
        <f ca="1">IF(AR$1&lt;=TODAY(),IF(OR(IFERROR(VLOOKUP($A26&amp;AR1,Invoer!$Q:$S,3,FALSE),"")="x",IFERROR(VLOOKUP($A26&amp;AR1,Invoer!$R:$S,2,FALSE),"")="x",IFERROR(VLOOKUP($A26&amp;AR1,Wedstrijdleider_stand!$C:$D,2,FALSE),"")="x"),"x",""),"")</f>
        <v/>
      </c>
      <c r="AS26" s="72">
        <f t="shared" ca="1" si="1"/>
        <v>3</v>
      </c>
      <c r="AT26" s="73">
        <f t="shared" ca="1" si="4"/>
        <v>34</v>
      </c>
      <c r="AU26" s="86">
        <f t="shared" ca="1" si="3"/>
        <v>8.8235294117647065E-2</v>
      </c>
    </row>
    <row r="27" spans="1:47" ht="18.600000000000001" hidden="1" customHeight="1">
      <c r="A27" s="71" t="str">
        <f>IFERROR(IF(VLOOKUP(Deelnemers!#REF!,Deelnemers!$B$2:$C$26,2,FALSE)=0,"",Deelnemers!#REF!),"")</f>
        <v/>
      </c>
      <c r="B27" s="170" t="str">
        <f ca="1">IF(B$1&lt;=TODAY(),IF(OR(IFERROR(VLOOKUP($A27&amp;B1,Invoer!$Q:$S,3,FALSE),"")="x",IFERROR(VLOOKUP($A27&amp;B1,Invoer!$R:$S,2,FALSE),"")="x",IFERROR(VLOOKUP($A27&amp;B1,Wedstrijdleider_stand!$C:$D,2,FALSE),"")="x"),"x",""),"")</f>
        <v/>
      </c>
      <c r="C27" s="170" t="str">
        <f ca="1">IF(C$1&lt;=TODAY(),IF(OR(IFERROR(VLOOKUP($A27&amp;C1,Invoer!$Q:$S,3,FALSE),"")="x",IFERROR(VLOOKUP($A27&amp;C1,Invoer!$R:$S,2,FALSE),"")="x",IFERROR(VLOOKUP($A27&amp;C1,Wedstrijdleider_stand!$C:$D,2,FALSE),"")="x"),"x",""),"")</f>
        <v/>
      </c>
      <c r="D27" s="170" t="str">
        <f ca="1">IF(D$1&lt;=TODAY(),IF(OR(IFERROR(VLOOKUP($A27&amp;D1,Invoer!$Q:$S,3,FALSE),"")="x",IFERROR(VLOOKUP($A27&amp;D1,Invoer!$R:$S,2,FALSE),"")="x",IFERROR(VLOOKUP($A27&amp;D1,Wedstrijdleider_stand!$C:$D,2,FALSE),"")="x"),"x",""),"")</f>
        <v/>
      </c>
      <c r="E27" s="170" t="str">
        <f ca="1">IF(E$1&lt;=TODAY(),IF(OR(IFERROR(VLOOKUP($A27&amp;E1,Invoer!$Q:$S,3,FALSE),"")="x",IFERROR(VLOOKUP($A27&amp;E1,Invoer!$R:$S,2,FALSE),"")="x",IFERROR(VLOOKUP($A27&amp;E1,Wedstrijdleider_stand!$C:$D,2,FALSE),"")="x"),"x",""),"")</f>
        <v/>
      </c>
      <c r="F27" s="170" t="str">
        <f ca="1">IF(F$1&lt;=TODAY(),IF(OR(IFERROR(VLOOKUP($A27&amp;F1,Invoer!$Q:$S,3,FALSE),"")="x",IFERROR(VLOOKUP($A27&amp;F1,Invoer!$R:$S,2,FALSE),"")="x",IFERROR(VLOOKUP($A27&amp;F1,Wedstrijdleider_stand!$C:$D,2,FALSE),"")="x"),"x",""),"")</f>
        <v/>
      </c>
      <c r="G27" s="170" t="str">
        <f ca="1">IF(G$1&lt;=TODAY(),IF(OR(IFERROR(VLOOKUP($A27&amp;G1,Invoer!$Q:$S,3,FALSE),"")="x",IFERROR(VLOOKUP($A27&amp;G1,Invoer!$R:$S,2,FALSE),"")="x",IFERROR(VLOOKUP($A27&amp;G1,Wedstrijdleider_stand!$C:$D,2,FALSE),"")="x"),"x",""),"")</f>
        <v/>
      </c>
      <c r="H27" s="170" t="str">
        <f ca="1">IF(H$1&lt;=TODAY(),IF(OR(IFERROR(VLOOKUP($A27&amp;H1,Invoer!$Q:$S,3,FALSE),"")="x",IFERROR(VLOOKUP($A27&amp;H1,Invoer!$R:$S,2,FALSE),"")="x",IFERROR(VLOOKUP($A27&amp;H1,Wedstrijdleider_stand!$C:$D,2,FALSE),"")="x"),"x",""),"")</f>
        <v/>
      </c>
      <c r="I27" s="170" t="str">
        <f ca="1">IF(I$1&lt;=TODAY(),IF(OR(IFERROR(VLOOKUP($A27&amp;I1,Invoer!$Q:$S,3,FALSE),"")="x",IFERROR(VLOOKUP($A27&amp;I1,Invoer!$R:$S,2,FALSE),"")="x",IFERROR(VLOOKUP($A27&amp;I1,Wedstrijdleider_stand!$C:$D,2,FALSE),"")="x"),"x",""),"")</f>
        <v/>
      </c>
      <c r="J27" s="170" t="str">
        <f ca="1">IF(J$1&lt;=TODAY(),IF(OR(IFERROR(VLOOKUP($A27&amp;J1,Invoer!$Q:$S,3,FALSE),"")="x",IFERROR(VLOOKUP($A27&amp;J1,Invoer!$R:$S,2,FALSE),"")="x",IFERROR(VLOOKUP($A27&amp;J1,Wedstrijdleider_stand!$C:$D,2,FALSE),"")="x"),"x",""),"")</f>
        <v/>
      </c>
      <c r="K27" s="170" t="str">
        <f ca="1">IF(K$1&lt;=TODAY(),IF(OR(IFERROR(VLOOKUP($A27&amp;K1,Invoer!$Q:$S,3,FALSE),"")="x",IFERROR(VLOOKUP($A27&amp;K1,Invoer!$R:$S,2,FALSE),"")="x",IFERROR(VLOOKUP($A27&amp;K1,Wedstrijdleider_stand!$C:$D,2,FALSE),"")="x"),"x",""),"")</f>
        <v/>
      </c>
      <c r="L27" s="170" t="str">
        <f ca="1">IF(L$1&lt;=TODAY(),IF(OR(IFERROR(VLOOKUP($A27&amp;L1,Invoer!$Q:$S,3,FALSE),"")="x",IFERROR(VLOOKUP($A27&amp;L1,Invoer!$R:$S,2,FALSE),"")="x",IFERROR(VLOOKUP($A27&amp;L1,Wedstrijdleider_stand!$C:$D,2,FALSE),"")="x"),"x",""),"")</f>
        <v/>
      </c>
      <c r="M27" s="170" t="str">
        <f ca="1">IF(M$1&lt;=TODAY(),IF(OR(IFERROR(VLOOKUP($A27&amp;M1,Invoer!$Q:$S,3,FALSE),"")="x",IFERROR(VLOOKUP($A27&amp;M1,Invoer!$R:$S,2,FALSE),"")="x",IFERROR(VLOOKUP($A27&amp;M1,Wedstrijdleider_stand!$C:$D,2,FALSE),"")="x"),"x",""),"")</f>
        <v/>
      </c>
      <c r="N27" s="170" t="str">
        <f ca="1">IF(N$1&lt;=TODAY(),IF(OR(IFERROR(VLOOKUP($A27&amp;N1,Invoer!$Q:$S,3,FALSE),"")="x",IFERROR(VLOOKUP($A27&amp;N1,Invoer!$R:$S,2,FALSE),"")="x",IFERROR(VLOOKUP($A27&amp;N1,Wedstrijdleider_stand!$C:$D,2,FALSE),"")="x"),"x",""),"")</f>
        <v>x</v>
      </c>
      <c r="O27" s="170" t="str">
        <f ca="1">IF(O$1&lt;=TODAY(),IF(OR(IFERROR(VLOOKUP($A27&amp;O1,Invoer!$Q:$S,3,FALSE),"")="x",IFERROR(VLOOKUP($A27&amp;O1,Invoer!$R:$S,2,FALSE),"")="x",IFERROR(VLOOKUP($A27&amp;O1,Wedstrijdleider_stand!$C:$D,2,FALSE),"")="x"),"x",""),"")</f>
        <v/>
      </c>
      <c r="P27" s="170" t="str">
        <f ca="1">IF(P$1&lt;=TODAY(),IF(OR(IFERROR(VLOOKUP($A27&amp;P1,Invoer!$Q:$S,3,FALSE),"")="x",IFERROR(VLOOKUP($A27&amp;P1,Invoer!$R:$S,2,FALSE),"")="x",IFERROR(VLOOKUP($A27&amp;P1,Wedstrijdleider_stand!$C:$D,2,FALSE),"")="x"),"x",""),"")</f>
        <v/>
      </c>
      <c r="Q27" s="170" t="str">
        <f ca="1">IF(Q$1&lt;=TODAY(),IF(OR(IFERROR(VLOOKUP($A27&amp;Q1,Invoer!$Q:$S,3,FALSE),"")="x",IFERROR(VLOOKUP($A27&amp;Q1,Invoer!$R:$S,2,FALSE),"")="x",IFERROR(VLOOKUP($A27&amp;Q1,Wedstrijdleider_stand!$C:$D,2,FALSE),"")="x"),"x",""),"")</f>
        <v>x</v>
      </c>
      <c r="R27" s="170" t="str">
        <f ca="1">IF(R$1&lt;=TODAY(),IF(OR(IFERROR(VLOOKUP($A27&amp;R1,Invoer!$Q:$S,3,FALSE),"")="x",IFERROR(VLOOKUP($A27&amp;R1,Invoer!$R:$S,2,FALSE),"")="x",IFERROR(VLOOKUP($A27&amp;R1,Wedstrijdleider_stand!$C:$D,2,FALSE),"")="x"),"x",""),"")</f>
        <v>x</v>
      </c>
      <c r="S27" s="170" t="str">
        <f ca="1">IF(S$1&lt;=TODAY(),IF(OR(IFERROR(VLOOKUP($A27&amp;S1,Invoer!$Q:$S,3,FALSE),"")="x",IFERROR(VLOOKUP($A27&amp;S1,Invoer!$R:$S,2,FALSE),"")="x",IFERROR(VLOOKUP($A27&amp;S1,Wedstrijdleider_stand!$C:$D,2,FALSE),"")="x"),"x",""),"")</f>
        <v/>
      </c>
      <c r="T27" s="170" t="str">
        <f ca="1">IF(T$1&lt;=TODAY(),IF(OR(IFERROR(VLOOKUP($A27&amp;T1,Invoer!$Q:$S,3,FALSE),"")="x",IFERROR(VLOOKUP($A27&amp;T1,Invoer!$R:$S,2,FALSE),"")="x",IFERROR(VLOOKUP($A27&amp;T1,Wedstrijdleider_stand!$C:$D,2,FALSE),"")="x"),"x",""),"")</f>
        <v/>
      </c>
      <c r="U27" s="170" t="str">
        <f ca="1">IF(U$1&lt;=TODAY(),IF(OR(IFERROR(VLOOKUP($A27&amp;U1,Invoer!$Q:$S,3,FALSE),"")="x",IFERROR(VLOOKUP($A27&amp;U1,Invoer!$R:$S,2,FALSE),"")="x",IFERROR(VLOOKUP($A27&amp;U1,Wedstrijdleider_stand!$C:$D,2,FALSE),"")="x"),"x",""),"")</f>
        <v/>
      </c>
      <c r="V27" s="170" t="str">
        <f ca="1">IF(V$1&lt;=TODAY(),IF(OR(IFERROR(VLOOKUP($A27&amp;V1,Invoer!$Q:$S,3,FALSE),"")="x",IFERROR(VLOOKUP($A27&amp;V1,Invoer!$R:$S,2,FALSE),"")="x",IFERROR(VLOOKUP($A27&amp;V1,Wedstrijdleider_stand!$C:$D,2,FALSE),"")="x"),"x",""),"")</f>
        <v/>
      </c>
      <c r="W27" s="170" t="str">
        <f ca="1">IF(W$1&lt;=TODAY(),IF(OR(IFERROR(VLOOKUP($A27&amp;W1,Invoer!$Q:$S,3,FALSE),"")="x",IFERROR(VLOOKUP($A27&amp;W1,Invoer!$R:$S,2,FALSE),"")="x",IFERROR(VLOOKUP($A27&amp;W1,Wedstrijdleider_stand!$C:$D,2,FALSE),"")="x"),"x",""),"")</f>
        <v/>
      </c>
      <c r="X27" s="170" t="str">
        <f ca="1">IF(X$1&lt;=TODAY(),IF(OR(IFERROR(VLOOKUP($A27&amp;X1,Invoer!$Q:$S,3,FALSE),"")="x",IFERROR(VLOOKUP($A27&amp;X1,Invoer!$R:$S,2,FALSE),"")="x",IFERROR(VLOOKUP($A27&amp;X1,Wedstrijdleider_stand!$C:$D,2,FALSE),"")="x"),"x",""),"")</f>
        <v/>
      </c>
      <c r="Y27" s="170" t="str">
        <f ca="1">IF(Y$1&lt;=TODAY(),IF(OR(IFERROR(VLOOKUP($A27&amp;Y1,Invoer!$Q:$S,3,FALSE),"")="x",IFERROR(VLOOKUP($A27&amp;Y1,Invoer!$R:$S,2,FALSE),"")="x",IFERROR(VLOOKUP($A27&amp;Y1,Wedstrijdleider_stand!$C:$D,2,FALSE),"")="x"),"x",""),"")</f>
        <v/>
      </c>
      <c r="Z27" s="170" t="str">
        <f ca="1">IF(Z$1&lt;=TODAY(),IF(OR(IFERROR(VLOOKUP($A27&amp;Z1,Invoer!$Q:$S,3,FALSE),"")="x",IFERROR(VLOOKUP($A27&amp;Z1,Invoer!$R:$S,2,FALSE),"")="x",IFERROR(VLOOKUP($A27&amp;Z1,Wedstrijdleider_stand!$C:$D,2,FALSE),"")="x"),"x",""),"")</f>
        <v/>
      </c>
      <c r="AA27" s="170" t="str">
        <f ca="1">IF(AA$1&lt;=TODAY(),IF(OR(IFERROR(VLOOKUP($A27&amp;AA1,Invoer!$Q:$S,3,FALSE),"")="x",IFERROR(VLOOKUP($A27&amp;AA1,Invoer!$R:$S,2,FALSE),"")="x",IFERROR(VLOOKUP($A27&amp;AA1,Wedstrijdleider_stand!$C:$D,2,FALSE),"")="x"),"x",""),"")</f>
        <v/>
      </c>
      <c r="AB27" s="170" t="str">
        <f ca="1">IF(AB$1&lt;=TODAY(),IF(OR(IFERROR(VLOOKUP($A27&amp;AB1,Invoer!$Q:$S,3,FALSE),"")="x",IFERROR(VLOOKUP($A27&amp;AB1,Invoer!$R:$S,2,FALSE),"")="x",IFERROR(VLOOKUP($A27&amp;AB1,Wedstrijdleider_stand!$C:$D,2,FALSE),"")="x"),"x",""),"")</f>
        <v/>
      </c>
      <c r="AC27" s="170" t="str">
        <f ca="1">IF(AC$1&lt;=TODAY(),IF(OR(IFERROR(VLOOKUP($A27&amp;AC1,Invoer!$Q:$S,3,FALSE),"")="x",IFERROR(VLOOKUP($A27&amp;AC1,Invoer!$R:$S,2,FALSE),"")="x",IFERROR(VLOOKUP($A27&amp;AC1,Wedstrijdleider_stand!$C:$D,2,FALSE),"")="x"),"x",""),"")</f>
        <v/>
      </c>
      <c r="AD27" s="170" t="str">
        <f ca="1">IF(AD$1&lt;=TODAY(),IF(OR(IFERROR(VLOOKUP($A27&amp;AD1,Invoer!$Q:$S,3,FALSE),"")="x",IFERROR(VLOOKUP($A27&amp;AD1,Invoer!$R:$S,2,FALSE),"")="x",IFERROR(VLOOKUP($A27&amp;AD1,Wedstrijdleider_stand!$C:$D,2,FALSE),"")="x"),"x",""),"")</f>
        <v/>
      </c>
      <c r="AE27" s="170" t="str">
        <f ca="1">IF(AE$1&lt;=TODAY(),IF(OR(IFERROR(VLOOKUP($A27&amp;AE1,Invoer!$Q:$S,3,FALSE),"")="x",IFERROR(VLOOKUP($A27&amp;AE1,Invoer!$R:$S,2,FALSE),"")="x",IFERROR(VLOOKUP($A27&amp;AE1,Wedstrijdleider_stand!$C:$D,2,FALSE),"")="x"),"x",""),"")</f>
        <v/>
      </c>
      <c r="AF27" s="170" t="str">
        <f ca="1">IF(AF$1&lt;=TODAY(),IF(OR(IFERROR(VLOOKUP($A27&amp;AF1,Invoer!$Q:$S,3,FALSE),"")="x",IFERROR(VLOOKUP($A27&amp;AF1,Invoer!$R:$S,2,FALSE),"")="x",IFERROR(VLOOKUP($A27&amp;AF1,Wedstrijdleider_stand!$C:$D,2,FALSE),"")="x"),"x",""),"")</f>
        <v/>
      </c>
      <c r="AG27" s="170" t="str">
        <f ca="1">IF(AG$1&lt;=TODAY(),IF(OR(IFERROR(VLOOKUP($A27&amp;AG1,Invoer!$Q:$S,3,FALSE),"")="x",IFERROR(VLOOKUP($A27&amp;AG1,Invoer!$R:$S,2,FALSE),"")="x",IFERROR(VLOOKUP($A27&amp;AG1,Wedstrijdleider_stand!$C:$D,2,FALSE),"")="x"),"x",""),"")</f>
        <v/>
      </c>
      <c r="AH27" s="170" t="str">
        <f ca="1">IF(AH$1&lt;=TODAY(),IF(OR(IFERROR(VLOOKUP($A27&amp;AH1,Invoer!$Q:$S,3,FALSE),"")="x",IFERROR(VLOOKUP($A27&amp;AH1,Invoer!$R:$S,2,FALSE),"")="x",IFERROR(VLOOKUP($A27&amp;AH1,Wedstrijdleider_stand!$C:$D,2,FALSE),"")="x"),"x",""),"")</f>
        <v/>
      </c>
      <c r="AI27" s="170" t="str">
        <f ca="1">IF(AI$1&lt;=TODAY(),IF(OR(IFERROR(VLOOKUP($A27&amp;AI1,Invoer!$Q:$S,3,FALSE),"")="x",IFERROR(VLOOKUP($A27&amp;AI1,Invoer!$R:$S,2,FALSE),"")="x",IFERROR(VLOOKUP($A27&amp;AI1,Wedstrijdleider_stand!$C:$D,2,FALSE),"")="x"),"x",""),"")</f>
        <v/>
      </c>
      <c r="AJ27" s="170" t="str">
        <f ca="1">IF(AJ$1&lt;=TODAY(),IF(OR(IFERROR(VLOOKUP($A27&amp;AJ1,Invoer!$Q:$S,3,FALSE),"")="x",IFERROR(VLOOKUP($A27&amp;AJ1,Invoer!$R:$S,2,FALSE),"")="x",IFERROR(VLOOKUP($A27&amp;AJ1,Wedstrijdleider_stand!$C:$D,2,FALSE),"")="x"),"x",""),"")</f>
        <v/>
      </c>
      <c r="AK27" s="170" t="str">
        <f ca="1">IF(AK$1&lt;=TODAY(),IF(OR(IFERROR(VLOOKUP($A27&amp;AK1,Invoer!$Q:$S,3,FALSE),"")="x",IFERROR(VLOOKUP($A27&amp;AK1,Invoer!$R:$S,2,FALSE),"")="x",IFERROR(VLOOKUP($A27&amp;AK1,Wedstrijdleider_stand!$C:$D,2,FALSE),"")="x"),"x",""),"")</f>
        <v/>
      </c>
      <c r="AL27" s="170" t="str">
        <f ca="1">IF(AL$1&lt;=TODAY(),IF(OR(IFERROR(VLOOKUP($A27&amp;AL1,Invoer!$Q:$S,3,FALSE),"")="x",IFERROR(VLOOKUP($A27&amp;AL1,Invoer!$R:$S,2,FALSE),"")="x",IFERROR(VLOOKUP($A27&amp;AL1,Wedstrijdleider_stand!$C:$D,2,FALSE),"")="x"),"x",""),"")</f>
        <v/>
      </c>
      <c r="AM27" s="170" t="str">
        <f ca="1">IF(AM$1&lt;=TODAY(),IF(OR(IFERROR(VLOOKUP($A27&amp;AM1,Invoer!$Q:$S,3,FALSE),"")="x",IFERROR(VLOOKUP($A27&amp;AM1,Invoer!$R:$S,2,FALSE),"")="x",IFERROR(VLOOKUP($A27&amp;AM1,Wedstrijdleider_stand!$C:$D,2,FALSE),"")="x"),"x",""),"")</f>
        <v/>
      </c>
      <c r="AN27" s="170" t="str">
        <f ca="1">IF(AN$1&lt;=TODAY(),IF(OR(IFERROR(VLOOKUP($A27&amp;AN1,Invoer!$Q:$S,3,FALSE),"")="x",IFERROR(VLOOKUP($A27&amp;AN1,Invoer!$R:$S,2,FALSE),"")="x",IFERROR(VLOOKUP($A27&amp;AN1,Wedstrijdleider_stand!$C:$D,2,FALSE),"")="x"),"x",""),"")</f>
        <v/>
      </c>
      <c r="AO27" s="170" t="str">
        <f ca="1">IF(AO$1&lt;=TODAY(),IF(OR(IFERROR(VLOOKUP($A27&amp;AO1,Invoer!$Q:$S,3,FALSE),"")="x",IFERROR(VLOOKUP($A27&amp;AO1,Invoer!$R:$S,2,FALSE),"")="x",IFERROR(VLOOKUP($A27&amp;AO1,Wedstrijdleider_stand!$C:$D,2,FALSE),"")="x"),"x",""),"")</f>
        <v/>
      </c>
      <c r="AP27" s="170" t="str">
        <f ca="1">IF(AP$1&lt;=TODAY(),IF(OR(IFERROR(VLOOKUP($A27&amp;AP1,Invoer!$Q:$S,3,FALSE),"")="x",IFERROR(VLOOKUP($A27&amp;AP1,Invoer!$R:$S,2,FALSE),"")="x",IFERROR(VLOOKUP($A27&amp;AP1,Wedstrijdleider_stand!$C:$D,2,FALSE),"")="x"),"x",""),"")</f>
        <v/>
      </c>
      <c r="AQ27" s="170" t="str">
        <f ca="1">IF(AQ$1&lt;=TODAY(),IF(OR(IFERROR(VLOOKUP($A27&amp;AQ1,Invoer!$Q:$S,3,FALSE),"")="x",IFERROR(VLOOKUP($A27&amp;AQ1,Invoer!$R:$S,2,FALSE),"")="x",IFERROR(VLOOKUP($A27&amp;AQ1,Wedstrijdleider_stand!$C:$D,2,FALSE),"")="x"),"x",""),"")</f>
        <v/>
      </c>
      <c r="AR27" s="170" t="str">
        <f ca="1">IF(AR$1&lt;=TODAY(),IF(OR(IFERROR(VLOOKUP($A27&amp;AR1,Invoer!$Q:$S,3,FALSE),"")="x",IFERROR(VLOOKUP($A27&amp;AR1,Invoer!$R:$S,2,FALSE),"")="x",IFERROR(VLOOKUP($A27&amp;AR1,Wedstrijdleider_stand!$C:$D,2,FALSE),"")="x"),"x",""),"")</f>
        <v/>
      </c>
      <c r="AS27" s="72">
        <f t="shared" ca="1" si="1"/>
        <v>3</v>
      </c>
      <c r="AT27" s="73">
        <f t="shared" ca="1" si="4"/>
        <v>34</v>
      </c>
      <c r="AU27" s="86">
        <f t="shared" ca="1" si="3"/>
        <v>8.8235294117647065E-2</v>
      </c>
    </row>
    <row r="28" spans="1:47" ht="18.600000000000001" hidden="1" customHeight="1">
      <c r="A28" s="71" t="str">
        <f>IFERROR(IF(VLOOKUP(Deelnemers!#REF!,Deelnemers!$B$2:$C$26,2,FALSE)=0,"",Deelnemers!#REF!),"")</f>
        <v/>
      </c>
      <c r="B28" s="170" t="str">
        <f ca="1">IF(B$1&lt;=TODAY(),IF(OR(IFERROR(VLOOKUP($A28&amp;B1,Invoer!$Q:$S,3,FALSE),"")="x",IFERROR(VLOOKUP($A28&amp;B1,Invoer!$R:$S,2,FALSE),"")="x",IFERROR(VLOOKUP($A28&amp;B1,Wedstrijdleider_stand!$C:$D,2,FALSE),"")="x"),"x",""),"")</f>
        <v/>
      </c>
      <c r="C28" s="170" t="str">
        <f ca="1">IF(C$1&lt;=TODAY(),IF(OR(IFERROR(VLOOKUP($A28&amp;C1,Invoer!$Q:$S,3,FALSE),"")="x",IFERROR(VLOOKUP($A28&amp;C1,Invoer!$R:$S,2,FALSE),"")="x",IFERROR(VLOOKUP($A28&amp;C1,Wedstrijdleider_stand!$C:$D,2,FALSE),"")="x"),"x",""),"")</f>
        <v/>
      </c>
      <c r="D28" s="170" t="str">
        <f ca="1">IF(D$1&lt;=TODAY(),IF(OR(IFERROR(VLOOKUP($A28&amp;D1,Invoer!$Q:$S,3,FALSE),"")="x",IFERROR(VLOOKUP($A28&amp;D1,Invoer!$R:$S,2,FALSE),"")="x",IFERROR(VLOOKUP($A28&amp;D1,Wedstrijdleider_stand!$C:$D,2,FALSE),"")="x"),"x",""),"")</f>
        <v/>
      </c>
      <c r="E28" s="170" t="str">
        <f ca="1">IF(E$1&lt;=TODAY(),IF(OR(IFERROR(VLOOKUP($A28&amp;E1,Invoer!$Q:$S,3,FALSE),"")="x",IFERROR(VLOOKUP($A28&amp;E1,Invoer!$R:$S,2,FALSE),"")="x",IFERROR(VLOOKUP($A28&amp;E1,Wedstrijdleider_stand!$C:$D,2,FALSE),"")="x"),"x",""),"")</f>
        <v/>
      </c>
      <c r="F28" s="170" t="str">
        <f ca="1">IF(F$1&lt;=TODAY(),IF(OR(IFERROR(VLOOKUP($A28&amp;F1,Invoer!$Q:$S,3,FALSE),"")="x",IFERROR(VLOOKUP($A28&amp;F1,Invoer!$R:$S,2,FALSE),"")="x",IFERROR(VLOOKUP($A28&amp;F1,Wedstrijdleider_stand!$C:$D,2,FALSE),"")="x"),"x",""),"")</f>
        <v/>
      </c>
      <c r="G28" s="170" t="str">
        <f ca="1">IF(G$1&lt;=TODAY(),IF(OR(IFERROR(VLOOKUP($A28&amp;G1,Invoer!$Q:$S,3,FALSE),"")="x",IFERROR(VLOOKUP($A28&amp;G1,Invoer!$R:$S,2,FALSE),"")="x",IFERROR(VLOOKUP($A28&amp;G1,Wedstrijdleider_stand!$C:$D,2,FALSE),"")="x"),"x",""),"")</f>
        <v/>
      </c>
      <c r="H28" s="170" t="str">
        <f ca="1">IF(H$1&lt;=TODAY(),IF(OR(IFERROR(VLOOKUP($A28&amp;H1,Invoer!$Q:$S,3,FALSE),"")="x",IFERROR(VLOOKUP($A28&amp;H1,Invoer!$R:$S,2,FALSE),"")="x",IFERROR(VLOOKUP($A28&amp;H1,Wedstrijdleider_stand!$C:$D,2,FALSE),"")="x"),"x",""),"")</f>
        <v/>
      </c>
      <c r="I28" s="170" t="str">
        <f ca="1">IF(I$1&lt;=TODAY(),IF(OR(IFERROR(VLOOKUP($A28&amp;I1,Invoer!$Q:$S,3,FALSE),"")="x",IFERROR(VLOOKUP($A28&amp;I1,Invoer!$R:$S,2,FALSE),"")="x",IFERROR(VLOOKUP($A28&amp;I1,Wedstrijdleider_stand!$C:$D,2,FALSE),"")="x"),"x",""),"")</f>
        <v/>
      </c>
      <c r="J28" s="170" t="str">
        <f ca="1">IF(J$1&lt;=TODAY(),IF(OR(IFERROR(VLOOKUP($A28&amp;J1,Invoer!$Q:$S,3,FALSE),"")="x",IFERROR(VLOOKUP($A28&amp;J1,Invoer!$R:$S,2,FALSE),"")="x",IFERROR(VLOOKUP($A28&amp;J1,Wedstrijdleider_stand!$C:$D,2,FALSE),"")="x"),"x",""),"")</f>
        <v/>
      </c>
      <c r="K28" s="170" t="str">
        <f ca="1">IF(K$1&lt;=TODAY(),IF(OR(IFERROR(VLOOKUP($A28&amp;K1,Invoer!$Q:$S,3,FALSE),"")="x",IFERROR(VLOOKUP($A28&amp;K1,Invoer!$R:$S,2,FALSE),"")="x",IFERROR(VLOOKUP($A28&amp;K1,Wedstrijdleider_stand!$C:$D,2,FALSE),"")="x"),"x",""),"")</f>
        <v/>
      </c>
      <c r="L28" s="170" t="str">
        <f ca="1">IF(L$1&lt;=TODAY(),IF(OR(IFERROR(VLOOKUP($A28&amp;L1,Invoer!$Q:$S,3,FALSE),"")="x",IFERROR(VLOOKUP($A28&amp;L1,Invoer!$R:$S,2,FALSE),"")="x",IFERROR(VLOOKUP($A28&amp;L1,Wedstrijdleider_stand!$C:$D,2,FALSE),"")="x"),"x",""),"")</f>
        <v/>
      </c>
      <c r="M28" s="170" t="str">
        <f ca="1">IF(M$1&lt;=TODAY(),IF(OR(IFERROR(VLOOKUP($A28&amp;M1,Invoer!$Q:$S,3,FALSE),"")="x",IFERROR(VLOOKUP($A28&amp;M1,Invoer!$R:$S,2,FALSE),"")="x",IFERROR(VLOOKUP($A28&amp;M1,Wedstrijdleider_stand!$C:$D,2,FALSE),"")="x"),"x",""),"")</f>
        <v/>
      </c>
      <c r="N28" s="170" t="str">
        <f ca="1">IF(N$1&lt;=TODAY(),IF(OR(IFERROR(VLOOKUP($A28&amp;N1,Invoer!$Q:$S,3,FALSE),"")="x",IFERROR(VLOOKUP($A28&amp;N1,Invoer!$R:$S,2,FALSE),"")="x",IFERROR(VLOOKUP($A28&amp;N1,Wedstrijdleider_stand!$C:$D,2,FALSE),"")="x"),"x",""),"")</f>
        <v>x</v>
      </c>
      <c r="O28" s="170" t="str">
        <f ca="1">IF(O$1&lt;=TODAY(),IF(OR(IFERROR(VLOOKUP($A28&amp;O1,Invoer!$Q:$S,3,FALSE),"")="x",IFERROR(VLOOKUP($A28&amp;O1,Invoer!$R:$S,2,FALSE),"")="x",IFERROR(VLOOKUP($A28&amp;O1,Wedstrijdleider_stand!$C:$D,2,FALSE),"")="x"),"x",""),"")</f>
        <v/>
      </c>
      <c r="P28" s="170" t="str">
        <f ca="1">IF(P$1&lt;=TODAY(),IF(OR(IFERROR(VLOOKUP($A28&amp;P1,Invoer!$Q:$S,3,FALSE),"")="x",IFERROR(VLOOKUP($A28&amp;P1,Invoer!$R:$S,2,FALSE),"")="x",IFERROR(VLOOKUP($A28&amp;P1,Wedstrijdleider_stand!$C:$D,2,FALSE),"")="x"),"x",""),"")</f>
        <v/>
      </c>
      <c r="Q28" s="170" t="str">
        <f ca="1">IF(Q$1&lt;=TODAY(),IF(OR(IFERROR(VLOOKUP($A28&amp;Q1,Invoer!$Q:$S,3,FALSE),"")="x",IFERROR(VLOOKUP($A28&amp;Q1,Invoer!$R:$S,2,FALSE),"")="x",IFERROR(VLOOKUP($A28&amp;Q1,Wedstrijdleider_stand!$C:$D,2,FALSE),"")="x"),"x",""),"")</f>
        <v>x</v>
      </c>
      <c r="R28" s="170" t="str">
        <f ca="1">IF(R$1&lt;=TODAY(),IF(OR(IFERROR(VLOOKUP($A28&amp;R1,Invoer!$Q:$S,3,FALSE),"")="x",IFERROR(VLOOKUP($A28&amp;R1,Invoer!$R:$S,2,FALSE),"")="x",IFERROR(VLOOKUP($A28&amp;R1,Wedstrijdleider_stand!$C:$D,2,FALSE),"")="x"),"x",""),"")</f>
        <v>x</v>
      </c>
      <c r="S28" s="170" t="str">
        <f ca="1">IF(S$1&lt;=TODAY(),IF(OR(IFERROR(VLOOKUP($A28&amp;S1,Invoer!$Q:$S,3,FALSE),"")="x",IFERROR(VLOOKUP($A28&amp;S1,Invoer!$R:$S,2,FALSE),"")="x",IFERROR(VLOOKUP($A28&amp;S1,Wedstrijdleider_stand!$C:$D,2,FALSE),"")="x"),"x",""),"")</f>
        <v/>
      </c>
      <c r="T28" s="170" t="str">
        <f ca="1">IF(T$1&lt;=TODAY(),IF(OR(IFERROR(VLOOKUP($A28&amp;T1,Invoer!$Q:$S,3,FALSE),"")="x",IFERROR(VLOOKUP($A28&amp;T1,Invoer!$R:$S,2,FALSE),"")="x",IFERROR(VLOOKUP($A28&amp;T1,Wedstrijdleider_stand!$C:$D,2,FALSE),"")="x"),"x",""),"")</f>
        <v/>
      </c>
      <c r="U28" s="170" t="str">
        <f ca="1">IF(U$1&lt;=TODAY(),IF(OR(IFERROR(VLOOKUP($A28&amp;U1,Invoer!$Q:$S,3,FALSE),"")="x",IFERROR(VLOOKUP($A28&amp;U1,Invoer!$R:$S,2,FALSE),"")="x",IFERROR(VLOOKUP($A28&amp;U1,Wedstrijdleider_stand!$C:$D,2,FALSE),"")="x"),"x",""),"")</f>
        <v/>
      </c>
      <c r="V28" s="170" t="str">
        <f ca="1">IF(V$1&lt;=TODAY(),IF(OR(IFERROR(VLOOKUP($A28&amp;V1,Invoer!$Q:$S,3,FALSE),"")="x",IFERROR(VLOOKUP($A28&amp;V1,Invoer!$R:$S,2,FALSE),"")="x",IFERROR(VLOOKUP($A28&amp;V1,Wedstrijdleider_stand!$C:$D,2,FALSE),"")="x"),"x",""),"")</f>
        <v/>
      </c>
      <c r="W28" s="170" t="str">
        <f ca="1">IF(W$1&lt;=TODAY(),IF(OR(IFERROR(VLOOKUP($A28&amp;W1,Invoer!$Q:$S,3,FALSE),"")="x",IFERROR(VLOOKUP($A28&amp;W1,Invoer!$R:$S,2,FALSE),"")="x",IFERROR(VLOOKUP($A28&amp;W1,Wedstrijdleider_stand!$C:$D,2,FALSE),"")="x"),"x",""),"")</f>
        <v/>
      </c>
      <c r="X28" s="170" t="str">
        <f ca="1">IF(X$1&lt;=TODAY(),IF(OR(IFERROR(VLOOKUP($A28&amp;X1,Invoer!$Q:$S,3,FALSE),"")="x",IFERROR(VLOOKUP($A28&amp;X1,Invoer!$R:$S,2,FALSE),"")="x",IFERROR(VLOOKUP($A28&amp;X1,Wedstrijdleider_stand!$C:$D,2,FALSE),"")="x"),"x",""),"")</f>
        <v/>
      </c>
      <c r="Y28" s="170" t="str">
        <f ca="1">IF(Y$1&lt;=TODAY(),IF(OR(IFERROR(VLOOKUP($A28&amp;Y1,Invoer!$Q:$S,3,FALSE),"")="x",IFERROR(VLOOKUP($A28&amp;Y1,Invoer!$R:$S,2,FALSE),"")="x",IFERROR(VLOOKUP($A28&amp;Y1,Wedstrijdleider_stand!$C:$D,2,FALSE),"")="x"),"x",""),"")</f>
        <v/>
      </c>
      <c r="Z28" s="170" t="str">
        <f ca="1">IF(Z$1&lt;=TODAY(),IF(OR(IFERROR(VLOOKUP($A28&amp;Z1,Invoer!$Q:$S,3,FALSE),"")="x",IFERROR(VLOOKUP($A28&amp;Z1,Invoer!$R:$S,2,FALSE),"")="x",IFERROR(VLOOKUP($A28&amp;Z1,Wedstrijdleider_stand!$C:$D,2,FALSE),"")="x"),"x",""),"")</f>
        <v/>
      </c>
      <c r="AA28" s="170" t="str">
        <f ca="1">IF(AA$1&lt;=TODAY(),IF(OR(IFERROR(VLOOKUP($A28&amp;AA1,Invoer!$Q:$S,3,FALSE),"")="x",IFERROR(VLOOKUP($A28&amp;AA1,Invoer!$R:$S,2,FALSE),"")="x",IFERROR(VLOOKUP($A28&amp;AA1,Wedstrijdleider_stand!$C:$D,2,FALSE),"")="x"),"x",""),"")</f>
        <v/>
      </c>
      <c r="AB28" s="170" t="str">
        <f ca="1">IF(AB$1&lt;=TODAY(),IF(OR(IFERROR(VLOOKUP($A28&amp;AB1,Invoer!$Q:$S,3,FALSE),"")="x",IFERROR(VLOOKUP($A28&amp;AB1,Invoer!$R:$S,2,FALSE),"")="x",IFERROR(VLOOKUP($A28&amp;AB1,Wedstrijdleider_stand!$C:$D,2,FALSE),"")="x"),"x",""),"")</f>
        <v/>
      </c>
      <c r="AC28" s="170" t="str">
        <f ca="1">IF(AC$1&lt;=TODAY(),IF(OR(IFERROR(VLOOKUP($A28&amp;AC1,Invoer!$Q:$S,3,FALSE),"")="x",IFERROR(VLOOKUP($A28&amp;AC1,Invoer!$R:$S,2,FALSE),"")="x",IFERROR(VLOOKUP($A28&amp;AC1,Wedstrijdleider_stand!$C:$D,2,FALSE),"")="x"),"x",""),"")</f>
        <v/>
      </c>
      <c r="AD28" s="170" t="str">
        <f ca="1">IF(AD$1&lt;=TODAY(),IF(OR(IFERROR(VLOOKUP($A28&amp;AD1,Invoer!$Q:$S,3,FALSE),"")="x",IFERROR(VLOOKUP($A28&amp;AD1,Invoer!$R:$S,2,FALSE),"")="x",IFERROR(VLOOKUP($A28&amp;AD1,Wedstrijdleider_stand!$C:$D,2,FALSE),"")="x"),"x",""),"")</f>
        <v/>
      </c>
      <c r="AE28" s="170" t="str">
        <f ca="1">IF(AE$1&lt;=TODAY(),IF(OR(IFERROR(VLOOKUP($A28&amp;AE1,Invoer!$Q:$S,3,FALSE),"")="x",IFERROR(VLOOKUP($A28&amp;AE1,Invoer!$R:$S,2,FALSE),"")="x",IFERROR(VLOOKUP($A28&amp;AE1,Wedstrijdleider_stand!$C:$D,2,FALSE),"")="x"),"x",""),"")</f>
        <v/>
      </c>
      <c r="AF28" s="170" t="str">
        <f ca="1">IF(AF$1&lt;=TODAY(),IF(OR(IFERROR(VLOOKUP($A28&amp;AF1,Invoer!$Q:$S,3,FALSE),"")="x",IFERROR(VLOOKUP($A28&amp;AF1,Invoer!$R:$S,2,FALSE),"")="x",IFERROR(VLOOKUP($A28&amp;AF1,Wedstrijdleider_stand!$C:$D,2,FALSE),"")="x"),"x",""),"")</f>
        <v/>
      </c>
      <c r="AG28" s="170" t="str">
        <f ca="1">IF(AG$1&lt;=TODAY(),IF(OR(IFERROR(VLOOKUP($A28&amp;AG1,Invoer!$Q:$S,3,FALSE),"")="x",IFERROR(VLOOKUP($A28&amp;AG1,Invoer!$R:$S,2,FALSE),"")="x",IFERROR(VLOOKUP($A28&amp;AG1,Wedstrijdleider_stand!$C:$D,2,FALSE),"")="x"),"x",""),"")</f>
        <v/>
      </c>
      <c r="AH28" s="170" t="str">
        <f ca="1">IF(AH$1&lt;=TODAY(),IF(OR(IFERROR(VLOOKUP($A28&amp;AH1,Invoer!$Q:$S,3,FALSE),"")="x",IFERROR(VLOOKUP($A28&amp;AH1,Invoer!$R:$S,2,FALSE),"")="x",IFERROR(VLOOKUP($A28&amp;AH1,Wedstrijdleider_stand!$C:$D,2,FALSE),"")="x"),"x",""),"")</f>
        <v/>
      </c>
      <c r="AI28" s="170" t="str">
        <f ca="1">IF(AI$1&lt;=TODAY(),IF(OR(IFERROR(VLOOKUP($A28&amp;AI1,Invoer!$Q:$S,3,FALSE),"")="x",IFERROR(VLOOKUP($A28&amp;AI1,Invoer!$R:$S,2,FALSE),"")="x",IFERROR(VLOOKUP($A28&amp;AI1,Wedstrijdleider_stand!$C:$D,2,FALSE),"")="x"),"x",""),"")</f>
        <v/>
      </c>
      <c r="AJ28" s="170" t="str">
        <f ca="1">IF(AJ$1&lt;=TODAY(),IF(OR(IFERROR(VLOOKUP($A28&amp;AJ1,Invoer!$Q:$S,3,FALSE),"")="x",IFERROR(VLOOKUP($A28&amp;AJ1,Invoer!$R:$S,2,FALSE),"")="x",IFERROR(VLOOKUP($A28&amp;AJ1,Wedstrijdleider_stand!$C:$D,2,FALSE),"")="x"),"x",""),"")</f>
        <v/>
      </c>
      <c r="AK28" s="170" t="str">
        <f ca="1">IF(AK$1&lt;=TODAY(),IF(OR(IFERROR(VLOOKUP($A28&amp;AK1,Invoer!$Q:$S,3,FALSE),"")="x",IFERROR(VLOOKUP($A28&amp;AK1,Invoer!$R:$S,2,FALSE),"")="x",IFERROR(VLOOKUP($A28&amp;AK1,Wedstrijdleider_stand!$C:$D,2,FALSE),"")="x"),"x",""),"")</f>
        <v/>
      </c>
      <c r="AL28" s="170" t="str">
        <f ca="1">IF(AL$1&lt;=TODAY(),IF(OR(IFERROR(VLOOKUP($A28&amp;AL1,Invoer!$Q:$S,3,FALSE),"")="x",IFERROR(VLOOKUP($A28&amp;AL1,Invoer!$R:$S,2,FALSE),"")="x",IFERROR(VLOOKUP($A28&amp;AL1,Wedstrijdleider_stand!$C:$D,2,FALSE),"")="x"),"x",""),"")</f>
        <v/>
      </c>
      <c r="AM28" s="170" t="str">
        <f ca="1">IF(AM$1&lt;=TODAY(),IF(OR(IFERROR(VLOOKUP($A28&amp;AM1,Invoer!$Q:$S,3,FALSE),"")="x",IFERROR(VLOOKUP($A28&amp;AM1,Invoer!$R:$S,2,FALSE),"")="x",IFERROR(VLOOKUP($A28&amp;AM1,Wedstrijdleider_stand!$C:$D,2,FALSE),"")="x"),"x",""),"")</f>
        <v/>
      </c>
      <c r="AN28" s="170" t="str">
        <f ca="1">IF(AN$1&lt;=TODAY(),IF(OR(IFERROR(VLOOKUP($A28&amp;AN1,Invoer!$Q:$S,3,FALSE),"")="x",IFERROR(VLOOKUP($A28&amp;AN1,Invoer!$R:$S,2,FALSE),"")="x",IFERROR(VLOOKUP($A28&amp;AN1,Wedstrijdleider_stand!$C:$D,2,FALSE),"")="x"),"x",""),"")</f>
        <v/>
      </c>
      <c r="AO28" s="170" t="str">
        <f ca="1">IF(AO$1&lt;=TODAY(),IF(OR(IFERROR(VLOOKUP($A28&amp;AO1,Invoer!$Q:$S,3,FALSE),"")="x",IFERROR(VLOOKUP($A28&amp;AO1,Invoer!$R:$S,2,FALSE),"")="x",IFERROR(VLOOKUP($A28&amp;AO1,Wedstrijdleider_stand!$C:$D,2,FALSE),"")="x"),"x",""),"")</f>
        <v/>
      </c>
      <c r="AP28" s="170" t="str">
        <f ca="1">IF(AP$1&lt;=TODAY(),IF(OR(IFERROR(VLOOKUP($A28&amp;AP1,Invoer!$Q:$S,3,FALSE),"")="x",IFERROR(VLOOKUP($A28&amp;AP1,Invoer!$R:$S,2,FALSE),"")="x",IFERROR(VLOOKUP($A28&amp;AP1,Wedstrijdleider_stand!$C:$D,2,FALSE),"")="x"),"x",""),"")</f>
        <v/>
      </c>
      <c r="AQ28" s="170" t="str">
        <f ca="1">IF(AQ$1&lt;=TODAY(),IF(OR(IFERROR(VLOOKUP($A28&amp;AQ1,Invoer!$Q:$S,3,FALSE),"")="x",IFERROR(VLOOKUP($A28&amp;AQ1,Invoer!$R:$S,2,FALSE),"")="x",IFERROR(VLOOKUP($A28&amp;AQ1,Wedstrijdleider_stand!$C:$D,2,FALSE),"")="x"),"x",""),"")</f>
        <v/>
      </c>
      <c r="AR28" s="170" t="str">
        <f ca="1">IF(AR$1&lt;=TODAY(),IF(OR(IFERROR(VLOOKUP($A28&amp;AR1,Invoer!$Q:$S,3,FALSE),"")="x",IFERROR(VLOOKUP($A28&amp;AR1,Invoer!$R:$S,2,FALSE),"")="x",IFERROR(VLOOKUP($A28&amp;AR1,Wedstrijdleider_stand!$C:$D,2,FALSE),"")="x"),"x",""),"")</f>
        <v/>
      </c>
      <c r="AS28" s="72">
        <f t="shared" ca="1" si="1"/>
        <v>3</v>
      </c>
      <c r="AT28" s="73">
        <f t="shared" ca="1" si="4"/>
        <v>34</v>
      </c>
      <c r="AU28" s="86">
        <f t="shared" ca="1" si="3"/>
        <v>8.8235294117647065E-2</v>
      </c>
    </row>
    <row r="29" spans="1:47" ht="18.600000000000001" hidden="1" customHeight="1">
      <c r="A29" s="71" t="str">
        <f>IFERROR(IF(VLOOKUP(Deelnemers!#REF!,Deelnemers!$B$2:$C$26,2,FALSE)=0,"",Deelnemers!#REF!),"")</f>
        <v/>
      </c>
      <c r="B29" s="170" t="str">
        <f ca="1">IF(B$1&lt;=TODAY(),IF(OR(IFERROR(VLOOKUP($A29&amp;B1,Invoer!$Q:$S,3,FALSE),"")="x",IFERROR(VLOOKUP($A29&amp;B1,Invoer!$R:$S,2,FALSE),"")="x",IFERROR(VLOOKUP($A29&amp;B1,Wedstrijdleider_stand!$C:$D,2,FALSE),"")="x"),"x",""),"")</f>
        <v/>
      </c>
      <c r="C29" s="170" t="str">
        <f ca="1">IF(C$1&lt;=TODAY(),IF(OR(IFERROR(VLOOKUP($A29&amp;C1,Invoer!$Q:$S,3,FALSE),"")="x",IFERROR(VLOOKUP($A29&amp;C1,Invoer!$R:$S,2,FALSE),"")="x",IFERROR(VLOOKUP($A29&amp;C1,Wedstrijdleider_stand!$C:$D,2,FALSE),"")="x"),"x",""),"")</f>
        <v/>
      </c>
      <c r="D29" s="170" t="str">
        <f ca="1">IF(D$1&lt;=TODAY(),IF(OR(IFERROR(VLOOKUP($A29&amp;D1,Invoer!$Q:$S,3,FALSE),"")="x",IFERROR(VLOOKUP($A29&amp;D1,Invoer!$R:$S,2,FALSE),"")="x",IFERROR(VLOOKUP($A29&amp;D1,Wedstrijdleider_stand!$C:$D,2,FALSE),"")="x"),"x",""),"")</f>
        <v/>
      </c>
      <c r="E29" s="170" t="str">
        <f ca="1">IF(E$1&lt;=TODAY(),IF(OR(IFERROR(VLOOKUP($A29&amp;E1,Invoer!$Q:$S,3,FALSE),"")="x",IFERROR(VLOOKUP($A29&amp;E1,Invoer!$R:$S,2,FALSE),"")="x",IFERROR(VLOOKUP($A29&amp;E1,Wedstrijdleider_stand!$C:$D,2,FALSE),"")="x"),"x",""),"")</f>
        <v/>
      </c>
      <c r="F29" s="170" t="str">
        <f ca="1">IF(F$1&lt;=TODAY(),IF(OR(IFERROR(VLOOKUP($A29&amp;F1,Invoer!$Q:$S,3,FALSE),"")="x",IFERROR(VLOOKUP($A29&amp;F1,Invoer!$R:$S,2,FALSE),"")="x",IFERROR(VLOOKUP($A29&amp;F1,Wedstrijdleider_stand!$C:$D,2,FALSE),"")="x"),"x",""),"")</f>
        <v/>
      </c>
      <c r="G29" s="170" t="str">
        <f ca="1">IF(G$1&lt;=TODAY(),IF(OR(IFERROR(VLOOKUP($A29&amp;G1,Invoer!$Q:$S,3,FALSE),"")="x",IFERROR(VLOOKUP($A29&amp;G1,Invoer!$R:$S,2,FALSE),"")="x",IFERROR(VLOOKUP($A29&amp;G1,Wedstrijdleider_stand!$C:$D,2,FALSE),"")="x"),"x",""),"")</f>
        <v/>
      </c>
      <c r="H29" s="170" t="str">
        <f ca="1">IF(H$1&lt;=TODAY(),IF(OR(IFERROR(VLOOKUP($A29&amp;H1,Invoer!$Q:$S,3,FALSE),"")="x",IFERROR(VLOOKUP($A29&amp;H1,Invoer!$R:$S,2,FALSE),"")="x",IFERROR(VLOOKUP($A29&amp;H1,Wedstrijdleider_stand!$C:$D,2,FALSE),"")="x"),"x",""),"")</f>
        <v/>
      </c>
      <c r="I29" s="170" t="str">
        <f ca="1">IF(I$1&lt;=TODAY(),IF(OR(IFERROR(VLOOKUP($A29&amp;I1,Invoer!$Q:$S,3,FALSE),"")="x",IFERROR(VLOOKUP($A29&amp;I1,Invoer!$R:$S,2,FALSE),"")="x",IFERROR(VLOOKUP($A29&amp;I1,Wedstrijdleider_stand!$C:$D,2,FALSE),"")="x"),"x",""),"")</f>
        <v/>
      </c>
      <c r="J29" s="170" t="str">
        <f ca="1">IF(J$1&lt;=TODAY(),IF(OR(IFERROR(VLOOKUP($A29&amp;J1,Invoer!$Q:$S,3,FALSE),"")="x",IFERROR(VLOOKUP($A29&amp;J1,Invoer!$R:$S,2,FALSE),"")="x",IFERROR(VLOOKUP($A29&amp;J1,Wedstrijdleider_stand!$C:$D,2,FALSE),"")="x"),"x",""),"")</f>
        <v/>
      </c>
      <c r="K29" s="170" t="str">
        <f ca="1">IF(K$1&lt;=TODAY(),IF(OR(IFERROR(VLOOKUP($A29&amp;K1,Invoer!$Q:$S,3,FALSE),"")="x",IFERROR(VLOOKUP($A29&amp;K1,Invoer!$R:$S,2,FALSE),"")="x",IFERROR(VLOOKUP($A29&amp;K1,Wedstrijdleider_stand!$C:$D,2,FALSE),"")="x"),"x",""),"")</f>
        <v/>
      </c>
      <c r="L29" s="170" t="str">
        <f ca="1">IF(L$1&lt;=TODAY(),IF(OR(IFERROR(VLOOKUP($A29&amp;L1,Invoer!$Q:$S,3,FALSE),"")="x",IFERROR(VLOOKUP($A29&amp;L1,Invoer!$R:$S,2,FALSE),"")="x",IFERROR(VLOOKUP($A29&amp;L1,Wedstrijdleider_stand!$C:$D,2,FALSE),"")="x"),"x",""),"")</f>
        <v/>
      </c>
      <c r="M29" s="170" t="str">
        <f ca="1">IF(M$1&lt;=TODAY(),IF(OR(IFERROR(VLOOKUP($A29&amp;M1,Invoer!$Q:$S,3,FALSE),"")="x",IFERROR(VLOOKUP($A29&amp;M1,Invoer!$R:$S,2,FALSE),"")="x",IFERROR(VLOOKUP($A29&amp;M1,Wedstrijdleider_stand!$C:$D,2,FALSE),"")="x"),"x",""),"")</f>
        <v/>
      </c>
      <c r="N29" s="170" t="str">
        <f ca="1">IF(N$1&lt;=TODAY(),IF(OR(IFERROR(VLOOKUP($A29&amp;N1,Invoer!$Q:$S,3,FALSE),"")="x",IFERROR(VLOOKUP($A29&amp;N1,Invoer!$R:$S,2,FALSE),"")="x",IFERROR(VLOOKUP($A29&amp;N1,Wedstrijdleider_stand!$C:$D,2,FALSE),"")="x"),"x",""),"")</f>
        <v>x</v>
      </c>
      <c r="O29" s="170" t="str">
        <f ca="1">IF(O$1&lt;=TODAY(),IF(OR(IFERROR(VLOOKUP($A29&amp;O1,Invoer!$Q:$S,3,FALSE),"")="x",IFERROR(VLOOKUP($A29&amp;O1,Invoer!$R:$S,2,FALSE),"")="x",IFERROR(VLOOKUP($A29&amp;O1,Wedstrijdleider_stand!$C:$D,2,FALSE),"")="x"),"x",""),"")</f>
        <v/>
      </c>
      <c r="P29" s="170" t="str">
        <f ca="1">IF(P$1&lt;=TODAY(),IF(OR(IFERROR(VLOOKUP($A29&amp;P1,Invoer!$Q:$S,3,FALSE),"")="x",IFERROR(VLOOKUP($A29&amp;P1,Invoer!$R:$S,2,FALSE),"")="x",IFERROR(VLOOKUP($A29&amp;P1,Wedstrijdleider_stand!$C:$D,2,FALSE),"")="x"),"x",""),"")</f>
        <v/>
      </c>
      <c r="Q29" s="170" t="str">
        <f ca="1">IF(Q$1&lt;=TODAY(),IF(OR(IFERROR(VLOOKUP($A29&amp;Q1,Invoer!$Q:$S,3,FALSE),"")="x",IFERROR(VLOOKUP($A29&amp;Q1,Invoer!$R:$S,2,FALSE),"")="x",IFERROR(VLOOKUP($A29&amp;Q1,Wedstrijdleider_stand!$C:$D,2,FALSE),"")="x"),"x",""),"")</f>
        <v>x</v>
      </c>
      <c r="R29" s="170" t="str">
        <f ca="1">IF(R$1&lt;=TODAY(),IF(OR(IFERROR(VLOOKUP($A29&amp;R1,Invoer!$Q:$S,3,FALSE),"")="x",IFERROR(VLOOKUP($A29&amp;R1,Invoer!$R:$S,2,FALSE),"")="x",IFERROR(VLOOKUP($A29&amp;R1,Wedstrijdleider_stand!$C:$D,2,FALSE),"")="x"),"x",""),"")</f>
        <v>x</v>
      </c>
      <c r="S29" s="170" t="str">
        <f ca="1">IF(S$1&lt;=TODAY(),IF(OR(IFERROR(VLOOKUP($A29&amp;S1,Invoer!$Q:$S,3,FALSE),"")="x",IFERROR(VLOOKUP($A29&amp;S1,Invoer!$R:$S,2,FALSE),"")="x",IFERROR(VLOOKUP($A29&amp;S1,Wedstrijdleider_stand!$C:$D,2,FALSE),"")="x"),"x",""),"")</f>
        <v/>
      </c>
      <c r="T29" s="170" t="str">
        <f ca="1">IF(T$1&lt;=TODAY(),IF(OR(IFERROR(VLOOKUP($A29&amp;T1,Invoer!$Q:$S,3,FALSE),"")="x",IFERROR(VLOOKUP($A29&amp;T1,Invoer!$R:$S,2,FALSE),"")="x",IFERROR(VLOOKUP($A29&amp;T1,Wedstrijdleider_stand!$C:$D,2,FALSE),"")="x"),"x",""),"")</f>
        <v/>
      </c>
      <c r="U29" s="170" t="str">
        <f ca="1">IF(U$1&lt;=TODAY(),IF(OR(IFERROR(VLOOKUP($A29&amp;U1,Invoer!$Q:$S,3,FALSE),"")="x",IFERROR(VLOOKUP($A29&amp;U1,Invoer!$R:$S,2,FALSE),"")="x",IFERROR(VLOOKUP($A29&amp;U1,Wedstrijdleider_stand!$C:$D,2,FALSE),"")="x"),"x",""),"")</f>
        <v/>
      </c>
      <c r="V29" s="170" t="str">
        <f ca="1">IF(V$1&lt;=TODAY(),IF(OR(IFERROR(VLOOKUP($A29&amp;V1,Invoer!$Q:$S,3,FALSE),"")="x",IFERROR(VLOOKUP($A29&amp;V1,Invoer!$R:$S,2,FALSE),"")="x",IFERROR(VLOOKUP($A29&amp;V1,Wedstrijdleider_stand!$C:$D,2,FALSE),"")="x"),"x",""),"")</f>
        <v/>
      </c>
      <c r="W29" s="170" t="str">
        <f ca="1">IF(W$1&lt;=TODAY(),IF(OR(IFERROR(VLOOKUP($A29&amp;W1,Invoer!$Q:$S,3,FALSE),"")="x",IFERROR(VLOOKUP($A29&amp;W1,Invoer!$R:$S,2,FALSE),"")="x",IFERROR(VLOOKUP($A29&amp;W1,Wedstrijdleider_stand!$C:$D,2,FALSE),"")="x"),"x",""),"")</f>
        <v/>
      </c>
      <c r="X29" s="170" t="str">
        <f ca="1">IF(X$1&lt;=TODAY(),IF(OR(IFERROR(VLOOKUP($A29&amp;X1,Invoer!$Q:$S,3,FALSE),"")="x",IFERROR(VLOOKUP($A29&amp;X1,Invoer!$R:$S,2,FALSE),"")="x",IFERROR(VLOOKUP($A29&amp;X1,Wedstrijdleider_stand!$C:$D,2,FALSE),"")="x"),"x",""),"")</f>
        <v/>
      </c>
      <c r="Y29" s="170" t="str">
        <f ca="1">IF(Y$1&lt;=TODAY(),IF(OR(IFERROR(VLOOKUP($A29&amp;Y1,Invoer!$Q:$S,3,FALSE),"")="x",IFERROR(VLOOKUP($A29&amp;Y1,Invoer!$R:$S,2,FALSE),"")="x",IFERROR(VLOOKUP($A29&amp;Y1,Wedstrijdleider_stand!$C:$D,2,FALSE),"")="x"),"x",""),"")</f>
        <v/>
      </c>
      <c r="Z29" s="170" t="str">
        <f ca="1">IF(Z$1&lt;=TODAY(),IF(OR(IFERROR(VLOOKUP($A29&amp;Z1,Invoer!$Q:$S,3,FALSE),"")="x",IFERROR(VLOOKUP($A29&amp;Z1,Invoer!$R:$S,2,FALSE),"")="x",IFERROR(VLOOKUP($A29&amp;Z1,Wedstrijdleider_stand!$C:$D,2,FALSE),"")="x"),"x",""),"")</f>
        <v/>
      </c>
      <c r="AA29" s="170" t="str">
        <f ca="1">IF(AA$1&lt;=TODAY(),IF(OR(IFERROR(VLOOKUP($A29&amp;AA1,Invoer!$Q:$S,3,FALSE),"")="x",IFERROR(VLOOKUP($A29&amp;AA1,Invoer!$R:$S,2,FALSE),"")="x",IFERROR(VLOOKUP($A29&amp;AA1,Wedstrijdleider_stand!$C:$D,2,FALSE),"")="x"),"x",""),"")</f>
        <v/>
      </c>
      <c r="AB29" s="170" t="str">
        <f ca="1">IF(AB$1&lt;=TODAY(),IF(OR(IFERROR(VLOOKUP($A29&amp;AB1,Invoer!$Q:$S,3,FALSE),"")="x",IFERROR(VLOOKUP($A29&amp;AB1,Invoer!$R:$S,2,FALSE),"")="x",IFERROR(VLOOKUP($A29&amp;AB1,Wedstrijdleider_stand!$C:$D,2,FALSE),"")="x"),"x",""),"")</f>
        <v/>
      </c>
      <c r="AC29" s="170" t="str">
        <f ca="1">IF(AC$1&lt;=TODAY(),IF(OR(IFERROR(VLOOKUP($A29&amp;AC1,Invoer!$Q:$S,3,FALSE),"")="x",IFERROR(VLOOKUP($A29&amp;AC1,Invoer!$R:$S,2,FALSE),"")="x",IFERROR(VLOOKUP($A29&amp;AC1,Wedstrijdleider_stand!$C:$D,2,FALSE),"")="x"),"x",""),"")</f>
        <v/>
      </c>
      <c r="AD29" s="170" t="str">
        <f ca="1">IF(AD$1&lt;=TODAY(),IF(OR(IFERROR(VLOOKUP($A29&amp;AD1,Invoer!$Q:$S,3,FALSE),"")="x",IFERROR(VLOOKUP($A29&amp;AD1,Invoer!$R:$S,2,FALSE),"")="x",IFERROR(VLOOKUP($A29&amp;AD1,Wedstrijdleider_stand!$C:$D,2,FALSE),"")="x"),"x",""),"")</f>
        <v/>
      </c>
      <c r="AE29" s="170" t="str">
        <f ca="1">IF(AE$1&lt;=TODAY(),IF(OR(IFERROR(VLOOKUP($A29&amp;AE1,Invoer!$Q:$S,3,FALSE),"")="x",IFERROR(VLOOKUP($A29&amp;AE1,Invoer!$R:$S,2,FALSE),"")="x",IFERROR(VLOOKUP($A29&amp;AE1,Wedstrijdleider_stand!$C:$D,2,FALSE),"")="x"),"x",""),"")</f>
        <v/>
      </c>
      <c r="AF29" s="170" t="str">
        <f ca="1">IF(AF$1&lt;=TODAY(),IF(OR(IFERROR(VLOOKUP($A29&amp;AF1,Invoer!$Q:$S,3,FALSE),"")="x",IFERROR(VLOOKUP($A29&amp;AF1,Invoer!$R:$S,2,FALSE),"")="x",IFERROR(VLOOKUP($A29&amp;AF1,Wedstrijdleider_stand!$C:$D,2,FALSE),"")="x"),"x",""),"")</f>
        <v/>
      </c>
      <c r="AG29" s="170" t="str">
        <f ca="1">IF(AG$1&lt;=TODAY(),IF(OR(IFERROR(VLOOKUP($A29&amp;AG1,Invoer!$Q:$S,3,FALSE),"")="x",IFERROR(VLOOKUP($A29&amp;AG1,Invoer!$R:$S,2,FALSE),"")="x",IFERROR(VLOOKUP($A29&amp;AG1,Wedstrijdleider_stand!$C:$D,2,FALSE),"")="x"),"x",""),"")</f>
        <v/>
      </c>
      <c r="AH29" s="170" t="str">
        <f ca="1">IF(AH$1&lt;=TODAY(),IF(OR(IFERROR(VLOOKUP($A29&amp;AH1,Invoer!$Q:$S,3,FALSE),"")="x",IFERROR(VLOOKUP($A29&amp;AH1,Invoer!$R:$S,2,FALSE),"")="x",IFERROR(VLOOKUP($A29&amp;AH1,Wedstrijdleider_stand!$C:$D,2,FALSE),"")="x"),"x",""),"")</f>
        <v/>
      </c>
      <c r="AI29" s="170" t="str">
        <f ca="1">IF(AI$1&lt;=TODAY(),IF(OR(IFERROR(VLOOKUP($A29&amp;AI1,Invoer!$Q:$S,3,FALSE),"")="x",IFERROR(VLOOKUP($A29&amp;AI1,Invoer!$R:$S,2,FALSE),"")="x",IFERROR(VLOOKUP($A29&amp;AI1,Wedstrijdleider_stand!$C:$D,2,FALSE),"")="x"),"x",""),"")</f>
        <v/>
      </c>
      <c r="AJ29" s="170" t="str">
        <f ca="1">IF(AJ$1&lt;=TODAY(),IF(OR(IFERROR(VLOOKUP($A29&amp;AJ1,Invoer!$Q:$S,3,FALSE),"")="x",IFERROR(VLOOKUP($A29&amp;AJ1,Invoer!$R:$S,2,FALSE),"")="x",IFERROR(VLOOKUP($A29&amp;AJ1,Wedstrijdleider_stand!$C:$D,2,FALSE),"")="x"),"x",""),"")</f>
        <v/>
      </c>
      <c r="AK29" s="170" t="str">
        <f ca="1">IF(AK$1&lt;=TODAY(),IF(OR(IFERROR(VLOOKUP($A29&amp;AK1,Invoer!$Q:$S,3,FALSE),"")="x",IFERROR(VLOOKUP($A29&amp;AK1,Invoer!$R:$S,2,FALSE),"")="x",IFERROR(VLOOKUP($A29&amp;AK1,Wedstrijdleider_stand!$C:$D,2,FALSE),"")="x"),"x",""),"")</f>
        <v/>
      </c>
      <c r="AL29" s="170" t="str">
        <f ca="1">IF(AL$1&lt;=TODAY(),IF(OR(IFERROR(VLOOKUP($A29&amp;AL1,Invoer!$Q:$S,3,FALSE),"")="x",IFERROR(VLOOKUP($A29&amp;AL1,Invoer!$R:$S,2,FALSE),"")="x",IFERROR(VLOOKUP($A29&amp;AL1,Wedstrijdleider_stand!$C:$D,2,FALSE),"")="x"),"x",""),"")</f>
        <v/>
      </c>
      <c r="AM29" s="170" t="str">
        <f ca="1">IF(AM$1&lt;=TODAY(),IF(OR(IFERROR(VLOOKUP($A29&amp;AM1,Invoer!$Q:$S,3,FALSE),"")="x",IFERROR(VLOOKUP($A29&amp;AM1,Invoer!$R:$S,2,FALSE),"")="x",IFERROR(VLOOKUP($A29&amp;AM1,Wedstrijdleider_stand!$C:$D,2,FALSE),"")="x"),"x",""),"")</f>
        <v/>
      </c>
      <c r="AN29" s="170" t="str">
        <f ca="1">IF(AN$1&lt;=TODAY(),IF(OR(IFERROR(VLOOKUP($A29&amp;AN1,Invoer!$Q:$S,3,FALSE),"")="x",IFERROR(VLOOKUP($A29&amp;AN1,Invoer!$R:$S,2,FALSE),"")="x",IFERROR(VLOOKUP($A29&amp;AN1,Wedstrijdleider_stand!$C:$D,2,FALSE),"")="x"),"x",""),"")</f>
        <v/>
      </c>
      <c r="AO29" s="170" t="str">
        <f ca="1">IF(AO$1&lt;=TODAY(),IF(OR(IFERROR(VLOOKUP($A29&amp;AO1,Invoer!$Q:$S,3,FALSE),"")="x",IFERROR(VLOOKUP($A29&amp;AO1,Invoer!$R:$S,2,FALSE),"")="x",IFERROR(VLOOKUP($A29&amp;AO1,Wedstrijdleider_stand!$C:$D,2,FALSE),"")="x"),"x",""),"")</f>
        <v/>
      </c>
      <c r="AP29" s="170" t="str">
        <f ca="1">IF(AP$1&lt;=TODAY(),IF(OR(IFERROR(VLOOKUP($A29&amp;AP1,Invoer!$Q:$S,3,FALSE),"")="x",IFERROR(VLOOKUP($A29&amp;AP1,Invoer!$R:$S,2,FALSE),"")="x",IFERROR(VLOOKUP($A29&amp;AP1,Wedstrijdleider_stand!$C:$D,2,FALSE),"")="x"),"x",""),"")</f>
        <v/>
      </c>
      <c r="AQ29" s="170" t="str">
        <f ca="1">IF(AQ$1&lt;=TODAY(),IF(OR(IFERROR(VLOOKUP($A29&amp;AQ1,Invoer!$Q:$S,3,FALSE),"")="x",IFERROR(VLOOKUP($A29&amp;AQ1,Invoer!$R:$S,2,FALSE),"")="x",IFERROR(VLOOKUP($A29&amp;AQ1,Wedstrijdleider_stand!$C:$D,2,FALSE),"")="x"),"x",""),"")</f>
        <v/>
      </c>
      <c r="AR29" s="170" t="str">
        <f ca="1">IF(AR$1&lt;=TODAY(),IF(OR(IFERROR(VLOOKUP($A29&amp;AR1,Invoer!$Q:$S,3,FALSE),"")="x",IFERROR(VLOOKUP($A29&amp;AR1,Invoer!$R:$S,2,FALSE),"")="x",IFERROR(VLOOKUP($A29&amp;AR1,Wedstrijdleider_stand!$C:$D,2,FALSE),"")="x"),"x",""),"")</f>
        <v/>
      </c>
      <c r="AS29" s="72">
        <f t="shared" ca="1" si="1"/>
        <v>3</v>
      </c>
      <c r="AT29" s="73">
        <f t="shared" ca="1" si="4"/>
        <v>34</v>
      </c>
      <c r="AU29" s="86">
        <f t="shared" ref="AU29:AU31" ca="1" si="5">IFERROR(AS29/AT29,0)</f>
        <v>8.8235294117647065E-2</v>
      </c>
    </row>
    <row r="30" spans="1:47" ht="18.600000000000001" hidden="1" customHeight="1">
      <c r="A30" s="71" t="str">
        <f>IFERROR(IF(VLOOKUP(Deelnemers!#REF!,Deelnemers!$B$2:$C$26,2,FALSE)=0,"",Deelnemers!#REF!),"")</f>
        <v/>
      </c>
      <c r="B30" s="170" t="str">
        <f ca="1">IF(B$1&lt;=TODAY(),IF(OR(IFERROR(VLOOKUP($A30&amp;B1,Invoer!$Q:$S,3,FALSE),"")="x",IFERROR(VLOOKUP($A30&amp;B1,Invoer!$R:$S,2,FALSE),"")="x",IFERROR(VLOOKUP($A30&amp;B1,Wedstrijdleider_stand!$C:$D,2,FALSE),"")="x"),"x",""),"")</f>
        <v/>
      </c>
      <c r="C30" s="170" t="str">
        <f ca="1">IF(C$1&lt;=TODAY(),IF(OR(IFERROR(VLOOKUP($A30&amp;C1,Invoer!$Q:$S,3,FALSE),"")="x",IFERROR(VLOOKUP($A30&amp;C1,Invoer!$R:$S,2,FALSE),"")="x",IFERROR(VLOOKUP($A30&amp;C1,Wedstrijdleider_stand!$C:$D,2,FALSE),"")="x"),"x",""),"")</f>
        <v/>
      </c>
      <c r="D30" s="170" t="str">
        <f ca="1">IF(D$1&lt;=TODAY(),IF(OR(IFERROR(VLOOKUP($A30&amp;D1,Invoer!$Q:$S,3,FALSE),"")="x",IFERROR(VLOOKUP($A30&amp;D1,Invoer!$R:$S,2,FALSE),"")="x",IFERROR(VLOOKUP($A30&amp;D1,Wedstrijdleider_stand!$C:$D,2,FALSE),"")="x"),"x",""),"")</f>
        <v/>
      </c>
      <c r="E30" s="170" t="str">
        <f ca="1">IF(E$1&lt;=TODAY(),IF(OR(IFERROR(VLOOKUP($A30&amp;E1,Invoer!$Q:$S,3,FALSE),"")="x",IFERROR(VLOOKUP($A30&amp;E1,Invoer!$R:$S,2,FALSE),"")="x",IFERROR(VLOOKUP($A30&amp;E1,Wedstrijdleider_stand!$C:$D,2,FALSE),"")="x"),"x",""),"")</f>
        <v/>
      </c>
      <c r="F30" s="170" t="str">
        <f ca="1">IF(F$1&lt;=TODAY(),IF(OR(IFERROR(VLOOKUP($A30&amp;F1,Invoer!$Q:$S,3,FALSE),"")="x",IFERROR(VLOOKUP($A30&amp;F1,Invoer!$R:$S,2,FALSE),"")="x",IFERROR(VLOOKUP($A30&amp;F1,Wedstrijdleider_stand!$C:$D,2,FALSE),"")="x"),"x",""),"")</f>
        <v/>
      </c>
      <c r="G30" s="170" t="str">
        <f ca="1">IF(G$1&lt;=TODAY(),IF(OR(IFERROR(VLOOKUP($A30&amp;G1,Invoer!$Q:$S,3,FALSE),"")="x",IFERROR(VLOOKUP($A30&amp;G1,Invoer!$R:$S,2,FALSE),"")="x",IFERROR(VLOOKUP($A30&amp;G1,Wedstrijdleider_stand!$C:$D,2,FALSE),"")="x"),"x",""),"")</f>
        <v/>
      </c>
      <c r="H30" s="170" t="str">
        <f ca="1">IF(H$1&lt;=TODAY(),IF(OR(IFERROR(VLOOKUP($A30&amp;H1,Invoer!$Q:$S,3,FALSE),"")="x",IFERROR(VLOOKUP($A30&amp;H1,Invoer!$R:$S,2,FALSE),"")="x",IFERROR(VLOOKUP($A30&amp;H1,Wedstrijdleider_stand!$C:$D,2,FALSE),"")="x"),"x",""),"")</f>
        <v/>
      </c>
      <c r="I30" s="170" t="str">
        <f ca="1">IF(I$1&lt;=TODAY(),IF(OR(IFERROR(VLOOKUP($A30&amp;I1,Invoer!$Q:$S,3,FALSE),"")="x",IFERROR(VLOOKUP($A30&amp;I1,Invoer!$R:$S,2,FALSE),"")="x",IFERROR(VLOOKUP($A30&amp;I1,Wedstrijdleider_stand!$C:$D,2,FALSE),"")="x"),"x",""),"")</f>
        <v/>
      </c>
      <c r="J30" s="170" t="str">
        <f ca="1">IF(J$1&lt;=TODAY(),IF(OR(IFERROR(VLOOKUP($A30&amp;J1,Invoer!$Q:$S,3,FALSE),"")="x",IFERROR(VLOOKUP($A30&amp;J1,Invoer!$R:$S,2,FALSE),"")="x",IFERROR(VLOOKUP($A30&amp;J1,Wedstrijdleider_stand!$C:$D,2,FALSE),"")="x"),"x",""),"")</f>
        <v/>
      </c>
      <c r="K30" s="170" t="str">
        <f ca="1">IF(K$1&lt;=TODAY(),IF(OR(IFERROR(VLOOKUP($A30&amp;K1,Invoer!$Q:$S,3,FALSE),"")="x",IFERROR(VLOOKUP($A30&amp;K1,Invoer!$R:$S,2,FALSE),"")="x",IFERROR(VLOOKUP($A30&amp;K1,Wedstrijdleider_stand!$C:$D,2,FALSE),"")="x"),"x",""),"")</f>
        <v/>
      </c>
      <c r="L30" s="170" t="str">
        <f ca="1">IF(L$1&lt;=TODAY(),IF(OR(IFERROR(VLOOKUP($A30&amp;L1,Invoer!$Q:$S,3,FALSE),"")="x",IFERROR(VLOOKUP($A30&amp;L1,Invoer!$R:$S,2,FALSE),"")="x",IFERROR(VLOOKUP($A30&amp;L1,Wedstrijdleider_stand!$C:$D,2,FALSE),"")="x"),"x",""),"")</f>
        <v/>
      </c>
      <c r="M30" s="170" t="str">
        <f ca="1">IF(M$1&lt;=TODAY(),IF(OR(IFERROR(VLOOKUP($A30&amp;M1,Invoer!$Q:$S,3,FALSE),"")="x",IFERROR(VLOOKUP($A30&amp;M1,Invoer!$R:$S,2,FALSE),"")="x",IFERROR(VLOOKUP($A30&amp;M1,Wedstrijdleider_stand!$C:$D,2,FALSE),"")="x"),"x",""),"")</f>
        <v/>
      </c>
      <c r="N30" s="170" t="str">
        <f ca="1">IF(N$1&lt;=TODAY(),IF(OR(IFERROR(VLOOKUP($A30&amp;N1,Invoer!$Q:$S,3,FALSE),"")="x",IFERROR(VLOOKUP($A30&amp;N1,Invoer!$R:$S,2,FALSE),"")="x",IFERROR(VLOOKUP($A30&amp;N1,Wedstrijdleider_stand!$C:$D,2,FALSE),"")="x"),"x",""),"")</f>
        <v>x</v>
      </c>
      <c r="O30" s="170" t="str">
        <f ca="1">IF(O$1&lt;=TODAY(),IF(OR(IFERROR(VLOOKUP($A30&amp;O1,Invoer!$Q:$S,3,FALSE),"")="x",IFERROR(VLOOKUP($A30&amp;O1,Invoer!$R:$S,2,FALSE),"")="x",IFERROR(VLOOKUP($A30&amp;O1,Wedstrijdleider_stand!$C:$D,2,FALSE),"")="x"),"x",""),"")</f>
        <v/>
      </c>
      <c r="P30" s="170" t="str">
        <f ca="1">IF(P$1&lt;=TODAY(),IF(OR(IFERROR(VLOOKUP($A30&amp;P1,Invoer!$Q:$S,3,FALSE),"")="x",IFERROR(VLOOKUP($A30&amp;P1,Invoer!$R:$S,2,FALSE),"")="x",IFERROR(VLOOKUP($A30&amp;P1,Wedstrijdleider_stand!$C:$D,2,FALSE),"")="x"),"x",""),"")</f>
        <v/>
      </c>
      <c r="Q30" s="170" t="str">
        <f ca="1">IF(Q$1&lt;=TODAY(),IF(OR(IFERROR(VLOOKUP($A30&amp;Q1,Invoer!$Q:$S,3,FALSE),"")="x",IFERROR(VLOOKUP($A30&amp;Q1,Invoer!$R:$S,2,FALSE),"")="x",IFERROR(VLOOKUP($A30&amp;Q1,Wedstrijdleider_stand!$C:$D,2,FALSE),"")="x"),"x",""),"")</f>
        <v>x</v>
      </c>
      <c r="R30" s="170" t="str">
        <f ca="1">IF(R$1&lt;=TODAY(),IF(OR(IFERROR(VLOOKUP($A30&amp;R1,Invoer!$Q:$S,3,FALSE),"")="x",IFERROR(VLOOKUP($A30&amp;R1,Invoer!$R:$S,2,FALSE),"")="x",IFERROR(VLOOKUP($A30&amp;R1,Wedstrijdleider_stand!$C:$D,2,FALSE),"")="x"),"x",""),"")</f>
        <v>x</v>
      </c>
      <c r="S30" s="170" t="str">
        <f ca="1">IF(S$1&lt;=TODAY(),IF(OR(IFERROR(VLOOKUP($A30&amp;S1,Invoer!$Q:$S,3,FALSE),"")="x",IFERROR(VLOOKUP($A30&amp;S1,Invoer!$R:$S,2,FALSE),"")="x",IFERROR(VLOOKUP($A30&amp;S1,Wedstrijdleider_stand!$C:$D,2,FALSE),"")="x"),"x",""),"")</f>
        <v/>
      </c>
      <c r="T30" s="170" t="str">
        <f ca="1">IF(T$1&lt;=TODAY(),IF(OR(IFERROR(VLOOKUP($A30&amp;T1,Invoer!$Q:$S,3,FALSE),"")="x",IFERROR(VLOOKUP($A30&amp;T1,Invoer!$R:$S,2,FALSE),"")="x",IFERROR(VLOOKUP($A30&amp;T1,Wedstrijdleider_stand!$C:$D,2,FALSE),"")="x"),"x",""),"")</f>
        <v/>
      </c>
      <c r="U30" s="170" t="str">
        <f ca="1">IF(U$1&lt;=TODAY(),IF(OR(IFERROR(VLOOKUP($A30&amp;U1,Invoer!$Q:$S,3,FALSE),"")="x",IFERROR(VLOOKUP($A30&amp;U1,Invoer!$R:$S,2,FALSE),"")="x",IFERROR(VLOOKUP($A30&amp;U1,Wedstrijdleider_stand!$C:$D,2,FALSE),"")="x"),"x",""),"")</f>
        <v/>
      </c>
      <c r="V30" s="170" t="str">
        <f ca="1">IF(V$1&lt;=TODAY(),IF(OR(IFERROR(VLOOKUP($A30&amp;V1,Invoer!$Q:$S,3,FALSE),"")="x",IFERROR(VLOOKUP($A30&amp;V1,Invoer!$R:$S,2,FALSE),"")="x",IFERROR(VLOOKUP($A30&amp;V1,Wedstrijdleider_stand!$C:$D,2,FALSE),"")="x"),"x",""),"")</f>
        <v/>
      </c>
      <c r="W30" s="170" t="str">
        <f ca="1">IF(W$1&lt;=TODAY(),IF(OR(IFERROR(VLOOKUP($A30&amp;W1,Invoer!$Q:$S,3,FALSE),"")="x",IFERROR(VLOOKUP($A30&amp;W1,Invoer!$R:$S,2,FALSE),"")="x",IFERROR(VLOOKUP($A30&amp;W1,Wedstrijdleider_stand!$C:$D,2,FALSE),"")="x"),"x",""),"")</f>
        <v/>
      </c>
      <c r="X30" s="170" t="str">
        <f ca="1">IF(X$1&lt;=TODAY(),IF(OR(IFERROR(VLOOKUP($A30&amp;X1,Invoer!$Q:$S,3,FALSE),"")="x",IFERROR(VLOOKUP($A30&amp;X1,Invoer!$R:$S,2,FALSE),"")="x",IFERROR(VLOOKUP($A30&amp;X1,Wedstrijdleider_stand!$C:$D,2,FALSE),"")="x"),"x",""),"")</f>
        <v/>
      </c>
      <c r="Y30" s="170" t="str">
        <f ca="1">IF(Y$1&lt;=TODAY(),IF(OR(IFERROR(VLOOKUP($A30&amp;Y1,Invoer!$Q:$S,3,FALSE),"")="x",IFERROR(VLOOKUP($A30&amp;Y1,Invoer!$R:$S,2,FALSE),"")="x",IFERROR(VLOOKUP($A30&amp;Y1,Wedstrijdleider_stand!$C:$D,2,FALSE),"")="x"),"x",""),"")</f>
        <v/>
      </c>
      <c r="Z30" s="170" t="str">
        <f ca="1">IF(Z$1&lt;=TODAY(),IF(OR(IFERROR(VLOOKUP($A30&amp;Z1,Invoer!$Q:$S,3,FALSE),"")="x",IFERROR(VLOOKUP($A30&amp;Z1,Invoer!$R:$S,2,FALSE),"")="x",IFERROR(VLOOKUP($A30&amp;Z1,Wedstrijdleider_stand!$C:$D,2,FALSE),"")="x"),"x",""),"")</f>
        <v/>
      </c>
      <c r="AA30" s="170" t="str">
        <f ca="1">IF(AA$1&lt;=TODAY(),IF(OR(IFERROR(VLOOKUP($A30&amp;AA1,Invoer!$Q:$S,3,FALSE),"")="x",IFERROR(VLOOKUP($A30&amp;AA1,Invoer!$R:$S,2,FALSE),"")="x",IFERROR(VLOOKUP($A30&amp;AA1,Wedstrijdleider_stand!$C:$D,2,FALSE),"")="x"),"x",""),"")</f>
        <v/>
      </c>
      <c r="AB30" s="170" t="str">
        <f ca="1">IF(AB$1&lt;=TODAY(),IF(OR(IFERROR(VLOOKUP($A30&amp;AB1,Invoer!$Q:$S,3,FALSE),"")="x",IFERROR(VLOOKUP($A30&amp;AB1,Invoer!$R:$S,2,FALSE),"")="x",IFERROR(VLOOKUP($A30&amp;AB1,Wedstrijdleider_stand!$C:$D,2,FALSE),"")="x"),"x",""),"")</f>
        <v/>
      </c>
      <c r="AC30" s="170" t="str">
        <f ca="1">IF(AC$1&lt;=TODAY(),IF(OR(IFERROR(VLOOKUP($A30&amp;AC1,Invoer!$Q:$S,3,FALSE),"")="x",IFERROR(VLOOKUP($A30&amp;AC1,Invoer!$R:$S,2,FALSE),"")="x",IFERROR(VLOOKUP($A30&amp;AC1,Wedstrijdleider_stand!$C:$D,2,FALSE),"")="x"),"x",""),"")</f>
        <v/>
      </c>
      <c r="AD30" s="170" t="str">
        <f ca="1">IF(AD$1&lt;=TODAY(),IF(OR(IFERROR(VLOOKUP($A30&amp;AD1,Invoer!$Q:$S,3,FALSE),"")="x",IFERROR(VLOOKUP($A30&amp;AD1,Invoer!$R:$S,2,FALSE),"")="x",IFERROR(VLOOKUP($A30&amp;AD1,Wedstrijdleider_stand!$C:$D,2,FALSE),"")="x"),"x",""),"")</f>
        <v/>
      </c>
      <c r="AE30" s="170" t="str">
        <f ca="1">IF(AE$1&lt;=TODAY(),IF(OR(IFERROR(VLOOKUP($A30&amp;AE1,Invoer!$Q:$S,3,FALSE),"")="x",IFERROR(VLOOKUP($A30&amp;AE1,Invoer!$R:$S,2,FALSE),"")="x",IFERROR(VLOOKUP($A30&amp;AE1,Wedstrijdleider_stand!$C:$D,2,FALSE),"")="x"),"x",""),"")</f>
        <v/>
      </c>
      <c r="AF30" s="170" t="str">
        <f ca="1">IF(AF$1&lt;=TODAY(),IF(OR(IFERROR(VLOOKUP($A30&amp;AF1,Invoer!$Q:$S,3,FALSE),"")="x",IFERROR(VLOOKUP($A30&amp;AF1,Invoer!$R:$S,2,FALSE),"")="x",IFERROR(VLOOKUP($A30&amp;AF1,Wedstrijdleider_stand!$C:$D,2,FALSE),"")="x"),"x",""),"")</f>
        <v/>
      </c>
      <c r="AG30" s="170" t="str">
        <f ca="1">IF(AG$1&lt;=TODAY(),IF(OR(IFERROR(VLOOKUP($A30&amp;AG1,Invoer!$Q:$S,3,FALSE),"")="x",IFERROR(VLOOKUP($A30&amp;AG1,Invoer!$R:$S,2,FALSE),"")="x",IFERROR(VLOOKUP($A30&amp;AG1,Wedstrijdleider_stand!$C:$D,2,FALSE),"")="x"),"x",""),"")</f>
        <v/>
      </c>
      <c r="AH30" s="170" t="str">
        <f ca="1">IF(AH$1&lt;=TODAY(),IF(OR(IFERROR(VLOOKUP($A30&amp;AH1,Invoer!$Q:$S,3,FALSE),"")="x",IFERROR(VLOOKUP($A30&amp;AH1,Invoer!$R:$S,2,FALSE),"")="x",IFERROR(VLOOKUP($A30&amp;AH1,Wedstrijdleider_stand!$C:$D,2,FALSE),"")="x"),"x",""),"")</f>
        <v/>
      </c>
      <c r="AI30" s="170" t="str">
        <f ca="1">IF(AI$1&lt;=TODAY(),IF(OR(IFERROR(VLOOKUP($A30&amp;AI1,Invoer!$Q:$S,3,FALSE),"")="x",IFERROR(VLOOKUP($A30&amp;AI1,Invoer!$R:$S,2,FALSE),"")="x",IFERROR(VLOOKUP($A30&amp;AI1,Wedstrijdleider_stand!$C:$D,2,FALSE),"")="x"),"x",""),"")</f>
        <v/>
      </c>
      <c r="AJ30" s="170" t="str">
        <f ca="1">IF(AJ$1&lt;=TODAY(),IF(OR(IFERROR(VLOOKUP($A30&amp;AJ1,Invoer!$Q:$S,3,FALSE),"")="x",IFERROR(VLOOKUP($A30&amp;AJ1,Invoer!$R:$S,2,FALSE),"")="x",IFERROR(VLOOKUP($A30&amp;AJ1,Wedstrijdleider_stand!$C:$D,2,FALSE),"")="x"),"x",""),"")</f>
        <v/>
      </c>
      <c r="AK30" s="170" t="str">
        <f ca="1">IF(AK$1&lt;=TODAY(),IF(OR(IFERROR(VLOOKUP($A30&amp;AK1,Invoer!$Q:$S,3,FALSE),"")="x",IFERROR(VLOOKUP($A30&amp;AK1,Invoer!$R:$S,2,FALSE),"")="x",IFERROR(VLOOKUP($A30&amp;AK1,Wedstrijdleider_stand!$C:$D,2,FALSE),"")="x"),"x",""),"")</f>
        <v/>
      </c>
      <c r="AL30" s="170" t="str">
        <f ca="1">IF(AL$1&lt;=TODAY(),IF(OR(IFERROR(VLOOKUP($A30&amp;AL1,Invoer!$Q:$S,3,FALSE),"")="x",IFERROR(VLOOKUP($A30&amp;AL1,Invoer!$R:$S,2,FALSE),"")="x",IFERROR(VLOOKUP($A30&amp;AL1,Wedstrijdleider_stand!$C:$D,2,FALSE),"")="x"),"x",""),"")</f>
        <v/>
      </c>
      <c r="AM30" s="170" t="str">
        <f ca="1">IF(AM$1&lt;=TODAY(),IF(OR(IFERROR(VLOOKUP($A30&amp;AM1,Invoer!$Q:$S,3,FALSE),"")="x",IFERROR(VLOOKUP($A30&amp;AM1,Invoer!$R:$S,2,FALSE),"")="x",IFERROR(VLOOKUP($A30&amp;AM1,Wedstrijdleider_stand!$C:$D,2,FALSE),"")="x"),"x",""),"")</f>
        <v/>
      </c>
      <c r="AN30" s="170" t="str">
        <f ca="1">IF(AN$1&lt;=TODAY(),IF(OR(IFERROR(VLOOKUP($A30&amp;AN1,Invoer!$Q:$S,3,FALSE),"")="x",IFERROR(VLOOKUP($A30&amp;AN1,Invoer!$R:$S,2,FALSE),"")="x",IFERROR(VLOOKUP($A30&amp;AN1,Wedstrijdleider_stand!$C:$D,2,FALSE),"")="x"),"x",""),"")</f>
        <v/>
      </c>
      <c r="AO30" s="170" t="str">
        <f ca="1">IF(AO$1&lt;=TODAY(),IF(OR(IFERROR(VLOOKUP($A30&amp;AO1,Invoer!$Q:$S,3,FALSE),"")="x",IFERROR(VLOOKUP($A30&amp;AO1,Invoer!$R:$S,2,FALSE),"")="x",IFERROR(VLOOKUP($A30&amp;AO1,Wedstrijdleider_stand!$C:$D,2,FALSE),"")="x"),"x",""),"")</f>
        <v/>
      </c>
      <c r="AP30" s="170" t="str">
        <f ca="1">IF(AP$1&lt;=TODAY(),IF(OR(IFERROR(VLOOKUP($A30&amp;AP1,Invoer!$Q:$S,3,FALSE),"")="x",IFERROR(VLOOKUP($A30&amp;AP1,Invoer!$R:$S,2,FALSE),"")="x",IFERROR(VLOOKUP($A30&amp;AP1,Wedstrijdleider_stand!$C:$D,2,FALSE),"")="x"),"x",""),"")</f>
        <v/>
      </c>
      <c r="AQ30" s="170" t="str">
        <f ca="1">IF(AQ$1&lt;=TODAY(),IF(OR(IFERROR(VLOOKUP($A30&amp;AQ1,Invoer!$Q:$S,3,FALSE),"")="x",IFERROR(VLOOKUP($A30&amp;AQ1,Invoer!$R:$S,2,FALSE),"")="x",IFERROR(VLOOKUP($A30&amp;AQ1,Wedstrijdleider_stand!$C:$D,2,FALSE),"")="x"),"x",""),"")</f>
        <v/>
      </c>
      <c r="AR30" s="170" t="str">
        <f ca="1">IF(AR$1&lt;=TODAY(),IF(OR(IFERROR(VLOOKUP($A30&amp;AR1,Invoer!$Q:$S,3,FALSE),"")="x",IFERROR(VLOOKUP($A30&amp;AR1,Invoer!$R:$S,2,FALSE),"")="x",IFERROR(VLOOKUP($A30&amp;AR1,Wedstrijdleider_stand!$C:$D,2,FALSE),"")="x"),"x",""),"")</f>
        <v/>
      </c>
      <c r="AS30" s="72">
        <f t="shared" ca="1" si="1"/>
        <v>3</v>
      </c>
      <c r="AT30" s="73">
        <f t="shared" ca="1" si="4"/>
        <v>34</v>
      </c>
      <c r="AU30" s="86">
        <f t="shared" ca="1" si="5"/>
        <v>8.8235294117647065E-2</v>
      </c>
    </row>
    <row r="31" spans="1:47" ht="18.600000000000001" hidden="1" customHeight="1" thickBot="1">
      <c r="A31" s="71" t="str">
        <f>IFERROR(IF(VLOOKUP(Deelnemers!#REF!,Deelnemers!$B$2:$C$26,2,FALSE)=0,"",Deelnemers!#REF!),"")</f>
        <v/>
      </c>
      <c r="B31" s="170" t="str">
        <f ca="1">IF(B$1&lt;=TODAY(),IF(OR(IFERROR(VLOOKUP($A31&amp;B1,Invoer!$Q:$S,3,FALSE),"")="x",IFERROR(VLOOKUP($A31&amp;B1,Invoer!$R:$S,2,FALSE),"")="x",IFERROR(VLOOKUP($A31&amp;B1,Wedstrijdleider_stand!$C:$D,2,FALSE),"")="x"),"x",""),"")</f>
        <v/>
      </c>
      <c r="C31" s="170" t="str">
        <f ca="1">IF(C$1&lt;=TODAY(),IF(OR(IFERROR(VLOOKUP($A31&amp;C1,Invoer!$Q:$S,3,FALSE),"")="x",IFERROR(VLOOKUP($A31&amp;C1,Invoer!$R:$S,2,FALSE),"")="x",IFERROR(VLOOKUP($A31&amp;C1,Wedstrijdleider_stand!$C:$D,2,FALSE),"")="x"),"x",""),"")</f>
        <v/>
      </c>
      <c r="D31" s="170" t="str">
        <f ca="1">IF(D$1&lt;=TODAY(),IF(OR(IFERROR(VLOOKUP($A31&amp;D1,Invoer!$Q:$S,3,FALSE),"")="x",IFERROR(VLOOKUP($A31&amp;D1,Invoer!$R:$S,2,FALSE),"")="x",IFERROR(VLOOKUP($A31&amp;D1,Wedstrijdleider_stand!$C:$D,2,FALSE),"")="x"),"x",""),"")</f>
        <v/>
      </c>
      <c r="E31" s="170" t="str">
        <f ca="1">IF(E$1&lt;=TODAY(),IF(OR(IFERROR(VLOOKUP($A31&amp;E1,Invoer!$Q:$S,3,FALSE),"")="x",IFERROR(VLOOKUP($A31&amp;E1,Invoer!$R:$S,2,FALSE),"")="x",IFERROR(VLOOKUP($A31&amp;E1,Wedstrijdleider_stand!$C:$D,2,FALSE),"")="x"),"x",""),"")</f>
        <v/>
      </c>
      <c r="F31" s="170" t="str">
        <f ca="1">IF(F$1&lt;=TODAY(),IF(OR(IFERROR(VLOOKUP($A31&amp;F1,Invoer!$Q:$S,3,FALSE),"")="x",IFERROR(VLOOKUP($A31&amp;F1,Invoer!$R:$S,2,FALSE),"")="x",IFERROR(VLOOKUP($A31&amp;F1,Wedstrijdleider_stand!$C:$D,2,FALSE),"")="x"),"x",""),"")</f>
        <v/>
      </c>
      <c r="G31" s="170" t="str">
        <f ca="1">IF(G$1&lt;=TODAY(),IF(OR(IFERROR(VLOOKUP($A31&amp;G1,Invoer!$Q:$S,3,FALSE),"")="x",IFERROR(VLOOKUP($A31&amp;G1,Invoer!$R:$S,2,FALSE),"")="x",IFERROR(VLOOKUP($A31&amp;G1,Wedstrijdleider_stand!$C:$D,2,FALSE),"")="x"),"x",""),"")</f>
        <v/>
      </c>
      <c r="H31" s="170" t="str">
        <f ca="1">IF(H$1&lt;=TODAY(),IF(OR(IFERROR(VLOOKUP($A31&amp;H1,Invoer!$Q:$S,3,FALSE),"")="x",IFERROR(VLOOKUP($A31&amp;H1,Invoer!$R:$S,2,FALSE),"")="x",IFERROR(VLOOKUP($A31&amp;H1,Wedstrijdleider_stand!$C:$D,2,FALSE),"")="x"),"x",""),"")</f>
        <v/>
      </c>
      <c r="I31" s="170" t="str">
        <f ca="1">IF(I$1&lt;=TODAY(),IF(OR(IFERROR(VLOOKUP($A31&amp;I1,Invoer!$Q:$S,3,FALSE),"")="x",IFERROR(VLOOKUP($A31&amp;I1,Invoer!$R:$S,2,FALSE),"")="x",IFERROR(VLOOKUP($A31&amp;I1,Wedstrijdleider_stand!$C:$D,2,FALSE),"")="x"),"x",""),"")</f>
        <v/>
      </c>
      <c r="J31" s="170" t="str">
        <f ca="1">IF(J$1&lt;=TODAY(),IF(OR(IFERROR(VLOOKUP($A31&amp;J1,Invoer!$Q:$S,3,FALSE),"")="x",IFERROR(VLOOKUP($A31&amp;J1,Invoer!$R:$S,2,FALSE),"")="x",IFERROR(VLOOKUP($A31&amp;J1,Wedstrijdleider_stand!$C:$D,2,FALSE),"")="x"),"x",""),"")</f>
        <v/>
      </c>
      <c r="K31" s="170" t="str">
        <f ca="1">IF(K$1&lt;=TODAY(),IF(OR(IFERROR(VLOOKUP($A31&amp;K1,Invoer!$Q:$S,3,FALSE),"")="x",IFERROR(VLOOKUP($A31&amp;K1,Invoer!$R:$S,2,FALSE),"")="x",IFERROR(VLOOKUP($A31&amp;K1,Wedstrijdleider_stand!$C:$D,2,FALSE),"")="x"),"x",""),"")</f>
        <v/>
      </c>
      <c r="L31" s="170" t="str">
        <f ca="1">IF(L$1&lt;=TODAY(),IF(OR(IFERROR(VLOOKUP($A31&amp;L1,Invoer!$Q:$S,3,FALSE),"")="x",IFERROR(VLOOKUP($A31&amp;L1,Invoer!$R:$S,2,FALSE),"")="x",IFERROR(VLOOKUP($A31&amp;L1,Wedstrijdleider_stand!$C:$D,2,FALSE),"")="x"),"x",""),"")</f>
        <v/>
      </c>
      <c r="M31" s="170" t="str">
        <f ca="1">IF(M$1&lt;=TODAY(),IF(OR(IFERROR(VLOOKUP($A31&amp;M1,Invoer!$Q:$S,3,FALSE),"")="x",IFERROR(VLOOKUP($A31&amp;M1,Invoer!$R:$S,2,FALSE),"")="x",IFERROR(VLOOKUP($A31&amp;M1,Wedstrijdleider_stand!$C:$D,2,FALSE),"")="x"),"x",""),"")</f>
        <v/>
      </c>
      <c r="N31" s="170" t="str">
        <f ca="1">IF(N$1&lt;=TODAY(),IF(OR(IFERROR(VLOOKUP($A31&amp;N1,Invoer!$Q:$S,3,FALSE),"")="x",IFERROR(VLOOKUP($A31&amp;N1,Invoer!$R:$S,2,FALSE),"")="x",IFERROR(VLOOKUP($A31&amp;N1,Wedstrijdleider_stand!$C:$D,2,FALSE),"")="x"),"x",""),"")</f>
        <v>x</v>
      </c>
      <c r="O31" s="170" t="str">
        <f ca="1">IF(O$1&lt;=TODAY(),IF(OR(IFERROR(VLOOKUP($A31&amp;O1,Invoer!$Q:$S,3,FALSE),"")="x",IFERROR(VLOOKUP($A31&amp;O1,Invoer!$R:$S,2,FALSE),"")="x",IFERROR(VLOOKUP($A31&amp;O1,Wedstrijdleider_stand!$C:$D,2,FALSE),"")="x"),"x",""),"")</f>
        <v/>
      </c>
      <c r="P31" s="170" t="str">
        <f ca="1">IF(P$1&lt;=TODAY(),IF(OR(IFERROR(VLOOKUP($A31&amp;P1,Invoer!$Q:$S,3,FALSE),"")="x",IFERROR(VLOOKUP($A31&amp;P1,Invoer!$R:$S,2,FALSE),"")="x",IFERROR(VLOOKUP($A31&amp;P1,Wedstrijdleider_stand!$C:$D,2,FALSE),"")="x"),"x",""),"")</f>
        <v/>
      </c>
      <c r="Q31" s="170" t="str">
        <f ca="1">IF(Q$1&lt;=TODAY(),IF(OR(IFERROR(VLOOKUP($A31&amp;Q1,Invoer!$Q:$S,3,FALSE),"")="x",IFERROR(VLOOKUP($A31&amp;Q1,Invoer!$R:$S,2,FALSE),"")="x",IFERROR(VLOOKUP($A31&amp;Q1,Wedstrijdleider_stand!$C:$D,2,FALSE),"")="x"),"x",""),"")</f>
        <v>x</v>
      </c>
      <c r="R31" s="170" t="str">
        <f ca="1">IF(R$1&lt;=TODAY(),IF(OR(IFERROR(VLOOKUP($A31&amp;R1,Invoer!$Q:$S,3,FALSE),"")="x",IFERROR(VLOOKUP($A31&amp;R1,Invoer!$R:$S,2,FALSE),"")="x",IFERROR(VLOOKUP($A31&amp;R1,Wedstrijdleider_stand!$C:$D,2,FALSE),"")="x"),"x",""),"")</f>
        <v>x</v>
      </c>
      <c r="S31" s="170" t="str">
        <f ca="1">IF(S$1&lt;=TODAY(),IF(OR(IFERROR(VLOOKUP($A31&amp;S1,Invoer!$Q:$S,3,FALSE),"")="x",IFERROR(VLOOKUP($A31&amp;S1,Invoer!$R:$S,2,FALSE),"")="x",IFERROR(VLOOKUP($A31&amp;S1,Wedstrijdleider_stand!$C:$D,2,FALSE),"")="x"),"x",""),"")</f>
        <v/>
      </c>
      <c r="T31" s="170" t="str">
        <f ca="1">IF(T$1&lt;=TODAY(),IF(OR(IFERROR(VLOOKUP($A31&amp;T1,Invoer!$Q:$S,3,FALSE),"")="x",IFERROR(VLOOKUP($A31&amp;T1,Invoer!$R:$S,2,FALSE),"")="x",IFERROR(VLOOKUP($A31&amp;T1,Wedstrijdleider_stand!$C:$D,2,FALSE),"")="x"),"x",""),"")</f>
        <v/>
      </c>
      <c r="U31" s="170" t="str">
        <f ca="1">IF(U$1&lt;=TODAY(),IF(OR(IFERROR(VLOOKUP($A31&amp;U1,Invoer!$Q:$S,3,FALSE),"")="x",IFERROR(VLOOKUP($A31&amp;U1,Invoer!$R:$S,2,FALSE),"")="x",IFERROR(VLOOKUP($A31&amp;U1,Wedstrijdleider_stand!$C:$D,2,FALSE),"")="x"),"x",""),"")</f>
        <v/>
      </c>
      <c r="V31" s="170" t="str">
        <f ca="1">IF(V$1&lt;=TODAY(),IF(OR(IFERROR(VLOOKUP($A31&amp;V1,Invoer!$Q:$S,3,FALSE),"")="x",IFERROR(VLOOKUP($A31&amp;V1,Invoer!$R:$S,2,FALSE),"")="x",IFERROR(VLOOKUP($A31&amp;V1,Wedstrijdleider_stand!$C:$D,2,FALSE),"")="x"),"x",""),"")</f>
        <v/>
      </c>
      <c r="W31" s="170" t="str">
        <f ca="1">IF(W$1&lt;=TODAY(),IF(OR(IFERROR(VLOOKUP($A31&amp;W1,Invoer!$Q:$S,3,FALSE),"")="x",IFERROR(VLOOKUP($A31&amp;W1,Invoer!$R:$S,2,FALSE),"")="x",IFERROR(VLOOKUP($A31&amp;W1,Wedstrijdleider_stand!$C:$D,2,FALSE),"")="x"),"x",""),"")</f>
        <v/>
      </c>
      <c r="X31" s="170" t="str">
        <f ca="1">IF(X$1&lt;=TODAY(),IF(OR(IFERROR(VLOOKUP($A31&amp;X1,Invoer!$Q:$S,3,FALSE),"")="x",IFERROR(VLOOKUP($A31&amp;X1,Invoer!$R:$S,2,FALSE),"")="x",IFERROR(VLOOKUP($A31&amp;X1,Wedstrijdleider_stand!$C:$D,2,FALSE),"")="x"),"x",""),"")</f>
        <v/>
      </c>
      <c r="Y31" s="170" t="str">
        <f ca="1">IF(Y$1&lt;=TODAY(),IF(OR(IFERROR(VLOOKUP($A31&amp;Y1,Invoer!$Q:$S,3,FALSE),"")="x",IFERROR(VLOOKUP($A31&amp;Y1,Invoer!$R:$S,2,FALSE),"")="x",IFERROR(VLOOKUP($A31&amp;Y1,Wedstrijdleider_stand!$C:$D,2,FALSE),"")="x"),"x",""),"")</f>
        <v/>
      </c>
      <c r="Z31" s="170" t="str">
        <f ca="1">IF(Z$1&lt;=TODAY(),IF(OR(IFERROR(VLOOKUP($A31&amp;Z1,Invoer!$Q:$S,3,FALSE),"")="x",IFERROR(VLOOKUP($A31&amp;Z1,Invoer!$R:$S,2,FALSE),"")="x",IFERROR(VLOOKUP($A31&amp;Z1,Wedstrijdleider_stand!$C:$D,2,FALSE),"")="x"),"x",""),"")</f>
        <v/>
      </c>
      <c r="AA31" s="170" t="str">
        <f ca="1">IF(AA$1&lt;=TODAY(),IF(OR(IFERROR(VLOOKUP($A31&amp;AA1,Invoer!$Q:$S,3,FALSE),"")="x",IFERROR(VLOOKUP($A31&amp;AA1,Invoer!$R:$S,2,FALSE),"")="x",IFERROR(VLOOKUP($A31&amp;AA1,Wedstrijdleider_stand!$C:$D,2,FALSE),"")="x"),"x",""),"")</f>
        <v/>
      </c>
      <c r="AB31" s="170" t="str">
        <f ca="1">IF(AB$1&lt;=TODAY(),IF(OR(IFERROR(VLOOKUP($A31&amp;AB1,Invoer!$Q:$S,3,FALSE),"")="x",IFERROR(VLOOKUP($A31&amp;AB1,Invoer!$R:$S,2,FALSE),"")="x",IFERROR(VLOOKUP($A31&amp;AB1,Wedstrijdleider_stand!$C:$D,2,FALSE),"")="x"),"x",""),"")</f>
        <v/>
      </c>
      <c r="AC31" s="170" t="str">
        <f ca="1">IF(AC$1&lt;=TODAY(),IF(OR(IFERROR(VLOOKUP($A31&amp;AC1,Invoer!$Q:$S,3,FALSE),"")="x",IFERROR(VLOOKUP($A31&amp;AC1,Invoer!$R:$S,2,FALSE),"")="x",IFERROR(VLOOKUP($A31&amp;AC1,Wedstrijdleider_stand!$C:$D,2,FALSE),"")="x"),"x",""),"")</f>
        <v/>
      </c>
      <c r="AD31" s="170" t="str">
        <f ca="1">IF(AD$1&lt;=TODAY(),IF(OR(IFERROR(VLOOKUP($A31&amp;AD1,Invoer!$Q:$S,3,FALSE),"")="x",IFERROR(VLOOKUP($A31&amp;AD1,Invoer!$R:$S,2,FALSE),"")="x",IFERROR(VLOOKUP($A31&amp;AD1,Wedstrijdleider_stand!$C:$D,2,FALSE),"")="x"),"x",""),"")</f>
        <v/>
      </c>
      <c r="AE31" s="170" t="str">
        <f ca="1">IF(AE$1&lt;=TODAY(),IF(OR(IFERROR(VLOOKUP($A31&amp;AE1,Invoer!$Q:$S,3,FALSE),"")="x",IFERROR(VLOOKUP($A31&amp;AE1,Invoer!$R:$S,2,FALSE),"")="x",IFERROR(VLOOKUP($A31&amp;AE1,Wedstrijdleider_stand!$C:$D,2,FALSE),"")="x"),"x",""),"")</f>
        <v/>
      </c>
      <c r="AF31" s="170" t="str">
        <f ca="1">IF(AF$1&lt;=TODAY(),IF(OR(IFERROR(VLOOKUP($A31&amp;AF1,Invoer!$Q:$S,3,FALSE),"")="x",IFERROR(VLOOKUP($A31&amp;AF1,Invoer!$R:$S,2,FALSE),"")="x",IFERROR(VLOOKUP($A31&amp;AF1,Wedstrijdleider_stand!$C:$D,2,FALSE),"")="x"),"x",""),"")</f>
        <v/>
      </c>
      <c r="AG31" s="170" t="str">
        <f ca="1">IF(AG$1&lt;=TODAY(),IF(OR(IFERROR(VLOOKUP($A31&amp;AG1,Invoer!$Q:$S,3,FALSE),"")="x",IFERROR(VLOOKUP($A31&amp;AG1,Invoer!$R:$S,2,FALSE),"")="x",IFERROR(VLOOKUP($A31&amp;AG1,Wedstrijdleider_stand!$C:$D,2,FALSE),"")="x"),"x",""),"")</f>
        <v/>
      </c>
      <c r="AH31" s="170" t="str">
        <f ca="1">IF(AH$1&lt;=TODAY(),IF(OR(IFERROR(VLOOKUP($A31&amp;AH1,Invoer!$Q:$S,3,FALSE),"")="x",IFERROR(VLOOKUP($A31&amp;AH1,Invoer!$R:$S,2,FALSE),"")="x",IFERROR(VLOOKUP($A31&amp;AH1,Wedstrijdleider_stand!$C:$D,2,FALSE),"")="x"),"x",""),"")</f>
        <v/>
      </c>
      <c r="AI31" s="170" t="str">
        <f ca="1">IF(AI$1&lt;=TODAY(),IF(OR(IFERROR(VLOOKUP($A31&amp;AI1,Invoer!$Q:$S,3,FALSE),"")="x",IFERROR(VLOOKUP($A31&amp;AI1,Invoer!$R:$S,2,FALSE),"")="x",IFERROR(VLOOKUP($A31&amp;AI1,Wedstrijdleider_stand!$C:$D,2,FALSE),"")="x"),"x",""),"")</f>
        <v/>
      </c>
      <c r="AJ31" s="170" t="str">
        <f ca="1">IF(AJ$1&lt;=TODAY(),IF(OR(IFERROR(VLOOKUP($A31&amp;AJ1,Invoer!$Q:$S,3,FALSE),"")="x",IFERROR(VLOOKUP($A31&amp;AJ1,Invoer!$R:$S,2,FALSE),"")="x",IFERROR(VLOOKUP($A31&amp;AJ1,Wedstrijdleider_stand!$C:$D,2,FALSE),"")="x"),"x",""),"")</f>
        <v/>
      </c>
      <c r="AK31" s="170" t="str">
        <f ca="1">IF(AK$1&lt;=TODAY(),IF(OR(IFERROR(VLOOKUP($A31&amp;AK1,Invoer!$Q:$S,3,FALSE),"")="x",IFERROR(VLOOKUP($A31&amp;AK1,Invoer!$R:$S,2,FALSE),"")="x",IFERROR(VLOOKUP($A31&amp;AK1,Wedstrijdleider_stand!$C:$D,2,FALSE),"")="x"),"x",""),"")</f>
        <v/>
      </c>
      <c r="AL31" s="170" t="str">
        <f ca="1">IF(AL$1&lt;=TODAY(),IF(OR(IFERROR(VLOOKUP($A31&amp;AL1,Invoer!$Q:$S,3,FALSE),"")="x",IFERROR(VLOOKUP($A31&amp;AL1,Invoer!$R:$S,2,FALSE),"")="x",IFERROR(VLOOKUP($A31&amp;AL1,Wedstrijdleider_stand!$C:$D,2,FALSE),"")="x"),"x",""),"")</f>
        <v/>
      </c>
      <c r="AM31" s="170" t="str">
        <f ca="1">IF(AM$1&lt;=TODAY(),IF(OR(IFERROR(VLOOKUP($A31&amp;AM1,Invoer!$Q:$S,3,FALSE),"")="x",IFERROR(VLOOKUP($A31&amp;AM1,Invoer!$R:$S,2,FALSE),"")="x",IFERROR(VLOOKUP($A31&amp;AM1,Wedstrijdleider_stand!$C:$D,2,FALSE),"")="x"),"x",""),"")</f>
        <v/>
      </c>
      <c r="AN31" s="170" t="str">
        <f ca="1">IF(AN$1&lt;=TODAY(),IF(OR(IFERROR(VLOOKUP($A31&amp;AN1,Invoer!$Q:$S,3,FALSE),"")="x",IFERROR(VLOOKUP($A31&amp;AN1,Invoer!$R:$S,2,FALSE),"")="x",IFERROR(VLOOKUP($A31&amp;AN1,Wedstrijdleider_stand!$C:$D,2,FALSE),"")="x"),"x",""),"")</f>
        <v/>
      </c>
      <c r="AO31" s="170" t="str">
        <f ca="1">IF(AO$1&lt;=TODAY(),IF(OR(IFERROR(VLOOKUP($A31&amp;AO1,Invoer!$Q:$S,3,FALSE),"")="x",IFERROR(VLOOKUP($A31&amp;AO1,Invoer!$R:$S,2,FALSE),"")="x",IFERROR(VLOOKUP($A31&amp;AO1,Wedstrijdleider_stand!$C:$D,2,FALSE),"")="x"),"x",""),"")</f>
        <v/>
      </c>
      <c r="AP31" s="170" t="str">
        <f ca="1">IF(AP$1&lt;=TODAY(),IF(OR(IFERROR(VLOOKUP($A31&amp;AP1,Invoer!$Q:$S,3,FALSE),"")="x",IFERROR(VLOOKUP($A31&amp;AP1,Invoer!$R:$S,2,FALSE),"")="x",IFERROR(VLOOKUP($A31&amp;AP1,Wedstrijdleider_stand!$C:$D,2,FALSE),"")="x"),"x",""),"")</f>
        <v/>
      </c>
      <c r="AQ31" s="170" t="str">
        <f ca="1">IF(AQ$1&lt;=TODAY(),IF(OR(IFERROR(VLOOKUP($A31&amp;AQ1,Invoer!$Q:$S,3,FALSE),"")="x",IFERROR(VLOOKUP($A31&amp;AQ1,Invoer!$R:$S,2,FALSE),"")="x",IFERROR(VLOOKUP($A31&amp;AQ1,Wedstrijdleider_stand!$C:$D,2,FALSE),"")="x"),"x",""),"")</f>
        <v/>
      </c>
      <c r="AR31" s="170" t="str">
        <f ca="1">IF(AR$1&lt;=TODAY(),IF(OR(IFERROR(VLOOKUP($A31&amp;AR1,Invoer!$Q:$S,3,FALSE),"")="x",IFERROR(VLOOKUP($A31&amp;AR1,Invoer!$R:$S,2,FALSE),"")="x",IFERROR(VLOOKUP($A31&amp;AR1,Wedstrijdleider_stand!$C:$D,2,FALSE),"")="x"),"x",""),"")</f>
        <v/>
      </c>
      <c r="AS31" s="72">
        <f t="shared" ca="1" si="1"/>
        <v>3</v>
      </c>
      <c r="AT31" s="73">
        <f t="shared" ca="1" si="4"/>
        <v>34</v>
      </c>
      <c r="AU31" s="86">
        <f t="shared" ca="1" si="5"/>
        <v>8.8235294117647065E-2</v>
      </c>
    </row>
    <row r="32" spans="1:47" ht="18" customHeight="1">
      <c r="A32" s="74" t="s">
        <v>1</v>
      </c>
      <c r="B32" s="75">
        <f ca="1">IF(COUNTIF(B2:B31,"x")=0,"",COUNTIF(B2:B31,"x"))</f>
        <v>9</v>
      </c>
      <c r="C32" s="75">
        <f t="shared" ref="C32:AR32" ca="1" si="6">IF(COUNTIF(C2:C31,"x")=0,"",COUNTIF(C2:C31,"x"))</f>
        <v>10</v>
      </c>
      <c r="D32" s="75">
        <f t="shared" ca="1" si="6"/>
        <v>11</v>
      </c>
      <c r="E32" s="75">
        <f t="shared" ca="1" si="6"/>
        <v>10</v>
      </c>
      <c r="F32" s="75">
        <f t="shared" ca="1" si="6"/>
        <v>11</v>
      </c>
      <c r="G32" s="75">
        <f t="shared" ca="1" si="6"/>
        <v>9</v>
      </c>
      <c r="H32" s="75">
        <f t="shared" ca="1" si="6"/>
        <v>11</v>
      </c>
      <c r="I32" s="75">
        <f t="shared" ca="1" si="6"/>
        <v>1</v>
      </c>
      <c r="J32" s="75">
        <f t="shared" ca="1" si="6"/>
        <v>6</v>
      </c>
      <c r="K32" s="75">
        <f t="shared" ca="1" si="6"/>
        <v>7</v>
      </c>
      <c r="L32" s="75">
        <f t="shared" ca="1" si="6"/>
        <v>9</v>
      </c>
      <c r="M32" s="75">
        <f t="shared" ca="1" si="6"/>
        <v>7</v>
      </c>
      <c r="N32" s="75">
        <f t="shared" ca="1" si="6"/>
        <v>16</v>
      </c>
      <c r="O32" s="75">
        <f t="shared" ca="1" si="6"/>
        <v>9</v>
      </c>
      <c r="P32" s="75">
        <f t="shared" ca="1" si="6"/>
        <v>10</v>
      </c>
      <c r="Q32" s="75">
        <f t="shared" ca="1" si="6"/>
        <v>16</v>
      </c>
      <c r="R32" s="75">
        <f t="shared" ca="1" si="6"/>
        <v>16</v>
      </c>
      <c r="S32" s="75">
        <f t="shared" ca="1" si="6"/>
        <v>10</v>
      </c>
      <c r="T32" s="75">
        <f t="shared" ca="1" si="6"/>
        <v>7</v>
      </c>
      <c r="U32" s="75">
        <f t="shared" ca="1" si="6"/>
        <v>9</v>
      </c>
      <c r="V32" s="75">
        <f t="shared" ca="1" si="6"/>
        <v>5</v>
      </c>
      <c r="W32" s="75">
        <f t="shared" ca="1" si="6"/>
        <v>8</v>
      </c>
      <c r="X32" s="75">
        <f t="shared" ca="1" si="6"/>
        <v>10</v>
      </c>
      <c r="Y32" s="75">
        <f t="shared" ca="1" si="6"/>
        <v>7</v>
      </c>
      <c r="Z32" s="75">
        <f t="shared" ca="1" si="6"/>
        <v>6</v>
      </c>
      <c r="AA32" s="75">
        <f t="shared" ca="1" si="6"/>
        <v>7</v>
      </c>
      <c r="AB32" s="75">
        <f t="shared" ca="1" si="6"/>
        <v>3</v>
      </c>
      <c r="AC32" s="75">
        <f t="shared" ca="1" si="6"/>
        <v>8</v>
      </c>
      <c r="AD32" s="75">
        <f t="shared" ca="1" si="6"/>
        <v>1</v>
      </c>
      <c r="AE32" s="75">
        <f t="shared" ca="1" si="6"/>
        <v>11</v>
      </c>
      <c r="AF32" s="75">
        <f t="shared" ca="1" si="6"/>
        <v>9</v>
      </c>
      <c r="AG32" s="75">
        <f t="shared" ca="1" si="6"/>
        <v>10</v>
      </c>
      <c r="AH32" s="75">
        <f t="shared" ca="1" si="6"/>
        <v>10</v>
      </c>
      <c r="AI32" s="75">
        <f t="shared" ca="1" si="6"/>
        <v>11</v>
      </c>
      <c r="AJ32" s="75" t="str">
        <f t="shared" ca="1" si="6"/>
        <v/>
      </c>
      <c r="AK32" s="75" t="str">
        <f t="shared" ca="1" si="6"/>
        <v/>
      </c>
      <c r="AL32" s="75" t="str">
        <f t="shared" ca="1" si="6"/>
        <v/>
      </c>
      <c r="AM32" s="75" t="str">
        <f t="shared" ca="1" si="6"/>
        <v/>
      </c>
      <c r="AN32" s="75" t="str">
        <f t="shared" ca="1" si="6"/>
        <v/>
      </c>
      <c r="AO32" s="75" t="str">
        <f t="shared" ca="1" si="6"/>
        <v/>
      </c>
      <c r="AP32" s="75" t="str">
        <f t="shared" ca="1" si="6"/>
        <v/>
      </c>
      <c r="AQ32" s="75" t="str">
        <f t="shared" ca="1" si="6"/>
        <v/>
      </c>
      <c r="AR32" s="75" t="str">
        <f t="shared" ca="1" si="6"/>
        <v/>
      </c>
      <c r="AS32" s="246" t="s">
        <v>4</v>
      </c>
      <c r="AT32" s="247"/>
      <c r="AU32" s="244">
        <f>SUM(B33:AR33)</f>
        <v>286</v>
      </c>
    </row>
    <row r="33" spans="1:47" ht="18" customHeight="1" thickBot="1">
      <c r="A33" s="76" t="s">
        <v>5</v>
      </c>
      <c r="B33" s="77">
        <f>IF(COUNTIF(Invoer!$C:$C,B1)=0,"",COUNTIF(Invoer!$C:$C,B1))</f>
        <v>11</v>
      </c>
      <c r="C33" s="77">
        <f>IF(COUNTIF(Invoer!$C:$C,C1)=0,"",COUNTIF(Invoer!$C:$C,C1))</f>
        <v>12</v>
      </c>
      <c r="D33" s="77">
        <f>IF(COUNTIF(Invoer!$C:$C,D1)=0,"",COUNTIF(Invoer!$C:$C,D1))</f>
        <v>13</v>
      </c>
      <c r="E33" s="77">
        <f>IF(COUNTIF(Invoer!$C:$C,E1)=0,"",COUNTIF(Invoer!$C:$C,E1))</f>
        <v>13</v>
      </c>
      <c r="F33" s="77">
        <f>IF(COUNTIF(Invoer!$C:$C,F1)=0,"",COUNTIF(Invoer!$C:$C,F1))</f>
        <v>13</v>
      </c>
      <c r="G33" s="77">
        <f>IF(COUNTIF(Invoer!$C:$C,G1)=0,"",COUNTIF(Invoer!$C:$C,G1))</f>
        <v>11</v>
      </c>
      <c r="H33" s="77">
        <f>IF(COUNTIF(Invoer!$C:$C,H1)=0,"",COUNTIF(Invoer!$C:$C,H1))</f>
        <v>13</v>
      </c>
      <c r="I33" s="77" t="str">
        <f>IF(COUNTIF(Invoer!$C:$C,I1)=0,"",COUNTIF(Invoer!$C:$C,I1))</f>
        <v/>
      </c>
      <c r="J33" s="77">
        <f>IF(COUNTIF(Invoer!$C:$C,J1)=0,"",COUNTIF(Invoer!$C:$C,J1))</f>
        <v>6</v>
      </c>
      <c r="K33" s="77">
        <f>IF(COUNTIF(Invoer!$C:$C,K1)=0,"",COUNTIF(Invoer!$C:$C,K1))</f>
        <v>6</v>
      </c>
      <c r="L33" s="77">
        <f>IF(COUNTIF(Invoer!$C:$C,L1)=0,"",COUNTIF(Invoer!$C:$C,L1))</f>
        <v>9</v>
      </c>
      <c r="M33" s="77">
        <f>IF(COUNTIF(Invoer!$C:$C,M1)=0,"",COUNTIF(Invoer!$C:$C,M1))</f>
        <v>7</v>
      </c>
      <c r="N33" s="77" t="str">
        <f>IF(COUNTIF(Invoer!$C:$C,N1)=0,"",COUNTIF(Invoer!$C:$C,N1))</f>
        <v/>
      </c>
      <c r="O33" s="77">
        <f>IF(COUNTIF(Invoer!$C:$C,O1)=0,"",COUNTIF(Invoer!$C:$C,O1))</f>
        <v>11</v>
      </c>
      <c r="P33" s="77">
        <f>IF(COUNTIF(Invoer!$C:$C,P1)=0,"",COUNTIF(Invoer!$C:$C,P1))</f>
        <v>12</v>
      </c>
      <c r="Q33" s="77" t="str">
        <f>IF(COUNTIF(Invoer!$C:$C,Q1)=0,"",COUNTIF(Invoer!$C:$C,Q1))</f>
        <v/>
      </c>
      <c r="R33" s="77" t="str">
        <f>IF(COUNTIF(Invoer!$C:$C,R1)=0,"",COUNTIF(Invoer!$C:$C,R1))</f>
        <v/>
      </c>
      <c r="S33" s="77">
        <f>IF(COUNTIF(Invoer!$C:$C,S1)=0,"",COUNTIF(Invoer!$C:$C,S1))</f>
        <v>12</v>
      </c>
      <c r="T33" s="77">
        <f>IF(COUNTIF(Invoer!$C:$C,T1)=0,"",COUNTIF(Invoer!$C:$C,T1))</f>
        <v>9</v>
      </c>
      <c r="U33" s="77">
        <f>IF(COUNTIF(Invoer!$C:$C,U1)=0,"",COUNTIF(Invoer!$C:$C,U1))</f>
        <v>11</v>
      </c>
      <c r="V33" s="77">
        <f>IF(COUNTIF(Invoer!$C:$C,V1)=0,"",COUNTIF(Invoer!$C:$C,V1))</f>
        <v>5</v>
      </c>
      <c r="W33" s="77">
        <f>IF(COUNTIF(Invoer!$C:$C,W1)=0,"",COUNTIF(Invoer!$C:$C,W1))</f>
        <v>10</v>
      </c>
      <c r="X33" s="77">
        <f>IF(COUNTIF(Invoer!$C:$C,X1)=0,"",COUNTIF(Invoer!$C:$C,X1))</f>
        <v>10</v>
      </c>
      <c r="Y33" s="77">
        <f>IF(COUNTIF(Invoer!$C:$C,Y1)=0,"",COUNTIF(Invoer!$C:$C,Y1))</f>
        <v>8</v>
      </c>
      <c r="Z33" s="77">
        <f>IF(COUNTIF(Invoer!$C:$C,Z1)=0,"",COUNTIF(Invoer!$C:$C,Z1))</f>
        <v>8</v>
      </c>
      <c r="AA33" s="77">
        <f>IF(COUNTIF(Invoer!$C:$C,AA1)=0,"",COUNTIF(Invoer!$C:$C,AA1))</f>
        <v>7</v>
      </c>
      <c r="AB33" s="77">
        <f>IF(COUNTIF(Invoer!$C:$C,AB1)=0,"",COUNTIF(Invoer!$C:$C,AB1))</f>
        <v>3</v>
      </c>
      <c r="AC33" s="77">
        <f>IF(COUNTIF(Invoer!$C:$C,AC1)=0,"",COUNTIF(Invoer!$C:$C,AC1))</f>
        <v>9</v>
      </c>
      <c r="AD33" s="77" t="str">
        <f>IF(COUNTIF(Invoer!$C:$C,AD1)=0,"",COUNTIF(Invoer!$C:$C,AD1))</f>
        <v/>
      </c>
      <c r="AE33" s="77">
        <f>IF(COUNTIF(Invoer!$C:$C,AE1)=0,"",COUNTIF(Invoer!$C:$C,AE1))</f>
        <v>13</v>
      </c>
      <c r="AF33" s="77">
        <f>IF(COUNTIF(Invoer!$C:$C,AF1)=0,"",COUNTIF(Invoer!$C:$C,AF1))</f>
        <v>10</v>
      </c>
      <c r="AG33" s="77">
        <f>IF(COUNTIF(Invoer!$C:$C,AG1)=0,"",COUNTIF(Invoer!$C:$C,AG1))</f>
        <v>12</v>
      </c>
      <c r="AH33" s="77">
        <f>IF(COUNTIF(Invoer!$C:$C,AH1)=0,"",COUNTIF(Invoer!$C:$C,AH1))</f>
        <v>12</v>
      </c>
      <c r="AI33" s="77">
        <f>IF(COUNTIF(Invoer!$C:$C,AI1)=0,"",COUNTIF(Invoer!$C:$C,AI1))</f>
        <v>10</v>
      </c>
      <c r="AJ33" s="77" t="str">
        <f>IF(COUNTIF(Invoer!$C:$C,AJ1)=0,"",COUNTIF(Invoer!$C:$C,AJ1))</f>
        <v/>
      </c>
      <c r="AK33" s="77" t="str">
        <f>IF(COUNTIF(Invoer!$C:$C,AK1)=0,"",COUNTIF(Invoer!$C:$C,AK1))</f>
        <v/>
      </c>
      <c r="AL33" s="77" t="str">
        <f>IF(COUNTIF(Invoer!$C:$C,AL1)=0,"",COUNTIF(Invoer!$C:$C,AL1))</f>
        <v/>
      </c>
      <c r="AM33" s="77" t="str">
        <f>IF(COUNTIF(Invoer!$C:$C,AM1)=0,"",COUNTIF(Invoer!$C:$C,AM1))</f>
        <v/>
      </c>
      <c r="AN33" s="77" t="str">
        <f>IF(COUNTIF(Invoer!$C:$C,AN1)=0,"",COUNTIF(Invoer!$C:$C,AN1))</f>
        <v/>
      </c>
      <c r="AO33" s="77" t="str">
        <f>IF(COUNTIF(Invoer!$C:$C,AO1)=0,"",COUNTIF(Invoer!$C:$C,AO1))</f>
        <v/>
      </c>
      <c r="AP33" s="77" t="str">
        <f>IF(COUNTIF(Invoer!$C:$C,AP1)=0,"",COUNTIF(Invoer!$C:$C,AP1))</f>
        <v/>
      </c>
      <c r="AQ33" s="77" t="str">
        <f>IF(COUNTIF(Invoer!$C:$C,AQ1)=0,"",COUNTIF(Invoer!$C:$C,AQ1))</f>
        <v/>
      </c>
      <c r="AR33" s="84" t="str">
        <f>IF(COUNTIF(Invoer!$C:$C,AR1)=0,"",COUNTIF(Invoer!$C:$C,AR1))</f>
        <v/>
      </c>
      <c r="AS33" s="248"/>
      <c r="AT33" s="249"/>
      <c r="AU33" s="245"/>
    </row>
    <row r="34" spans="1:47" ht="18.600000000000001" customHeight="1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5"/>
      <c r="R34" s="15"/>
      <c r="S34" s="14"/>
    </row>
    <row r="35" spans="1:47" ht="18.600000000000001" customHeight="1">
      <c r="A35" s="8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6"/>
      <c r="R35" s="243"/>
      <c r="S35" s="12"/>
    </row>
    <row r="36" spans="1:47" ht="18.600000000000001" customHeight="1">
      <c r="A36" s="8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6"/>
      <c r="R36" s="243"/>
      <c r="S36" s="12"/>
    </row>
    <row r="37" spans="1:47" ht="18.600000000000001" hidden="1" customHeight="1">
      <c r="A37" s="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6"/>
      <c r="R37" s="243"/>
    </row>
    <row r="38" spans="1:47" ht="18.600000000000001" customHeight="1">
      <c r="A38" s="8"/>
      <c r="B38" s="16"/>
      <c r="C38" s="243"/>
      <c r="D38" s="243"/>
      <c r="E38" s="243"/>
      <c r="F38" s="243"/>
      <c r="G38" s="243"/>
      <c r="H38" s="243"/>
      <c r="I38" s="243"/>
      <c r="J38" s="243"/>
      <c r="K38" s="243"/>
      <c r="L38" s="16"/>
      <c r="M38" s="243"/>
      <c r="N38" s="243"/>
      <c r="O38" s="243"/>
      <c r="P38" s="243"/>
      <c r="Q38" s="16"/>
      <c r="R38" s="243"/>
      <c r="S38" s="12"/>
    </row>
    <row r="39" spans="1:47" ht="18.600000000000001" customHeight="1">
      <c r="A39" s="8"/>
      <c r="B39" s="16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12"/>
    </row>
    <row r="40" spans="1:47" ht="18.600000000000001" hidden="1" customHeight="1">
      <c r="A40" s="8"/>
      <c r="B40" s="16"/>
      <c r="C40" s="243"/>
      <c r="D40" s="243"/>
      <c r="E40" s="243"/>
      <c r="F40" s="243"/>
      <c r="G40" s="243"/>
      <c r="H40" s="243"/>
      <c r="I40" s="243"/>
      <c r="J40" s="243"/>
      <c r="K40" s="243"/>
      <c r="L40" s="16"/>
      <c r="M40" s="243"/>
      <c r="N40" s="243"/>
      <c r="O40" s="243"/>
      <c r="P40" s="243"/>
      <c r="Q40" s="243"/>
      <c r="R40" s="243"/>
    </row>
    <row r="41" spans="1:47" ht="18.600000000000001" customHeight="1">
      <c r="A41" s="8"/>
      <c r="B41" s="16"/>
      <c r="C41" s="243"/>
      <c r="D41" s="243"/>
      <c r="E41" s="243"/>
      <c r="F41" s="243"/>
      <c r="G41" s="243"/>
      <c r="H41" s="243"/>
      <c r="I41" s="243"/>
      <c r="J41" s="243"/>
      <c r="K41" s="243"/>
      <c r="L41" s="16"/>
      <c r="M41" s="243"/>
      <c r="N41" s="243"/>
      <c r="O41" s="243"/>
      <c r="P41" s="243"/>
      <c r="Q41" s="16"/>
      <c r="R41" s="243"/>
      <c r="S41" s="12"/>
    </row>
    <row r="42" spans="1:47" ht="18.600000000000001" customHeight="1">
      <c r="A42" s="8"/>
      <c r="B42" s="16"/>
      <c r="C42" s="243"/>
      <c r="D42" s="243"/>
      <c r="E42" s="243"/>
      <c r="F42" s="243"/>
      <c r="G42" s="243"/>
      <c r="H42" s="243"/>
      <c r="I42" s="243"/>
      <c r="J42" s="243"/>
      <c r="K42" s="243"/>
      <c r="L42" s="16"/>
      <c r="M42" s="243"/>
      <c r="N42" s="243"/>
      <c r="O42" s="243"/>
      <c r="P42" s="243"/>
      <c r="Q42" s="243"/>
      <c r="R42" s="243"/>
      <c r="S42" s="12"/>
    </row>
    <row r="43" spans="1:47" ht="18.600000000000001" hidden="1" customHeight="1">
      <c r="A43" s="8"/>
      <c r="B43" s="16"/>
      <c r="C43" s="243"/>
      <c r="D43" s="243"/>
      <c r="E43" s="243"/>
      <c r="F43" s="243"/>
      <c r="G43" s="243"/>
      <c r="H43" s="243"/>
      <c r="I43" s="243"/>
      <c r="J43" s="243"/>
      <c r="K43" s="243"/>
      <c r="L43" s="16"/>
      <c r="M43" s="243"/>
      <c r="N43" s="243"/>
      <c r="O43" s="243"/>
      <c r="P43" s="243"/>
      <c r="Q43" s="16"/>
      <c r="R43" s="243"/>
    </row>
    <row r="44" spans="1:47" ht="18.600000000000001" customHeight="1">
      <c r="A44" s="8"/>
      <c r="B44" s="16"/>
      <c r="C44" s="243"/>
      <c r="D44" s="243"/>
      <c r="E44" s="243"/>
      <c r="F44" s="243"/>
      <c r="G44" s="243"/>
      <c r="H44" s="243"/>
      <c r="I44" s="243"/>
      <c r="J44" s="243"/>
      <c r="K44" s="243"/>
      <c r="L44" s="16"/>
      <c r="M44" s="243"/>
      <c r="N44" s="243"/>
      <c r="O44" s="243"/>
      <c r="P44" s="243"/>
      <c r="Q44" s="243"/>
      <c r="R44" s="243"/>
      <c r="S44" s="12"/>
    </row>
    <row r="45" spans="1:47" ht="18.600000000000001" hidden="1" customHeight="1">
      <c r="A45" s="8"/>
      <c r="B45" s="16"/>
      <c r="C45" s="243"/>
      <c r="D45" s="243"/>
      <c r="E45" s="243"/>
      <c r="F45" s="243"/>
      <c r="G45" s="243"/>
      <c r="H45" s="243"/>
      <c r="I45" s="243"/>
      <c r="J45" s="243"/>
      <c r="K45" s="243"/>
      <c r="L45" s="16"/>
      <c r="M45" s="243"/>
      <c r="N45" s="243"/>
      <c r="O45" s="243"/>
      <c r="P45" s="243"/>
      <c r="Q45" s="243"/>
      <c r="R45" s="243"/>
    </row>
    <row r="46" spans="1:47" ht="18.600000000000001" customHeight="1">
      <c r="A46" s="8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16"/>
      <c r="R46" s="243"/>
      <c r="S46" s="12"/>
    </row>
    <row r="47" spans="1:47" ht="18.600000000000001" hidden="1" customHeight="1">
      <c r="A47" s="8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16"/>
      <c r="M47" s="243"/>
      <c r="N47" s="243"/>
      <c r="O47" s="243"/>
      <c r="P47" s="243"/>
      <c r="Q47" s="16"/>
      <c r="R47" s="243"/>
    </row>
    <row r="48" spans="1:47" ht="18.600000000000001" customHeight="1">
      <c r="A48" s="8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16"/>
      <c r="R48" s="243"/>
      <c r="S48" s="12"/>
    </row>
    <row r="49" spans="1:19" ht="18.600000000000001" customHeight="1">
      <c r="A49" s="8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16"/>
      <c r="R49" s="243"/>
      <c r="S49" s="12"/>
    </row>
    <row r="50" spans="1:19" ht="18.600000000000001" customHeight="1">
      <c r="A50" s="8"/>
      <c r="B50" s="16"/>
      <c r="C50" s="243"/>
      <c r="D50" s="243"/>
      <c r="E50" s="243"/>
      <c r="F50" s="243"/>
      <c r="G50" s="243"/>
      <c r="H50" s="243"/>
      <c r="I50" s="243"/>
      <c r="J50" s="243"/>
      <c r="K50" s="243"/>
      <c r="L50" s="16"/>
      <c r="M50" s="243"/>
      <c r="N50" s="243"/>
      <c r="O50" s="243"/>
      <c r="P50" s="243"/>
      <c r="Q50" s="16"/>
      <c r="R50" s="243"/>
      <c r="S50" s="12"/>
    </row>
    <row r="51" spans="1:19" ht="18.600000000000001" hidden="1" customHeight="1">
      <c r="A51" s="8"/>
      <c r="B51" s="16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</row>
    <row r="52" spans="1:19" ht="18.600000000000001" customHeight="1">
      <c r="A52" s="8"/>
      <c r="B52" s="16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16"/>
      <c r="R52" s="243"/>
      <c r="S52" s="12"/>
    </row>
    <row r="53" spans="1:19" ht="18.600000000000001" customHeight="1">
      <c r="A53" s="8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16"/>
      <c r="M53" s="243"/>
      <c r="N53" s="243"/>
      <c r="O53" s="243"/>
      <c r="P53" s="243"/>
      <c r="Q53" s="16"/>
      <c r="R53" s="243"/>
      <c r="S53" s="12"/>
    </row>
    <row r="54" spans="1:19" ht="18.600000000000001" customHeight="1">
      <c r="A54" s="8"/>
      <c r="B54" s="16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16"/>
      <c r="R54" s="243"/>
      <c r="S54" s="12"/>
    </row>
    <row r="55" spans="1:19" ht="18.600000000000001" hidden="1" customHeight="1">
      <c r="A55" s="8"/>
      <c r="B55" s="16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16"/>
      <c r="R55" s="243"/>
    </row>
    <row r="56" spans="1:19" ht="18.600000000000001" hidden="1" customHeight="1">
      <c r="A56" s="8"/>
      <c r="B56" s="16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</row>
    <row r="57" spans="1:19" ht="18.600000000000001" hidden="1" customHeight="1">
      <c r="A57" s="8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</row>
    <row r="58" spans="1:19" ht="18.600000000000001" customHeight="1">
      <c r="A58" s="8"/>
      <c r="B58" s="16"/>
      <c r="C58" s="243"/>
      <c r="D58" s="243"/>
      <c r="E58" s="243"/>
      <c r="F58" s="243"/>
      <c r="G58" s="243"/>
      <c r="H58" s="243"/>
      <c r="I58" s="243"/>
      <c r="J58" s="243"/>
      <c r="K58" s="243"/>
      <c r="L58" s="16"/>
      <c r="M58" s="243"/>
      <c r="N58" s="243"/>
      <c r="O58" s="243"/>
      <c r="P58" s="243"/>
      <c r="Q58" s="16"/>
      <c r="R58" s="243"/>
      <c r="S58" s="12"/>
    </row>
    <row r="59" spans="1:19" ht="18" customHeight="1">
      <c r="A59" s="8"/>
      <c r="B59" s="16"/>
      <c r="C59" s="243"/>
      <c r="D59" s="243"/>
      <c r="E59" s="243"/>
      <c r="F59" s="243"/>
      <c r="G59" s="243"/>
      <c r="H59" s="243"/>
      <c r="I59" s="243"/>
      <c r="J59" s="243"/>
      <c r="K59" s="243"/>
      <c r="L59" s="16"/>
      <c r="M59" s="243"/>
      <c r="N59" s="243"/>
      <c r="O59" s="243"/>
      <c r="P59" s="243"/>
      <c r="Q59" s="16"/>
      <c r="R59" s="243"/>
      <c r="S59" s="12"/>
    </row>
    <row r="60" spans="1:19" ht="18" customHeight="1">
      <c r="A60" s="8"/>
      <c r="B60" s="16"/>
      <c r="C60" s="243"/>
      <c r="D60" s="243"/>
      <c r="E60" s="243"/>
      <c r="F60" s="243"/>
      <c r="G60" s="243"/>
      <c r="H60" s="243"/>
      <c r="I60" s="243"/>
      <c r="J60" s="243"/>
      <c r="K60" s="243"/>
      <c r="L60" s="16"/>
      <c r="M60" s="243"/>
      <c r="N60" s="243"/>
      <c r="O60" s="243"/>
      <c r="P60" s="243"/>
      <c r="Q60" s="16"/>
      <c r="R60" s="243"/>
      <c r="S60" s="12"/>
    </row>
    <row r="61" spans="1:19" ht="18.600000000000001" customHeight="1">
      <c r="A61" s="8"/>
      <c r="B61" s="16"/>
      <c r="C61" s="243"/>
      <c r="D61" s="243"/>
      <c r="E61" s="243"/>
      <c r="F61" s="243"/>
      <c r="G61" s="243"/>
      <c r="H61" s="243"/>
      <c r="I61" s="243"/>
      <c r="J61" s="243"/>
      <c r="K61" s="243"/>
      <c r="L61" s="16"/>
      <c r="M61" s="243"/>
      <c r="N61" s="243"/>
      <c r="O61" s="243"/>
      <c r="P61" s="243"/>
      <c r="Q61" s="16"/>
      <c r="R61" s="243"/>
      <c r="S61" s="12"/>
    </row>
    <row r="62" spans="1:19" ht="18" customHeight="1">
      <c r="A62" s="8"/>
      <c r="B62" s="16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12"/>
    </row>
    <row r="63" spans="1:19" ht="18" customHeight="1">
      <c r="A63" s="8"/>
      <c r="B63" s="16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12"/>
    </row>
    <row r="64" spans="1:19" ht="18" customHeight="1">
      <c r="A64" s="8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16"/>
      <c r="M64" s="243"/>
      <c r="N64" s="243"/>
      <c r="O64" s="243"/>
      <c r="P64" s="243"/>
      <c r="Q64" s="16"/>
      <c r="R64" s="243"/>
      <c r="S64" s="12"/>
    </row>
    <row r="65" spans="1:19" ht="18" hidden="1" customHeight="1">
      <c r="A65" s="8"/>
      <c r="B65" s="16"/>
      <c r="C65" s="243"/>
      <c r="D65" s="243"/>
      <c r="E65" s="243"/>
      <c r="F65" s="243"/>
      <c r="G65" s="243"/>
      <c r="H65" s="243"/>
      <c r="I65" s="243"/>
      <c r="J65" s="243"/>
      <c r="K65" s="243"/>
      <c r="L65" s="16"/>
      <c r="M65" s="243"/>
      <c r="N65" s="243"/>
      <c r="O65" s="243"/>
      <c r="P65" s="243"/>
      <c r="Q65" s="16"/>
      <c r="R65" s="243"/>
    </row>
    <row r="66" spans="1:19" ht="18" customHeight="1">
      <c r="A66" s="8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16"/>
      <c r="M66" s="243"/>
      <c r="N66" s="243"/>
      <c r="O66" s="243"/>
      <c r="P66" s="243"/>
      <c r="Q66" s="16"/>
      <c r="R66" s="243"/>
      <c r="S66" s="12"/>
    </row>
    <row r="67" spans="1:19" ht="18" customHeight="1">
      <c r="A67" s="8"/>
      <c r="B67" s="16"/>
      <c r="C67" s="243"/>
      <c r="D67" s="243"/>
      <c r="E67" s="243"/>
      <c r="F67" s="243"/>
      <c r="G67" s="243"/>
      <c r="H67" s="243"/>
      <c r="I67" s="243"/>
      <c r="J67" s="243"/>
      <c r="K67" s="243"/>
      <c r="L67" s="16"/>
      <c r="M67" s="243"/>
      <c r="N67" s="243"/>
      <c r="O67" s="243"/>
      <c r="P67" s="243"/>
      <c r="Q67" s="16"/>
      <c r="R67" s="243"/>
      <c r="S67" s="12"/>
    </row>
    <row r="68" spans="1:19" ht="18" customHeight="1">
      <c r="A68" s="8"/>
      <c r="B68" s="16"/>
      <c r="C68" s="243"/>
      <c r="D68" s="243"/>
      <c r="E68" s="243"/>
      <c r="F68" s="243"/>
      <c r="G68" s="243"/>
      <c r="H68" s="243"/>
      <c r="I68" s="243"/>
      <c r="J68" s="243"/>
      <c r="K68" s="243"/>
      <c r="L68" s="16"/>
      <c r="M68" s="243"/>
      <c r="N68" s="243"/>
      <c r="O68" s="243"/>
      <c r="P68" s="243"/>
      <c r="Q68" s="16"/>
      <c r="R68" s="243"/>
      <c r="S68" s="12"/>
    </row>
    <row r="69" spans="1:19" ht="18" customHeight="1">
      <c r="A69" s="9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</row>
  </sheetData>
  <sheetProtection algorithmName="SHA-512" hashValue="vEK6TnriZoGQnw7uFAhRIEdAcM7cyCQNj/Jc8qgp7uz/4CV6CGmvJmcL1/TlLmdC9RGTLj+2dtZoed4qn6o3nA==" saltValue="koVnlzS6cYBKft+N35nOMA==" spinCount="100000" sheet="1" selectLockedCells="1"/>
  <mergeCells count="2">
    <mergeCell ref="AU32:AU33"/>
    <mergeCell ref="AS32:AT33"/>
  </mergeCells>
  <phoneticPr fontId="6" type="noConversion"/>
  <pageMargins left="0.56999999999999995" right="0.56000000000000005" top="1.36" bottom="0.64" header="0.5" footer="0.5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3F509-0004-45E5-93AF-E8DDA36FDB4F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Deelnemers!B4</f>
        <v>Havermans, Jos</v>
      </c>
      <c r="S1" s="36">
        <f>VLOOKUP(R1,Deelnemers!$B:$D,2,FALSE)</f>
        <v>13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0.43333333333333335</v>
      </c>
      <c r="L4" t="str">
        <f>CONCATENATE($R$1,"-",,$D4,"-",M4)</f>
        <v>Havermans, Jos-Hanegraaf, Daan-1</v>
      </c>
      <c r="M4">
        <v>1</v>
      </c>
      <c r="N4">
        <f t="shared" ref="N4:N35" si="1">SMALL($B$4:$B$403,ROW($B1))</f>
        <v>45562.03333333334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Zagers, Kees</v>
      </c>
      <c r="S4" s="40">
        <f t="shared" ref="S4:S35" si="4">VLOOKUP(N4,$B$4:$I$403,4,FALSE)</f>
        <v>13</v>
      </c>
      <c r="T4" s="40">
        <f t="shared" ref="T4:T35" si="5">VLOOKUP(N4,$B$4:$I$403,5,FALSE)</f>
        <v>30</v>
      </c>
      <c r="U4" s="40">
        <f t="shared" ref="U4:U35" si="6">VLOOKUP(N4,$B$4:$I$403,6,FALSE)</f>
        <v>3</v>
      </c>
      <c r="V4" s="41">
        <f t="shared" ref="V4:V35" si="7">VLOOKUP(N4,$B$4:$I$403,7,FALSE)</f>
        <v>0.43333333333333335</v>
      </c>
      <c r="W4" s="42">
        <f t="shared" ref="W4:W35" si="8">VLOOKUP(N4,$B$4:$I$403,8,FALSE)</f>
        <v>3</v>
      </c>
      <c r="X4">
        <f>IFERROR(IF(OR(W4=0,W4=1),(T4*10),T4),0)</f>
        <v>30</v>
      </c>
    </row>
    <row r="5" spans="2:24" ht="15">
      <c r="B5">
        <f t="shared" si="0"/>
        <v>45674.110909090916</v>
      </c>
      <c r="C5" s="35">
        <f>_xlfn.IFNA(VLOOKUP(L5,Invoer!$A$3:$P$599,3,FALSE),"")</f>
        <v>45672</v>
      </c>
      <c r="D5" s="23" t="str">
        <f>Deelnemers!$B$2</f>
        <v>Hanegraaf, Daan</v>
      </c>
      <c r="E5" s="31">
        <f>IFERROR(IF(VLOOKUP(L5,Invoer!$A$3:$P$599,9,FALSE)&gt;$S$1,$S$1,VLOOKUP(L5,Invoer!$A$3:$P$599,9,FALSE)),"")</f>
        <v>13</v>
      </c>
      <c r="F5" s="31">
        <f>_xlfn.IFNA(VLOOKUP(L5,Invoer!$A$3:$P$599,10,FALSE),"")</f>
        <v>22</v>
      </c>
      <c r="G5" s="31">
        <f>_xlfn.IFNA(VLOOKUP(L5,Invoer!$A$3:$P$599,12,FALSE),"")</f>
        <v>2</v>
      </c>
      <c r="H5" s="32">
        <f>_xlfn.IFNA(VLOOKUP(L5,Invoer!$A$3:$P$599,14,FALSE),"")</f>
        <v>0.59090909090909094</v>
      </c>
      <c r="I5" s="34">
        <f>_xlfn.IFNA(VLOOKUP(L5,Invoer!$A$3:$P$599,16,FALSE),"")</f>
        <v>3</v>
      </c>
      <c r="J5" s="37">
        <f>VLOOKUP($R$1,Deelnemers!$B$1:$D$25,3,FALSE)</f>
        <v>0.43333333333333335</v>
      </c>
      <c r="L5" t="str">
        <f>CONCATENATE($D5,"-",$R$1,"-",M5)</f>
        <v>Hanegraaf, Daan-Havermans, Jos-1</v>
      </c>
      <c r="M5">
        <v>1</v>
      </c>
      <c r="N5">
        <f t="shared" si="1"/>
        <v>45562.038275862076</v>
      </c>
      <c r="O5">
        <f>IF(Q5="","",O4+1)</f>
        <v>2</v>
      </c>
      <c r="Q5" s="83">
        <f t="shared" si="2"/>
        <v>45560</v>
      </c>
      <c r="R5" s="35" t="str">
        <f t="shared" si="3"/>
        <v>Steen, Jan van</v>
      </c>
      <c r="S5" s="40">
        <f t="shared" si="4"/>
        <v>13</v>
      </c>
      <c r="T5" s="40">
        <f t="shared" si="5"/>
        <v>29</v>
      </c>
      <c r="U5" s="40">
        <f t="shared" si="6"/>
        <v>3</v>
      </c>
      <c r="V5" s="41">
        <f t="shared" si="7"/>
        <v>0.44827586206896552</v>
      </c>
      <c r="W5" s="42">
        <f t="shared" si="8"/>
        <v>3</v>
      </c>
      <c r="X5">
        <f t="shared" ref="X5:X68" si="9">IFERROR(IF(OR(W5=0,W5=1),(T5*10),T5),0)</f>
        <v>29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Havermans, Jos-Hanegraaf, Daan-2</v>
      </c>
      <c r="M6">
        <v>2</v>
      </c>
      <c r="N6">
        <f t="shared" si="1"/>
        <v>45568.22</v>
      </c>
      <c r="O6">
        <f t="shared" ref="O6:O69" si="11">IF(Q6="","",O5+1)</f>
        <v>3</v>
      </c>
      <c r="Q6" s="83">
        <f t="shared" si="2"/>
        <v>45567</v>
      </c>
      <c r="R6" s="35" t="str">
        <f t="shared" si="3"/>
        <v>Vermeulen, Rudolf</v>
      </c>
      <c r="S6" s="40">
        <f t="shared" si="4"/>
        <v>6</v>
      </c>
      <c r="T6" s="40">
        <f t="shared" si="5"/>
        <v>12</v>
      </c>
      <c r="U6" s="40">
        <f t="shared" si="6"/>
        <v>2</v>
      </c>
      <c r="V6" s="41">
        <f t="shared" si="7"/>
        <v>0.5</v>
      </c>
      <c r="W6" s="42">
        <f t="shared" si="8"/>
        <v>0</v>
      </c>
      <c r="X6">
        <f t="shared" si="9"/>
        <v>120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0.43333333333333335</v>
      </c>
      <c r="L7" t="str">
        <f t="shared" ref="L7" si="12">CONCATENATE($D7,"-",$R$1,"-",M7)</f>
        <v>Hanegraaf, Daan-Havermans, Jos-2</v>
      </c>
      <c r="M7">
        <v>2</v>
      </c>
      <c r="N7">
        <f t="shared" si="1"/>
        <v>45569.081666666665</v>
      </c>
      <c r="O7">
        <f t="shared" si="11"/>
        <v>4</v>
      </c>
      <c r="Q7" s="83">
        <f t="shared" si="2"/>
        <v>45567</v>
      </c>
      <c r="R7" s="35" t="str">
        <f t="shared" si="3"/>
        <v>Jochems, Cees</v>
      </c>
      <c r="S7" s="40">
        <f t="shared" si="4"/>
        <v>13</v>
      </c>
      <c r="T7" s="40">
        <f t="shared" si="5"/>
        <v>24</v>
      </c>
      <c r="U7" s="40">
        <f t="shared" si="6"/>
        <v>5</v>
      </c>
      <c r="V7" s="41">
        <f t="shared" si="7"/>
        <v>0.54166666666666663</v>
      </c>
      <c r="W7" s="42">
        <f t="shared" si="8"/>
        <v>3</v>
      </c>
      <c r="X7">
        <f t="shared" si="9"/>
        <v>24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Havermans, Jos-Hanegraaf, Daan-3</v>
      </c>
      <c r="M8">
        <v>3</v>
      </c>
      <c r="N8">
        <f t="shared" si="1"/>
        <v>45569.234705882351</v>
      </c>
      <c r="O8">
        <f t="shared" si="11"/>
        <v>5</v>
      </c>
      <c r="Q8" s="83">
        <f t="shared" si="2"/>
        <v>45567</v>
      </c>
      <c r="R8" s="35" t="str">
        <f t="shared" si="3"/>
        <v>Steen, Jan van</v>
      </c>
      <c r="S8" s="40">
        <f t="shared" si="4"/>
        <v>13</v>
      </c>
      <c r="T8" s="40">
        <f t="shared" si="5"/>
        <v>17</v>
      </c>
      <c r="U8" s="40">
        <f t="shared" si="6"/>
        <v>4</v>
      </c>
      <c r="V8" s="41">
        <f t="shared" si="7"/>
        <v>0.76470588235294112</v>
      </c>
      <c r="W8" s="42">
        <f t="shared" si="8"/>
        <v>3</v>
      </c>
      <c r="X8">
        <f t="shared" si="9"/>
        <v>17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0.43333333333333335</v>
      </c>
      <c r="L9" t="str">
        <f t="shared" ref="L9" si="14">CONCATENATE($D9,"-",$R$1,"-",M9)</f>
        <v>Hanegraaf, Daan-Havermans, Jos-3</v>
      </c>
      <c r="M9">
        <v>3</v>
      </c>
      <c r="N9">
        <f t="shared" si="1"/>
        <v>45575.76666666667</v>
      </c>
      <c r="O9">
        <f t="shared" si="11"/>
        <v>6</v>
      </c>
      <c r="Q9" s="83">
        <f t="shared" si="2"/>
        <v>45574</v>
      </c>
      <c r="R9" s="35" t="str">
        <f t="shared" si="3"/>
        <v>Kroese, Gerard</v>
      </c>
      <c r="S9" s="40">
        <f t="shared" si="4"/>
        <v>11</v>
      </c>
      <c r="T9" s="40">
        <f t="shared" si="5"/>
        <v>30</v>
      </c>
      <c r="U9" s="40">
        <f t="shared" si="6"/>
        <v>2</v>
      </c>
      <c r="V9" s="41">
        <f t="shared" si="7"/>
        <v>0.36666666666666664</v>
      </c>
      <c r="W9" s="42">
        <f t="shared" si="8"/>
        <v>0</v>
      </c>
      <c r="X9">
        <f t="shared" si="9"/>
        <v>300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Havermans, Jos-Hanegraaf, Daan-4</v>
      </c>
      <c r="M10">
        <v>4</v>
      </c>
      <c r="N10">
        <f t="shared" si="1"/>
        <v>45576.03333333334</v>
      </c>
      <c r="O10">
        <f t="shared" si="11"/>
        <v>7</v>
      </c>
      <c r="Q10" s="83">
        <f t="shared" si="2"/>
        <v>45574</v>
      </c>
      <c r="R10" s="35" t="str">
        <f t="shared" si="3"/>
        <v>Hoppenbrouwers, Ben</v>
      </c>
      <c r="S10" s="40">
        <f t="shared" si="4"/>
        <v>13</v>
      </c>
      <c r="T10" s="40">
        <f t="shared" si="5"/>
        <v>30</v>
      </c>
      <c r="U10" s="40">
        <f t="shared" si="6"/>
        <v>2</v>
      </c>
      <c r="V10" s="41">
        <f t="shared" si="7"/>
        <v>0.43333333333333335</v>
      </c>
      <c r="W10" s="42">
        <f t="shared" si="8"/>
        <v>3</v>
      </c>
      <c r="X10">
        <f t="shared" si="9"/>
        <v>30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Hanegraaf, Daan-Havermans, Jos-4</v>
      </c>
      <c r="M11">
        <v>4</v>
      </c>
      <c r="N11">
        <f t="shared" si="1"/>
        <v>45576.03333333334</v>
      </c>
      <c r="O11">
        <f t="shared" si="11"/>
        <v>8</v>
      </c>
      <c r="Q11" s="83">
        <f t="shared" si="2"/>
        <v>45574</v>
      </c>
      <c r="R11" s="35" t="str">
        <f t="shared" si="3"/>
        <v>Hoppenbrouwers, Ben</v>
      </c>
      <c r="S11" s="40">
        <f t="shared" si="4"/>
        <v>13</v>
      </c>
      <c r="T11" s="40">
        <f t="shared" si="5"/>
        <v>30</v>
      </c>
      <c r="U11" s="40">
        <f t="shared" si="6"/>
        <v>2</v>
      </c>
      <c r="V11" s="41">
        <f t="shared" si="7"/>
        <v>0.43333333333333335</v>
      </c>
      <c r="W11" s="42">
        <f t="shared" si="8"/>
        <v>3</v>
      </c>
      <c r="X11">
        <f t="shared" si="9"/>
        <v>30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Havermans, Jos-Hanegraaf, Daan-5</v>
      </c>
      <c r="M12">
        <v>5</v>
      </c>
      <c r="N12">
        <f t="shared" si="1"/>
        <v>45582.366666666676</v>
      </c>
      <c r="O12">
        <f t="shared" si="11"/>
        <v>9</v>
      </c>
      <c r="Q12" s="83">
        <f t="shared" si="2"/>
        <v>45581</v>
      </c>
      <c r="R12" s="35" t="str">
        <f t="shared" si="3"/>
        <v>Zagers, Mark</v>
      </c>
      <c r="S12" s="40">
        <f t="shared" si="4"/>
        <v>8</v>
      </c>
      <c r="T12" s="40">
        <f t="shared" si="5"/>
        <v>30</v>
      </c>
      <c r="U12" s="40">
        <f t="shared" si="6"/>
        <v>1</v>
      </c>
      <c r="V12" s="41">
        <f t="shared" si="7"/>
        <v>0.26666666666666666</v>
      </c>
      <c r="W12" s="42">
        <f t="shared" si="8"/>
        <v>0</v>
      </c>
      <c r="X12">
        <f t="shared" si="9"/>
        <v>300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Hanegraaf, Daan-Havermans, Jos-5</v>
      </c>
      <c r="M13">
        <v>5</v>
      </c>
      <c r="N13">
        <f t="shared" si="1"/>
        <v>45583.060000000005</v>
      </c>
      <c r="O13">
        <f t="shared" si="11"/>
        <v>10</v>
      </c>
      <c r="Q13" s="83">
        <f t="shared" si="2"/>
        <v>45581</v>
      </c>
      <c r="R13" s="35" t="str">
        <f t="shared" si="3"/>
        <v>Verkooyen, John</v>
      </c>
      <c r="S13" s="40">
        <f t="shared" si="4"/>
        <v>13</v>
      </c>
      <c r="T13" s="40">
        <f t="shared" si="5"/>
        <v>26</v>
      </c>
      <c r="U13" s="40">
        <f t="shared" si="6"/>
        <v>3</v>
      </c>
      <c r="V13" s="41">
        <f t="shared" si="7"/>
        <v>0.5</v>
      </c>
      <c r="W13" s="42">
        <f t="shared" si="8"/>
        <v>3</v>
      </c>
      <c r="X13">
        <f t="shared" si="9"/>
        <v>26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Havermans, Jos-Hanegraaf, Daan-6</v>
      </c>
      <c r="M14">
        <v>6</v>
      </c>
      <c r="N14">
        <f t="shared" si="1"/>
        <v>45583.202222222222</v>
      </c>
      <c r="O14">
        <f t="shared" si="11"/>
        <v>11</v>
      </c>
      <c r="Q14" s="83">
        <f t="shared" si="2"/>
        <v>45581</v>
      </c>
      <c r="R14" s="35" t="str">
        <f t="shared" si="3"/>
        <v>Zagers, Kees</v>
      </c>
      <c r="S14" s="40">
        <f t="shared" si="4"/>
        <v>13</v>
      </c>
      <c r="T14" s="40">
        <f t="shared" si="5"/>
        <v>18</v>
      </c>
      <c r="U14" s="40">
        <f t="shared" si="6"/>
        <v>4</v>
      </c>
      <c r="V14" s="41">
        <f t="shared" si="7"/>
        <v>0.72222222222222221</v>
      </c>
      <c r="W14" s="42">
        <f t="shared" si="8"/>
        <v>3</v>
      </c>
      <c r="X14">
        <f t="shared" si="9"/>
        <v>18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Hanegraaf, Daan-Havermans, Jos-6</v>
      </c>
      <c r="M15">
        <v>6</v>
      </c>
      <c r="N15">
        <f t="shared" si="1"/>
        <v>45617.633333333339</v>
      </c>
      <c r="O15">
        <f t="shared" si="11"/>
        <v>12</v>
      </c>
      <c r="Q15" s="83">
        <f t="shared" si="2"/>
        <v>45616</v>
      </c>
      <c r="R15" s="35" t="str">
        <f t="shared" si="3"/>
        <v>Hoppenbrouwers, Ben</v>
      </c>
      <c r="S15" s="40">
        <f t="shared" si="4"/>
        <v>10</v>
      </c>
      <c r="T15" s="40">
        <f t="shared" si="5"/>
        <v>30</v>
      </c>
      <c r="U15" s="40">
        <f t="shared" si="6"/>
        <v>4</v>
      </c>
      <c r="V15" s="41">
        <f t="shared" si="7"/>
        <v>0.33333333333333331</v>
      </c>
      <c r="W15" s="42">
        <f t="shared" si="8"/>
        <v>0</v>
      </c>
      <c r="X15">
        <f t="shared" si="9"/>
        <v>300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Havermans, Jos-Hanegraaf, Daan-7</v>
      </c>
      <c r="M16">
        <v>7</v>
      </c>
      <c r="N16">
        <f t="shared" si="1"/>
        <v>45617.633333333339</v>
      </c>
      <c r="O16">
        <f t="shared" si="11"/>
        <v>13</v>
      </c>
      <c r="Q16" s="83">
        <f t="shared" si="2"/>
        <v>45616</v>
      </c>
      <c r="R16" s="35" t="str">
        <f t="shared" si="3"/>
        <v>Hoppenbrouwers, Ben</v>
      </c>
      <c r="S16" s="40">
        <f t="shared" si="4"/>
        <v>10</v>
      </c>
      <c r="T16" s="40">
        <f t="shared" si="5"/>
        <v>30</v>
      </c>
      <c r="U16" s="40">
        <f t="shared" si="6"/>
        <v>4</v>
      </c>
      <c r="V16" s="41">
        <f t="shared" si="7"/>
        <v>0.33333333333333331</v>
      </c>
      <c r="W16" s="42">
        <f t="shared" si="8"/>
        <v>0</v>
      </c>
      <c r="X16">
        <f t="shared" si="9"/>
        <v>300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Hanegraaf, Daan-Havermans, Jos-7</v>
      </c>
      <c r="M17">
        <v>7</v>
      </c>
      <c r="N17">
        <f t="shared" si="1"/>
        <v>45617.633333333339</v>
      </c>
      <c r="O17">
        <f t="shared" si="11"/>
        <v>14</v>
      </c>
      <c r="Q17" s="83">
        <f t="shared" si="2"/>
        <v>45616</v>
      </c>
      <c r="R17" s="35" t="str">
        <f t="shared" si="3"/>
        <v>Hoppenbrouwers, Ben</v>
      </c>
      <c r="S17" s="40">
        <f t="shared" si="4"/>
        <v>10</v>
      </c>
      <c r="T17" s="40">
        <f t="shared" si="5"/>
        <v>30</v>
      </c>
      <c r="U17" s="40">
        <f t="shared" si="6"/>
        <v>4</v>
      </c>
      <c r="V17" s="41">
        <f t="shared" si="7"/>
        <v>0.33333333333333331</v>
      </c>
      <c r="W17" s="42">
        <f t="shared" si="8"/>
        <v>0</v>
      </c>
      <c r="X17">
        <f t="shared" si="9"/>
        <v>300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Havermans, Jos-Hanegraaf, Daan-8</v>
      </c>
      <c r="M18">
        <v>8</v>
      </c>
      <c r="N18">
        <f t="shared" si="1"/>
        <v>45624.633333333339</v>
      </c>
      <c r="O18">
        <f t="shared" si="11"/>
        <v>15</v>
      </c>
      <c r="Q18" s="83">
        <f t="shared" si="2"/>
        <v>45623</v>
      </c>
      <c r="R18" s="35" t="str">
        <f t="shared" si="3"/>
        <v>Hoppenbrouwers, Ben</v>
      </c>
      <c r="S18" s="40">
        <f t="shared" si="4"/>
        <v>10</v>
      </c>
      <c r="T18" s="40">
        <f t="shared" si="5"/>
        <v>30</v>
      </c>
      <c r="U18" s="40">
        <f t="shared" si="6"/>
        <v>2</v>
      </c>
      <c r="V18" s="41">
        <f t="shared" si="7"/>
        <v>0.33333333333333331</v>
      </c>
      <c r="W18" s="42">
        <f t="shared" si="8"/>
        <v>0</v>
      </c>
      <c r="X18">
        <f t="shared" si="9"/>
        <v>300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Hanegraaf, Daan-Havermans, Jos-8</v>
      </c>
      <c r="M19">
        <v>8</v>
      </c>
      <c r="N19">
        <f t="shared" si="1"/>
        <v>45625.081666666665</v>
      </c>
      <c r="O19">
        <f t="shared" si="11"/>
        <v>16</v>
      </c>
      <c r="Q19" s="83">
        <f t="shared" si="2"/>
        <v>45623</v>
      </c>
      <c r="R19" s="35" t="str">
        <f t="shared" si="3"/>
        <v>Zagers, Kees</v>
      </c>
      <c r="S19" s="40">
        <f t="shared" si="4"/>
        <v>13</v>
      </c>
      <c r="T19" s="40">
        <f t="shared" si="5"/>
        <v>24</v>
      </c>
      <c r="U19" s="40">
        <f t="shared" si="6"/>
        <v>4</v>
      </c>
      <c r="V19" s="41">
        <f t="shared" si="7"/>
        <v>0.54166666666666663</v>
      </c>
      <c r="W19" s="42">
        <f t="shared" si="8"/>
        <v>3</v>
      </c>
      <c r="X19">
        <f t="shared" si="9"/>
        <v>24</v>
      </c>
    </row>
    <row r="20" spans="2:24" ht="15">
      <c r="B20">
        <f t="shared" si="0"/>
        <v>45645.500000000007</v>
      </c>
      <c r="C20" s="35">
        <f>_xlfn.IFNA(VLOOKUP(L20,Invoer!$A$3:$P$599,3,FALSE),"")</f>
        <v>45644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9</v>
      </c>
      <c r="F20" s="31">
        <f>_xlfn.IFNA(VLOOKUP(L20,Invoer!$A$3:$P$599,10,FALSE),"")</f>
        <v>30</v>
      </c>
      <c r="G20" s="31">
        <f>_xlfn.IFNA(VLOOKUP(L20,Invoer!$A$3:$P$599,11,FALSE),"")</f>
        <v>3</v>
      </c>
      <c r="H20" s="32">
        <f>_xlfn.IFNA(VLOOKUP(L20,Invoer!$A$3:$P$599,13,FALSE),"")</f>
        <v>0.3</v>
      </c>
      <c r="I20" s="34">
        <f>_xlfn.IFNA(VLOOKUP(L20,Invoer!$A$3:$P$599,15,FALSE),"")</f>
        <v>0</v>
      </c>
      <c r="J20" s="37">
        <f>VLOOKUP($R$1,Deelnemers!$B$1:$D$25,3,FALSE)</f>
        <v>0.43333333333333335</v>
      </c>
      <c r="L20" t="str">
        <f t="shared" ref="L20" si="25">CONCATENATE($R$1,"-",,$D20,"-",M20)</f>
        <v>Havermans, Jos-Hanegraaf, Hein-1</v>
      </c>
      <c r="M20">
        <v>1</v>
      </c>
      <c r="N20">
        <f t="shared" si="1"/>
        <v>45639.081666666665</v>
      </c>
      <c r="O20">
        <f t="shared" si="11"/>
        <v>17</v>
      </c>
      <c r="Q20" s="83">
        <f t="shared" si="2"/>
        <v>45637</v>
      </c>
      <c r="R20" s="35" t="str">
        <f t="shared" si="3"/>
        <v>Oorschot, René van</v>
      </c>
      <c r="S20" s="40">
        <f t="shared" si="4"/>
        <v>13</v>
      </c>
      <c r="T20" s="40">
        <f t="shared" si="5"/>
        <v>24</v>
      </c>
      <c r="U20" s="40">
        <f t="shared" si="6"/>
        <v>2</v>
      </c>
      <c r="V20" s="41">
        <f t="shared" si="7"/>
        <v>0.54166666666666663</v>
      </c>
      <c r="W20" s="42">
        <f t="shared" si="8"/>
        <v>3</v>
      </c>
      <c r="X20">
        <f t="shared" si="9"/>
        <v>24</v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Hanegraaf, Hein-Havermans, Jos-1</v>
      </c>
      <c r="M21">
        <v>1</v>
      </c>
      <c r="N21">
        <f t="shared" si="1"/>
        <v>45639.110909090916</v>
      </c>
      <c r="O21">
        <f t="shared" si="11"/>
        <v>18</v>
      </c>
      <c r="Q21" s="83">
        <f t="shared" si="2"/>
        <v>45637</v>
      </c>
      <c r="R21" s="35" t="str">
        <f t="shared" si="3"/>
        <v>Praat, Marcel van</v>
      </c>
      <c r="S21" s="40">
        <f t="shared" si="4"/>
        <v>13</v>
      </c>
      <c r="T21" s="40">
        <f t="shared" si="5"/>
        <v>22</v>
      </c>
      <c r="U21" s="40">
        <f t="shared" si="6"/>
        <v>3</v>
      </c>
      <c r="V21" s="41">
        <f t="shared" si="7"/>
        <v>0.59090909090909094</v>
      </c>
      <c r="W21" s="42">
        <f t="shared" si="8"/>
        <v>3</v>
      </c>
      <c r="X21">
        <f t="shared" si="9"/>
        <v>22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Havermans, Jos-Hanegraaf, Hein-2</v>
      </c>
      <c r="M22">
        <v>2</v>
      </c>
      <c r="N22">
        <f t="shared" si="1"/>
        <v>45645.500000000007</v>
      </c>
      <c r="O22">
        <f t="shared" si="11"/>
        <v>19</v>
      </c>
      <c r="Q22" s="83">
        <f t="shared" si="2"/>
        <v>45644</v>
      </c>
      <c r="R22" s="35" t="str">
        <f t="shared" si="3"/>
        <v>Hanegraaf, Hein</v>
      </c>
      <c r="S22" s="40">
        <f t="shared" si="4"/>
        <v>9</v>
      </c>
      <c r="T22" s="40">
        <f t="shared" si="5"/>
        <v>30</v>
      </c>
      <c r="U22" s="40">
        <f t="shared" si="6"/>
        <v>3</v>
      </c>
      <c r="V22" s="41">
        <f t="shared" si="7"/>
        <v>0.3</v>
      </c>
      <c r="W22" s="42">
        <f t="shared" si="8"/>
        <v>0</v>
      </c>
      <c r="X22">
        <f t="shared" si="9"/>
        <v>300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Hanegraaf, Hein-Havermans, Jos-2</v>
      </c>
      <c r="M23">
        <v>2</v>
      </c>
      <c r="N23">
        <f t="shared" si="1"/>
        <v>45645.514999999999</v>
      </c>
      <c r="O23">
        <f t="shared" si="11"/>
        <v>20</v>
      </c>
      <c r="Q23" s="83">
        <f t="shared" si="2"/>
        <v>45644</v>
      </c>
      <c r="R23" s="35" t="str">
        <f t="shared" si="3"/>
        <v>Zagers, Kees</v>
      </c>
      <c r="S23" s="40">
        <f t="shared" si="4"/>
        <v>9</v>
      </c>
      <c r="T23" s="40">
        <f t="shared" si="5"/>
        <v>24</v>
      </c>
      <c r="U23" s="40">
        <f t="shared" si="6"/>
        <v>3</v>
      </c>
      <c r="V23" s="41">
        <f t="shared" si="7"/>
        <v>0.375</v>
      </c>
      <c r="W23" s="42">
        <f t="shared" si="8"/>
        <v>0</v>
      </c>
      <c r="X23">
        <f t="shared" si="9"/>
        <v>240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Havermans, Jos-Hanegraaf, Hein-3</v>
      </c>
      <c r="M24">
        <v>3</v>
      </c>
      <c r="N24">
        <f t="shared" si="1"/>
        <v>45646.272500000006</v>
      </c>
      <c r="O24">
        <f t="shared" si="11"/>
        <v>21</v>
      </c>
      <c r="Q24" s="83">
        <f t="shared" si="2"/>
        <v>45644</v>
      </c>
      <c r="R24" s="35" t="str">
        <f t="shared" si="3"/>
        <v>Vissenberg, Erwin</v>
      </c>
      <c r="S24" s="40">
        <f t="shared" si="4"/>
        <v>13</v>
      </c>
      <c r="T24" s="40">
        <f t="shared" si="5"/>
        <v>16</v>
      </c>
      <c r="U24" s="40">
        <f t="shared" si="6"/>
        <v>3</v>
      </c>
      <c r="V24" s="41">
        <f t="shared" si="7"/>
        <v>0.8125</v>
      </c>
      <c r="W24" s="42">
        <f t="shared" si="8"/>
        <v>3</v>
      </c>
      <c r="X24">
        <f t="shared" si="9"/>
        <v>16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Hanegraaf, Hein-Havermans, Jos-3</v>
      </c>
      <c r="M25">
        <v>3</v>
      </c>
      <c r="N25">
        <f t="shared" si="1"/>
        <v>45674.081666666665</v>
      </c>
      <c r="O25">
        <f t="shared" si="11"/>
        <v>22</v>
      </c>
      <c r="Q25" s="83">
        <f t="shared" si="2"/>
        <v>45672</v>
      </c>
      <c r="R25" s="35" t="str">
        <f t="shared" si="3"/>
        <v>Verkooyen, John</v>
      </c>
      <c r="S25" s="40">
        <f t="shared" si="4"/>
        <v>13</v>
      </c>
      <c r="T25" s="40">
        <f t="shared" si="5"/>
        <v>24</v>
      </c>
      <c r="U25" s="40">
        <f t="shared" si="6"/>
        <v>3</v>
      </c>
      <c r="V25" s="41">
        <f t="shared" si="7"/>
        <v>0.54166666666666663</v>
      </c>
      <c r="W25" s="42">
        <f t="shared" si="8"/>
        <v>3</v>
      </c>
      <c r="X25">
        <f t="shared" si="9"/>
        <v>24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Havermans, Jos-Hanegraaf, Hein-4</v>
      </c>
      <c r="M26">
        <v>4</v>
      </c>
      <c r="N26">
        <f t="shared" si="1"/>
        <v>45674.110909090916</v>
      </c>
      <c r="O26">
        <f t="shared" si="11"/>
        <v>23</v>
      </c>
      <c r="Q26" s="83">
        <f t="shared" si="2"/>
        <v>45672</v>
      </c>
      <c r="R26" s="35" t="str">
        <f t="shared" si="3"/>
        <v>Hanegraaf, Daan</v>
      </c>
      <c r="S26" s="40">
        <f t="shared" si="4"/>
        <v>13</v>
      </c>
      <c r="T26" s="40">
        <f t="shared" si="5"/>
        <v>22</v>
      </c>
      <c r="U26" s="40">
        <f t="shared" si="6"/>
        <v>2</v>
      </c>
      <c r="V26" s="41">
        <f t="shared" si="7"/>
        <v>0.59090909090909094</v>
      </c>
      <c r="W26" s="42">
        <f t="shared" si="8"/>
        <v>3</v>
      </c>
      <c r="X26">
        <f t="shared" si="9"/>
        <v>22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Hanegraaf, Hein-Havermans, Jos-4</v>
      </c>
      <c r="M27">
        <v>4</v>
      </c>
      <c r="N27">
        <f t="shared" si="1"/>
        <v>45674.272500000006</v>
      </c>
      <c r="O27">
        <f t="shared" si="11"/>
        <v>24</v>
      </c>
      <c r="Q27" s="83">
        <f t="shared" si="2"/>
        <v>45672</v>
      </c>
      <c r="R27" s="35" t="str">
        <f t="shared" si="3"/>
        <v>Kroese, Gerard</v>
      </c>
      <c r="S27" s="40">
        <f t="shared" si="4"/>
        <v>13</v>
      </c>
      <c r="T27" s="40">
        <f t="shared" si="5"/>
        <v>16</v>
      </c>
      <c r="U27" s="40">
        <f t="shared" si="6"/>
        <v>5</v>
      </c>
      <c r="V27" s="41">
        <f t="shared" si="7"/>
        <v>0.8125</v>
      </c>
      <c r="W27" s="42">
        <f t="shared" si="8"/>
        <v>3</v>
      </c>
      <c r="X27">
        <f t="shared" si="9"/>
        <v>16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Havermans, Jos-Hanegraaf, Hein-5</v>
      </c>
      <c r="M28">
        <v>5</v>
      </c>
      <c r="N28">
        <f t="shared" si="1"/>
        <v>45680.411052631585</v>
      </c>
      <c r="O28">
        <f t="shared" si="11"/>
        <v>25</v>
      </c>
      <c r="Q28" s="83">
        <f t="shared" si="2"/>
        <v>45679</v>
      </c>
      <c r="R28" s="35" t="str">
        <f t="shared" si="3"/>
        <v>Vermeulen, Rudolf</v>
      </c>
      <c r="S28" s="40">
        <f t="shared" si="4"/>
        <v>8</v>
      </c>
      <c r="T28" s="40">
        <f t="shared" si="5"/>
        <v>19</v>
      </c>
      <c r="U28" s="40">
        <f t="shared" si="6"/>
        <v>2</v>
      </c>
      <c r="V28" s="41">
        <f t="shared" si="7"/>
        <v>0.42105263157894735</v>
      </c>
      <c r="W28" s="42">
        <f t="shared" si="8"/>
        <v>0</v>
      </c>
      <c r="X28">
        <f t="shared" si="9"/>
        <v>190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Hanegraaf, Hein-Havermans, Jos-5</v>
      </c>
      <c r="M29">
        <v>5</v>
      </c>
      <c r="N29">
        <f t="shared" si="1"/>
        <v>45681.234705882351</v>
      </c>
      <c r="O29">
        <f t="shared" si="11"/>
        <v>26</v>
      </c>
      <c r="Q29" s="83">
        <f t="shared" si="2"/>
        <v>45679</v>
      </c>
      <c r="R29" s="35" t="str">
        <f t="shared" si="3"/>
        <v>Praat, Marcel van</v>
      </c>
      <c r="S29" s="40">
        <f t="shared" si="4"/>
        <v>13</v>
      </c>
      <c r="T29" s="40">
        <f t="shared" si="5"/>
        <v>17</v>
      </c>
      <c r="U29" s="40">
        <f t="shared" si="6"/>
        <v>5</v>
      </c>
      <c r="V29" s="41">
        <f t="shared" si="7"/>
        <v>0.76470588235294112</v>
      </c>
      <c r="W29" s="42">
        <f t="shared" si="8"/>
        <v>3</v>
      </c>
      <c r="X29">
        <f t="shared" si="9"/>
        <v>17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Havermans, Jos-Hanegraaf, Hein-6</v>
      </c>
      <c r="M30">
        <v>6</v>
      </c>
      <c r="N30">
        <f t="shared" si="1"/>
        <v>45701.9</v>
      </c>
      <c r="O30">
        <f t="shared" si="11"/>
        <v>27</v>
      </c>
      <c r="Q30" s="83">
        <f t="shared" si="2"/>
        <v>45700</v>
      </c>
      <c r="R30" s="35" t="str">
        <f t="shared" si="3"/>
        <v>Steen, Jan van</v>
      </c>
      <c r="S30" s="40">
        <f t="shared" si="4"/>
        <v>12</v>
      </c>
      <c r="T30" s="40">
        <f t="shared" si="5"/>
        <v>30</v>
      </c>
      <c r="U30" s="40">
        <f t="shared" si="6"/>
        <v>2</v>
      </c>
      <c r="V30" s="41">
        <f t="shared" si="7"/>
        <v>0.4</v>
      </c>
      <c r="W30" s="42">
        <f t="shared" si="8"/>
        <v>0</v>
      </c>
      <c r="X30">
        <f t="shared" si="9"/>
        <v>300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Hanegraaf, Hein-Havermans, Jos-6</v>
      </c>
      <c r="M31">
        <v>6</v>
      </c>
      <c r="N31">
        <f t="shared" si="1"/>
        <v>45702.07</v>
      </c>
      <c r="O31">
        <f t="shared" si="11"/>
        <v>28</v>
      </c>
      <c r="Q31" s="83">
        <f t="shared" si="2"/>
        <v>45700</v>
      </c>
      <c r="R31" s="35" t="str">
        <f t="shared" si="3"/>
        <v>Hoppenbrouwers, Ben</v>
      </c>
      <c r="S31" s="40">
        <f t="shared" si="4"/>
        <v>13</v>
      </c>
      <c r="T31" s="40">
        <f t="shared" si="5"/>
        <v>25</v>
      </c>
      <c r="U31" s="40">
        <f t="shared" si="6"/>
        <v>2</v>
      </c>
      <c r="V31" s="41">
        <f t="shared" si="7"/>
        <v>0.52</v>
      </c>
      <c r="W31" s="42">
        <f t="shared" si="8"/>
        <v>3</v>
      </c>
      <c r="X31">
        <f t="shared" si="9"/>
        <v>25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Havermans, Jos-Hanegraaf, Hein-7</v>
      </c>
      <c r="M32">
        <v>7</v>
      </c>
      <c r="N32">
        <f t="shared" si="1"/>
        <v>45709.038275862076</v>
      </c>
      <c r="O32">
        <f t="shared" si="11"/>
        <v>29</v>
      </c>
      <c r="Q32" s="83">
        <f t="shared" si="2"/>
        <v>45707</v>
      </c>
      <c r="R32" s="35" t="str">
        <f t="shared" si="3"/>
        <v>Verkooyen, John</v>
      </c>
      <c r="S32" s="40">
        <f t="shared" si="4"/>
        <v>13</v>
      </c>
      <c r="T32" s="40">
        <f t="shared" si="5"/>
        <v>29</v>
      </c>
      <c r="U32" s="40">
        <f t="shared" si="6"/>
        <v>3</v>
      </c>
      <c r="V32" s="41">
        <f t="shared" si="7"/>
        <v>0.44827586206896552</v>
      </c>
      <c r="W32" s="42">
        <f t="shared" si="8"/>
        <v>3</v>
      </c>
      <c r="X32">
        <f t="shared" si="9"/>
        <v>29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Hanegraaf, Hein-Havermans, Jos-7</v>
      </c>
      <c r="M33">
        <v>7</v>
      </c>
      <c r="N33">
        <f t="shared" si="1"/>
        <v>45709.234705882351</v>
      </c>
      <c r="O33">
        <f t="shared" si="11"/>
        <v>30</v>
      </c>
      <c r="Q33" s="83">
        <f t="shared" si="2"/>
        <v>45707</v>
      </c>
      <c r="R33" s="35" t="str">
        <f t="shared" si="3"/>
        <v>Steen, Kees van</v>
      </c>
      <c r="S33" s="40">
        <f t="shared" si="4"/>
        <v>13</v>
      </c>
      <c r="T33" s="40">
        <f t="shared" si="5"/>
        <v>17</v>
      </c>
      <c r="U33" s="40">
        <f t="shared" si="6"/>
        <v>3</v>
      </c>
      <c r="V33" s="41">
        <f t="shared" si="7"/>
        <v>0.76470588235294112</v>
      </c>
      <c r="W33" s="42">
        <f t="shared" si="8"/>
        <v>3</v>
      </c>
      <c r="X33">
        <f t="shared" si="9"/>
        <v>17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Havermans, Jos-Hanegraaf, Hein-8</v>
      </c>
      <c r="M34">
        <v>8</v>
      </c>
      <c r="N34">
        <f t="shared" si="1"/>
        <v>45716.03333333334</v>
      </c>
      <c r="O34">
        <f t="shared" si="11"/>
        <v>31</v>
      </c>
      <c r="Q34" s="83">
        <f t="shared" si="2"/>
        <v>45714</v>
      </c>
      <c r="R34" s="35" t="str">
        <f t="shared" si="3"/>
        <v>Praat, Marcel van</v>
      </c>
      <c r="S34" s="40">
        <f t="shared" si="4"/>
        <v>13</v>
      </c>
      <c r="T34" s="40">
        <f t="shared" si="5"/>
        <v>30</v>
      </c>
      <c r="U34" s="40">
        <f t="shared" si="6"/>
        <v>3</v>
      </c>
      <c r="V34" s="41">
        <f t="shared" si="7"/>
        <v>0.43333333333333335</v>
      </c>
      <c r="W34" s="42">
        <f t="shared" si="8"/>
        <v>3</v>
      </c>
      <c r="X34">
        <f t="shared" si="9"/>
        <v>30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Hanegraaf, Hein-Havermans, Jos-8</v>
      </c>
      <c r="M35">
        <v>8</v>
      </c>
      <c r="N35">
        <f t="shared" si="1"/>
        <v>45716.174210526318</v>
      </c>
      <c r="O35">
        <f t="shared" si="11"/>
        <v>32</v>
      </c>
      <c r="Q35" s="83">
        <f t="shared" si="2"/>
        <v>45714</v>
      </c>
      <c r="R35" s="35" t="str">
        <f t="shared" si="3"/>
        <v>Verkooyen, John</v>
      </c>
      <c r="S35" s="40">
        <f t="shared" si="4"/>
        <v>13</v>
      </c>
      <c r="T35" s="40">
        <f t="shared" si="5"/>
        <v>19</v>
      </c>
      <c r="U35" s="40">
        <f t="shared" si="6"/>
        <v>3</v>
      </c>
      <c r="V35" s="41">
        <f t="shared" si="7"/>
        <v>0.68421052631578949</v>
      </c>
      <c r="W35" s="42">
        <f t="shared" si="8"/>
        <v>3</v>
      </c>
      <c r="X35">
        <f t="shared" si="9"/>
        <v>19</v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Havermans, Jos-Havermans, Jos-1</v>
      </c>
      <c r="M36">
        <v>1</v>
      </c>
      <c r="N36">
        <f t="shared" ref="N36:N67" si="43">SMALL($B$4:$B$403,ROW($B33))</f>
        <v>45764.79</v>
      </c>
      <c r="O36">
        <f t="shared" si="11"/>
        <v>33</v>
      </c>
      <c r="Q36" s="83">
        <f t="shared" ref="Q36:Q67" si="44">VLOOKUP(N36,$B$4:$I$403,2,FALSE)</f>
        <v>45763</v>
      </c>
      <c r="R36" s="35" t="str">
        <f t="shared" ref="R36:R67" si="45">IF(Q36="","",VLOOKUP(N36,$B$4:$I$403,3,FALSE))</f>
        <v>Jochems, Cees</v>
      </c>
      <c r="S36" s="40">
        <f t="shared" ref="S36:S67" si="46">VLOOKUP(N36,$B$4:$I$403,4,FALSE)</f>
        <v>11</v>
      </c>
      <c r="T36" s="40">
        <f t="shared" ref="T36:T67" si="47">VLOOKUP(N36,$B$4:$I$403,5,FALSE)</f>
        <v>25</v>
      </c>
      <c r="U36" s="40">
        <f t="shared" ref="U36:U67" si="48">VLOOKUP(N36,$B$4:$I$403,6,FALSE)</f>
        <v>3</v>
      </c>
      <c r="V36" s="41">
        <f t="shared" ref="V36:V67" si="49">VLOOKUP(N36,$B$4:$I$403,7,FALSE)</f>
        <v>0.44</v>
      </c>
      <c r="W36" s="42">
        <f t="shared" ref="W36:W67" si="50">VLOOKUP(N36,$B$4:$I$403,8,FALSE)</f>
        <v>0</v>
      </c>
      <c r="X36">
        <f t="shared" si="9"/>
        <v>250</v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0.43333333333333335</v>
      </c>
      <c r="L37" t="str">
        <f t="shared" ref="L37" si="51">CONCATENATE($D37,"-",$R$1,"-",M37)</f>
        <v>Havermans, Jos-Havermans, Jos-1</v>
      </c>
      <c r="M37">
        <v>1</v>
      </c>
      <c r="N37">
        <f t="shared" si="43"/>
        <v>45764.981428571424</v>
      </c>
      <c r="O37">
        <f t="shared" si="11"/>
        <v>34</v>
      </c>
      <c r="Q37" s="83">
        <f t="shared" si="44"/>
        <v>45763</v>
      </c>
      <c r="R37" s="35" t="str">
        <f t="shared" si="45"/>
        <v>Vermeulen, Rudolf</v>
      </c>
      <c r="S37" s="40">
        <f t="shared" si="46"/>
        <v>12</v>
      </c>
      <c r="T37" s="40">
        <f t="shared" si="47"/>
        <v>21</v>
      </c>
      <c r="U37" s="40">
        <f t="shared" si="48"/>
        <v>4</v>
      </c>
      <c r="V37" s="41">
        <f t="shared" si="49"/>
        <v>0.5714285714285714</v>
      </c>
      <c r="W37" s="42">
        <f t="shared" si="50"/>
        <v>0</v>
      </c>
      <c r="X37">
        <f t="shared" si="9"/>
        <v>210</v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Havermans, Jos-Havermans, Jos-2</v>
      </c>
      <c r="M38">
        <v>2</v>
      </c>
      <c r="N38">
        <f t="shared" si="43"/>
        <v>45765.174210526318</v>
      </c>
      <c r="O38">
        <f t="shared" si="11"/>
        <v>35</v>
      </c>
      <c r="Q38" s="83">
        <f t="shared" si="44"/>
        <v>45763</v>
      </c>
      <c r="R38" s="35" t="str">
        <f t="shared" si="45"/>
        <v>Vissenberg, Erwin</v>
      </c>
      <c r="S38" s="40">
        <f t="shared" si="46"/>
        <v>13</v>
      </c>
      <c r="T38" s="40">
        <f t="shared" si="47"/>
        <v>19</v>
      </c>
      <c r="U38" s="40">
        <f t="shared" si="48"/>
        <v>5</v>
      </c>
      <c r="V38" s="41">
        <f t="shared" si="49"/>
        <v>0.68421052631578949</v>
      </c>
      <c r="W38" s="42">
        <f t="shared" si="50"/>
        <v>3</v>
      </c>
      <c r="X38">
        <f t="shared" si="9"/>
        <v>19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0.43333333333333335</v>
      </c>
      <c r="L39" t="str">
        <f t="shared" ref="L39" si="53">CONCATENATE($D39,"-",$R$1,"-",M39)</f>
        <v>Havermans, Jos-Havermans, Jos-2</v>
      </c>
      <c r="M39">
        <v>2</v>
      </c>
      <c r="N39">
        <f t="shared" si="43"/>
        <v>45778.76666666667</v>
      </c>
      <c r="O39">
        <f t="shared" si="11"/>
        <v>36</v>
      </c>
      <c r="Q39" s="83">
        <f t="shared" si="44"/>
        <v>45777</v>
      </c>
      <c r="R39" s="35" t="str">
        <f t="shared" si="45"/>
        <v>Steen, Kees van</v>
      </c>
      <c r="S39" s="40">
        <f t="shared" si="46"/>
        <v>11</v>
      </c>
      <c r="T39" s="40">
        <f t="shared" si="47"/>
        <v>30</v>
      </c>
      <c r="U39" s="40">
        <f t="shared" si="48"/>
        <v>2</v>
      </c>
      <c r="V39" s="41">
        <f t="shared" si="49"/>
        <v>0.36666666666666664</v>
      </c>
      <c r="W39" s="42">
        <f t="shared" si="50"/>
        <v>0</v>
      </c>
      <c r="X39">
        <f t="shared" si="9"/>
        <v>300</v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Havermans, Jos-Havermans, Jos-3</v>
      </c>
      <c r="M40">
        <v>3</v>
      </c>
      <c r="N40">
        <f t="shared" si="43"/>
        <v>45779.368571428575</v>
      </c>
      <c r="O40">
        <f t="shared" si="11"/>
        <v>37</v>
      </c>
      <c r="Q40" s="83">
        <f t="shared" si="44"/>
        <v>45777</v>
      </c>
      <c r="R40" s="35" t="str">
        <f t="shared" si="45"/>
        <v>Vissenberg, Erwin</v>
      </c>
      <c r="S40" s="40">
        <f t="shared" si="46"/>
        <v>13</v>
      </c>
      <c r="T40" s="40">
        <f t="shared" si="47"/>
        <v>14</v>
      </c>
      <c r="U40" s="40">
        <f t="shared" si="48"/>
        <v>2</v>
      </c>
      <c r="V40" s="41">
        <f t="shared" si="49"/>
        <v>0.9285714285714286</v>
      </c>
      <c r="W40" s="42">
        <f t="shared" si="50"/>
        <v>3</v>
      </c>
      <c r="X40">
        <f t="shared" si="9"/>
        <v>14</v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Havermans, Jos-Havermans, Jos-3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Havermans, Jos-Havermans,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Havermans, Jos-Havermans, Jos-4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Havermans, Jos-Havermans,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Havermans, Jos-Havermans, Jos-5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Havermans, Jos-Havermans,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Havermans, Jos-Havermans, Jos-6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Havermans, Jos-Havermans,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Havermans, Jos-Havermans, Jos-7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Havermans, Jos-Havermans,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Havermans, Jos-Havermans, Jos-8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45702.07</v>
      </c>
      <c r="C52" s="35">
        <f>_xlfn.IFNA(VLOOKUP(L52,Invoer!$A$3:$P$599,3,FALSE),"")</f>
        <v>45700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13</v>
      </c>
      <c r="F52" s="31">
        <f>_xlfn.IFNA(VLOOKUP(L52,Invoer!$A$3:$P$599,10,FALSE),"")</f>
        <v>25</v>
      </c>
      <c r="G52" s="31">
        <f>_xlfn.IFNA(VLOOKUP(L52,Invoer!$A$3:$P$599,11,FALSE),"")</f>
        <v>2</v>
      </c>
      <c r="H52" s="32">
        <f>_xlfn.IFNA(VLOOKUP(L52,Invoer!$A$3:$P$599,13,FALSE),"")</f>
        <v>0.52</v>
      </c>
      <c r="I52" s="34">
        <f>_xlfn.IFNA(VLOOKUP(L52,Invoer!$A$3:$P$599,15,FALSE),"")</f>
        <v>3</v>
      </c>
      <c r="J52" s="37">
        <f>VLOOKUP($R$1,Deelnemers!$B$1:$D$25,3,FALSE)</f>
        <v>0.43333333333333335</v>
      </c>
      <c r="L52" t="str">
        <f t="shared" ref="L52" si="66">CONCATENATE($R$1,"-",,$D52,"-",M52)</f>
        <v>Havermans, Jos-Hoppenbrouwers,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45576.03333333334</v>
      </c>
      <c r="C53" s="35">
        <f>_xlfn.IFNA(VLOOKUP(L53,Invoer!$A$3:$P$599,3,FALSE),"")</f>
        <v>45574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13</v>
      </c>
      <c r="F53" s="31">
        <f>_xlfn.IFNA(VLOOKUP(L53,Invoer!$A$3:$P$599,10,FALSE),"")</f>
        <v>30</v>
      </c>
      <c r="G53" s="31">
        <f>_xlfn.IFNA(VLOOKUP(L53,Invoer!$A$3:$P$599,12,FALSE),"")</f>
        <v>2</v>
      </c>
      <c r="H53" s="32">
        <f>_xlfn.IFNA(VLOOKUP(L53,Invoer!$A$3:$P$599,14,FALSE),"")</f>
        <v>0.43333333333333335</v>
      </c>
      <c r="I53" s="34">
        <f>_xlfn.IFNA(VLOOKUP(L53,Invoer!$A$3:$P$599,16,FALSE),"")</f>
        <v>3</v>
      </c>
      <c r="J53" s="37">
        <f>VLOOKUP($R$1,Deelnemers!$B$1:$D$25,3,FALSE)</f>
        <v>0.43333333333333335</v>
      </c>
      <c r="L53" t="str">
        <f t="shared" ref="L53" si="67">CONCATENATE($D53,"-",$R$1,"-",M53)</f>
        <v>Hoppenbrouwers, Ben-Havermans, Jos-1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Havermans, Jos-Hoppenbrouwers,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45617.633333333339</v>
      </c>
      <c r="C55" s="35">
        <f>_xlfn.IFNA(VLOOKUP(L55,Invoer!$A$3:$P$599,3,FALSE),"")</f>
        <v>45616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10</v>
      </c>
      <c r="F55" s="31">
        <f>_xlfn.IFNA(VLOOKUP(L55,Invoer!$A$3:$P$599,10,FALSE),"")</f>
        <v>30</v>
      </c>
      <c r="G55" s="31">
        <f>_xlfn.IFNA(VLOOKUP(L55,Invoer!$A$3:$P$599,12,FALSE),"")</f>
        <v>4</v>
      </c>
      <c r="H55" s="32">
        <f>_xlfn.IFNA(VLOOKUP(L55,Invoer!$A$3:$P$599,14,FALSE),"")</f>
        <v>0.33333333333333331</v>
      </c>
      <c r="I55" s="34">
        <f>_xlfn.IFNA(VLOOKUP(L55,Invoer!$A$3:$P$599,16,FALSE),"")</f>
        <v>0</v>
      </c>
      <c r="J55" s="37">
        <f>VLOOKUP($R$1,Deelnemers!$B$1:$D$25,3,FALSE)</f>
        <v>0.43333333333333335</v>
      </c>
      <c r="L55" t="str">
        <f t="shared" ref="L55" si="69">CONCATENATE($D55,"-",$R$1,"-",M55)</f>
        <v>Hoppenbrouwers, Ben-Havermans, Jos-2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Havermans, Jos-Hoppenbrouwers,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45624.633333333339</v>
      </c>
      <c r="C57" s="35">
        <f>_xlfn.IFNA(VLOOKUP(L57,Invoer!$A$3:$P$599,3,FALSE),"")</f>
        <v>45623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10</v>
      </c>
      <c r="F57" s="31">
        <f>_xlfn.IFNA(VLOOKUP(L57,Invoer!$A$3:$P$599,10,FALSE),"")</f>
        <v>30</v>
      </c>
      <c r="G57" s="31">
        <f>_xlfn.IFNA(VLOOKUP(L57,Invoer!$A$3:$P$599,12,FALSE),"")</f>
        <v>2</v>
      </c>
      <c r="H57" s="32">
        <f>_xlfn.IFNA(VLOOKUP(L57,Invoer!$A$3:$P$599,14,FALSE),"")</f>
        <v>0.33333333333333331</v>
      </c>
      <c r="I57" s="34">
        <f>_xlfn.IFNA(VLOOKUP(L57,Invoer!$A$3:$P$599,16,FALSE),"")</f>
        <v>0</v>
      </c>
      <c r="J57" s="37">
        <f>VLOOKUP($R$1,Deelnemers!$B$1:$D$25,3,FALSE)</f>
        <v>0.43333333333333335</v>
      </c>
      <c r="L57" t="str">
        <f t="shared" ref="L57" si="71">CONCATENATE($D57,"-",$R$1,"-",M57)</f>
        <v>Hoppenbrouwers, Ben-Havermans, Jos-3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Havermans, Jos-Hoppenbrouwers,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Hoppenbrouwers, Ben-Havermans, Jos-4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Havermans, Jos-Hoppenbrouwers,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Hoppenbrouwers, Ben-Havermans, Jos-5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Havermans, Jos-Hoppenbrouwers,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Hoppenbrouwers, Ben-Havermans, Jos-6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Havermans, Jos-Hoppenbrouwers,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Hoppenbrouwers, Ben-Havermans, Jos-7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Havermans, Jos-Hoppenbrouwers,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Hoppenbrouwers, Ben-Havermans, Jos-8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45764.79</v>
      </c>
      <c r="C68" s="35">
        <f>_xlfn.IFNA(VLOOKUP(L68,Invoer!$A$3:$P$599,3,FALSE),"")</f>
        <v>45763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11</v>
      </c>
      <c r="F68" s="31">
        <f>_xlfn.IFNA(VLOOKUP(L68,Invoer!$A$3:$P$599,10,FALSE),"")</f>
        <v>25</v>
      </c>
      <c r="G68" s="31">
        <f>_xlfn.IFNA(VLOOKUP(L68,Invoer!$A$3:$P$599,11,FALSE),"")</f>
        <v>3</v>
      </c>
      <c r="H68" s="32">
        <f>_xlfn.IFNA(VLOOKUP(L68,Invoer!$A$3:$P$599,13,FALSE),"")</f>
        <v>0.44</v>
      </c>
      <c r="I68" s="34">
        <f>_xlfn.IFNA(VLOOKUP(L68,Invoer!$A$3:$P$599,15,FALSE),"")</f>
        <v>0</v>
      </c>
      <c r="J68" s="37">
        <f>VLOOKUP($R$1,Deelnemers!$B$1:$D$25,3,FALSE)</f>
        <v>0.43333333333333335</v>
      </c>
      <c r="L68" t="str">
        <f t="shared" ref="L68" si="83">CONCATENATE($R$1,"-",,$D68,"-",M68)</f>
        <v>Havermans, Jos-Jochems,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45569.081666666665</v>
      </c>
      <c r="C69" s="35">
        <f>_xlfn.IFNA(VLOOKUP(L69,Invoer!$A$3:$P$599,3,FALSE),"")</f>
        <v>45567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13</v>
      </c>
      <c r="F69" s="31">
        <f>_xlfn.IFNA(VLOOKUP(L69,Invoer!$A$3:$P$599,10,FALSE),"")</f>
        <v>24</v>
      </c>
      <c r="G69" s="31">
        <f>_xlfn.IFNA(VLOOKUP(L69,Invoer!$A$3:$P$599,12,FALSE),"")</f>
        <v>5</v>
      </c>
      <c r="H69" s="32">
        <f>_xlfn.IFNA(VLOOKUP(L69,Invoer!$A$3:$P$599,14,FALSE),"")</f>
        <v>0.54166666666666663</v>
      </c>
      <c r="I69" s="34">
        <f>_xlfn.IFNA(VLOOKUP(L69,Invoer!$A$3:$P$599,16,FALSE),"")</f>
        <v>3</v>
      </c>
      <c r="J69" s="37">
        <f>VLOOKUP($R$1,Deelnemers!$B$1:$D$25,3,FALSE)</f>
        <v>0.43333333333333335</v>
      </c>
      <c r="L69" t="str">
        <f t="shared" ref="L69" si="92">CONCATENATE($D69,"-",$R$1,"-",M69)</f>
        <v>Jochems, Cees-Havermans, Jos-1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Havermans, Jos-Jochems,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45617.633333333339</v>
      </c>
      <c r="C71" s="35">
        <f>_xlfn.IFNA(VLOOKUP(L71,Invoer!$A$3:$P$599,3,FALSE),"")</f>
        <v>45616</v>
      </c>
      <c r="D71" s="23" t="str">
        <f>Deelnemers!$B$6</f>
        <v>Jochems, Cees</v>
      </c>
      <c r="E71" s="31">
        <f>IFERROR(IF(VLOOKUP(L71,Invoer!$A$3:$P$599,9,FALSE)&gt;$S$1,$S$1,VLOOKUP(L71,Invoer!$A$3:$P$599,9,FALSE)),"")</f>
        <v>10</v>
      </c>
      <c r="F71" s="31">
        <f>_xlfn.IFNA(VLOOKUP(L71,Invoer!$A$3:$P$599,10,FALSE),"")</f>
        <v>30</v>
      </c>
      <c r="G71" s="31">
        <f>_xlfn.IFNA(VLOOKUP(L71,Invoer!$A$3:$P$599,12,FALSE),"")</f>
        <v>2</v>
      </c>
      <c r="H71" s="32">
        <f>_xlfn.IFNA(VLOOKUP(L71,Invoer!$A$3:$P$599,14,FALSE),"")</f>
        <v>0.33333333333333331</v>
      </c>
      <c r="I71" s="34">
        <f>_xlfn.IFNA(VLOOKUP(L71,Invoer!$A$3:$P$599,16,FALSE),"")</f>
        <v>0</v>
      </c>
      <c r="J71" s="37">
        <f>VLOOKUP($R$1,Deelnemers!$B$1:$D$25,3,FALSE)</f>
        <v>0.43333333333333335</v>
      </c>
      <c r="L71" t="str">
        <f t="shared" ref="L71" si="96">CONCATENATE($D71,"-",$R$1,"-",M71)</f>
        <v>Jochems, Cees-Havermans, Jos-2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Havermans, Jos-Jochems,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Jochems, Cees-Havermans, Jos-3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Havermans, Jos-Jochems,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Jochems, Cees-Havermans, Jos-4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Havermans, Jos-Jochems,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Jochems, Cees-Havermans, Jos-5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Havermans, Jos-Jochems,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Jochems, Cees-Havermans, Jos-6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Havermans, Jos-Jochems,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Jochems, Cees-Havermans, Jos-7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Havermans, Jos-Jochems,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Jochems, Cees-Havermans, Jos-8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 t="shared" ref="L84:L98" si="110">CONCATENATE($D84,"-",$R$1,"-",M84)</f>
        <v>Kroese, Gerard-Havermans, Jos-1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45575.76666666667</v>
      </c>
      <c r="C85" s="35">
        <f>_xlfn.IFNA(VLOOKUP(L85,Invoer!$A$3:$P$599,3,FALSE),"")</f>
        <v>45574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11</v>
      </c>
      <c r="F85" s="31">
        <f>_xlfn.IFNA(VLOOKUP(L85,Invoer!$A$3:$P$599,10,FALSE),"")</f>
        <v>30</v>
      </c>
      <c r="G85" s="31">
        <f>_xlfn.IFNA(VLOOKUP(L85,Invoer!$A$3:$P$599,12,FALSE),"")</f>
        <v>2</v>
      </c>
      <c r="H85" s="32">
        <f>_xlfn.IFNA(VLOOKUP(L85,Invoer!$A$3:$P$599,14,FALSE),"")</f>
        <v>0.36666666666666664</v>
      </c>
      <c r="I85" s="34">
        <f>_xlfn.IFNA(VLOOKUP(L85,Invoer!$A$3:$P$599,16,FALSE),"")</f>
        <v>0</v>
      </c>
      <c r="J85" s="37">
        <f>VLOOKUP($R$1,Deelnemers!$B$1:$D$25,3,FALSE)</f>
        <v>0.43333333333333335</v>
      </c>
      <c r="L85" t="str">
        <f>CONCATENATE($R$1,"-",$D85,"-",M85)</f>
        <v>Havermans, Jos-Kroese,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 t="shared" si="110"/>
        <v>Kroese, Gerard-Havermans, Jos-2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45674.272500000006</v>
      </c>
      <c r="C87" s="35">
        <f>_xlfn.IFNA(VLOOKUP(L87,Invoer!$A$3:$P$599,3,FALSE),"")</f>
        <v>45672</v>
      </c>
      <c r="D87" s="23" t="str">
        <f>Deelnemers!$B$7</f>
        <v>Kroese, Gerard</v>
      </c>
      <c r="E87" s="31">
        <f>IFERROR(IF(VLOOKUP(L87,Invoer!$A$3:$P$599,9,FALSE)&gt;$S$1,$S$1,VLOOKUP(L87,Invoer!$A$3:$P$599,9,FALSE)),"")</f>
        <v>13</v>
      </c>
      <c r="F87" s="31">
        <f>_xlfn.IFNA(VLOOKUP(L87,Invoer!$A$3:$P$599,10,FALSE),"")</f>
        <v>16</v>
      </c>
      <c r="G87" s="31">
        <f>_xlfn.IFNA(VLOOKUP(L87,Invoer!$A$3:$P$599,12,FALSE),"")</f>
        <v>5</v>
      </c>
      <c r="H87" s="32">
        <f>_xlfn.IFNA(VLOOKUP(L87,Invoer!$A$3:$P$599,14,FALSE),"")</f>
        <v>0.8125</v>
      </c>
      <c r="I87" s="34">
        <f>_xlfn.IFNA(VLOOKUP(L87,Invoer!$A$3:$P$599,16,FALSE),"")</f>
        <v>3</v>
      </c>
      <c r="J87" s="37">
        <f>VLOOKUP($R$1,Deelnemers!$B$1:$D$25,3,FALSE)</f>
        <v>0.43333333333333335</v>
      </c>
      <c r="L87" t="str">
        <f t="shared" ref="L87" si="119">CONCATENATE($R$1,"-",$D87,"-",M87)</f>
        <v>Havermans, Jos-Kroese,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 t="shared" si="110"/>
        <v>Kroese, Gerard-Havermans, Jos-3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 t="shared" ref="L89" si="120">CONCATENATE($R$1,"-",$D89,"-",M89)</f>
        <v>Havermans, Jos-Kroese,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 t="shared" si="110"/>
        <v>Kroese, Gerard-Havermans, Jos-4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 t="shared" ref="L91" si="121">CONCATENATE($R$1,"-",$D91,"-",M91)</f>
        <v>Havermans, Jos-Kroese,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 t="shared" si="110"/>
        <v>Kroese, Gerard-Havermans, Jos-5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 t="shared" ref="L93" si="122">CONCATENATE($R$1,"-",$D93,"-",M93)</f>
        <v>Havermans, Jos-Kroese,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 t="shared" si="110"/>
        <v>Kroese, Gerard-Havermans, Jos-6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 t="shared" ref="L95" si="123">CONCATENATE($R$1,"-",$D95,"-",M95)</f>
        <v>Havermans, Jos-Kroese,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 t="shared" si="110"/>
        <v>Kroese, Gerard-Havermans, Jos-7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 t="shared" ref="L97" si="124">CONCATENATE($R$1,"-",$D97,"-",M97)</f>
        <v>Havermans, Jos-Kroese,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 t="shared" si="110"/>
        <v>Kroese, Gerard-Havermans, Jos-8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 t="shared" ref="L99" si="125">CONCATENATE($R$1,"-",$D99,"-",M99)</f>
        <v>Havermans, Jos-Kroese,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27">CONCATENATE($R$1,"-",,$D100,"-",M100)</f>
        <v>Havermans, Jos-Oorschot,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45639.081666666665</v>
      </c>
      <c r="C101" s="35">
        <f>_xlfn.IFNA(VLOOKUP(L101,Invoer!$A$3:$P$599,3,FALSE),"")</f>
        <v>45637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13</v>
      </c>
      <c r="F101" s="31">
        <f>_xlfn.IFNA(VLOOKUP(L101,Invoer!$A$3:$P$599,10,FALSE),"")</f>
        <v>24</v>
      </c>
      <c r="G101" s="31">
        <f>_xlfn.IFNA(VLOOKUP(L101,Invoer!$A$3:$P$599,12,FALSE),"")</f>
        <v>2</v>
      </c>
      <c r="H101" s="32">
        <f>_xlfn.IFNA(VLOOKUP(L101,Invoer!$A$3:$P$599,14,FALSE),"")</f>
        <v>0.54166666666666663</v>
      </c>
      <c r="I101" s="34">
        <f>_xlfn.IFNA(VLOOKUP(L101,Invoer!$A$3:$P$599,16,FALSE),"")</f>
        <v>3</v>
      </c>
      <c r="J101" s="37">
        <f>VLOOKUP($R$1,Deelnemers!$B$1:$D$25,3,FALSE)</f>
        <v>0.43333333333333335</v>
      </c>
      <c r="L101" t="str">
        <f t="shared" ref="L101" si="128">CONCATENATE($D101,"-",$R$1,"-",M101)</f>
        <v>Oorschot, René van-Havermans, Jos-1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9">CONCATENATE($R$1,"-",,$D102,"-",M102)</f>
        <v>Havermans, Jos-Oorschot,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0.43333333333333335</v>
      </c>
      <c r="L103" t="str">
        <f t="shared" ref="L103" si="130">CONCATENATE($D103,"-",$R$1,"-",M103)</f>
        <v>Oorschot, René van-Havermans, Jos-2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436</v>
      </c>
      <c r="T103" s="44">
        <f>F404</f>
        <v>893</v>
      </c>
      <c r="U103" s="44">
        <f>G404</f>
        <v>5</v>
      </c>
      <c r="V103" s="45">
        <f>H404</f>
        <v>0.48824188129899215</v>
      </c>
      <c r="W103" s="44">
        <f>I404</f>
        <v>69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32">CONCATENATE($R$1,"-",,$D104,"-",M104)</f>
        <v>Havermans, Jos-Oorschot,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33">CONCATENATE($D105,"-",$R$1,"-",M105)</f>
        <v>Oorschot, René van-Havermans, Jos-3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34">CONCATENATE($R$1,"-",,$D106,"-",M106)</f>
        <v>Havermans, Jos-Oorschot,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35">CONCATENATE($D107,"-",$R$1,"-",M107)</f>
        <v>Oorschot, René van-Havermans, Jos-4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36">CONCATENATE($R$1,"-",,$D108,"-",M108)</f>
        <v>Havermans, Jos-Oorschot,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37">CONCATENATE($D109,"-",$R$1,"-",M109)</f>
        <v>Oorschot, René van-Havermans, Jos-5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8">CONCATENATE($R$1,"-",,$D110,"-",M110)</f>
        <v>Havermans, Jos-Oorschot,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9">CONCATENATE($D111,"-",$R$1,"-",M111)</f>
        <v>Oorschot, René van-Havermans, Jos-6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40">CONCATENATE($R$1,"-",,$D112,"-",M112)</f>
        <v>Havermans, Jos-Oorschot,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41">CONCATENATE($D113,"-",$R$1,"-",M113)</f>
        <v>Oorschot, René van-Havermans, Jos-7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42">CONCATENATE($R$1,"-",,$D114,"-",M114)</f>
        <v>Havermans, Jos-Oorschot,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43">CONCATENATE($D115,"-",$R$1,"-",M115)</f>
        <v>Oorschot, René van-Havermans, Jos-8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45576.03333333334</v>
      </c>
      <c r="C116" s="35">
        <f>_xlfn.IFNA(VLOOKUP(L116,Invoer!$A$3:$P$599,3,FALSE),"")</f>
        <v>45574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13</v>
      </c>
      <c r="F116" s="31">
        <f>_xlfn.IFNA(VLOOKUP(L116,Invoer!$A$3:$P$599,10,FALSE),"")</f>
        <v>30</v>
      </c>
      <c r="G116" s="31">
        <f>_xlfn.IFNA(VLOOKUP(L116,Invoer!$A$3:$P$599,11,FALSE),"")</f>
        <v>2</v>
      </c>
      <c r="H116" s="32">
        <f>_xlfn.IFNA(VLOOKUP(L116,Invoer!$A$3:$P$599,13,FALSE),"")</f>
        <v>0.43333333333333335</v>
      </c>
      <c r="I116" s="34">
        <f>_xlfn.IFNA(VLOOKUP(L116,Invoer!$A$3:$P$599,15,FALSE),"")</f>
        <v>3</v>
      </c>
      <c r="J116" s="37">
        <f>VLOOKUP($R$1,Deelnemers!$B$1:$D$25,3,FALSE)</f>
        <v>0.43333333333333335</v>
      </c>
      <c r="L116" t="str">
        <f t="shared" ref="L116" si="144">CONCATENATE($R$1,"-",,$D116,"-",M116)</f>
        <v>Havermans, Jos-Praat,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45617.633333333339</v>
      </c>
      <c r="C117" s="35">
        <f>_xlfn.IFNA(VLOOKUP(L117,Invoer!$A$3:$P$599,3,FALSE),"")</f>
        <v>45616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10</v>
      </c>
      <c r="F117" s="31">
        <f>_xlfn.IFNA(VLOOKUP(L117,Invoer!$A$3:$P$599,10,FALSE),"")</f>
        <v>30</v>
      </c>
      <c r="G117" s="31">
        <f>_xlfn.IFNA(VLOOKUP(L117,Invoer!$A$3:$P$599,12,FALSE),"")</f>
        <v>3</v>
      </c>
      <c r="H117" s="32">
        <f>_xlfn.IFNA(VLOOKUP(L117,Invoer!$A$3:$P$599,14,FALSE),"")</f>
        <v>0.33333333333333331</v>
      </c>
      <c r="I117" s="34">
        <f>_xlfn.IFNA(VLOOKUP(L117,Invoer!$A$3:$P$599,16,FALSE),"")</f>
        <v>0</v>
      </c>
      <c r="J117" s="37">
        <f>VLOOKUP($R$1,Deelnemers!$B$1:$D$25,3,FALSE)</f>
        <v>0.43333333333333335</v>
      </c>
      <c r="L117" t="str">
        <f t="shared" ref="L117" si="145">CONCATENATE($D117,"-",$R$1,"-",M117)</f>
        <v>Praat, Marcel van-Havermans, Jos-1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45639.110909090916</v>
      </c>
      <c r="C118" s="35">
        <f>_xlfn.IFNA(VLOOKUP(L118,Invoer!$A$3:$P$599,3,FALSE),"")</f>
        <v>45637</v>
      </c>
      <c r="D118" s="23" t="str">
        <f>Deelnemers!$B$9</f>
        <v>Praat, Marcel van</v>
      </c>
      <c r="E118" s="31">
        <f>IFERROR(IF(VLOOKUP(L118,Invoer!$A$3:$P$599,8,FALSE)&gt;$S$1,$S$1,VLOOKUP(L118,Invoer!$A$3:$P$599,8,FALSE)),"")</f>
        <v>13</v>
      </c>
      <c r="F118" s="31">
        <f>_xlfn.IFNA(VLOOKUP(L118,Invoer!$A$3:$P$599,10,FALSE),"")</f>
        <v>22</v>
      </c>
      <c r="G118" s="31">
        <f>_xlfn.IFNA(VLOOKUP(L118,Invoer!$A$3:$P$599,11,FALSE),"")</f>
        <v>3</v>
      </c>
      <c r="H118" s="32">
        <f>_xlfn.IFNA(VLOOKUP(L118,Invoer!$A$3:$P$599,13,FALSE),"")</f>
        <v>0.59090909090909094</v>
      </c>
      <c r="I118" s="34">
        <f>_xlfn.IFNA(VLOOKUP(L118,Invoer!$A$3:$P$599,15,FALSE),"")</f>
        <v>3</v>
      </c>
      <c r="J118" s="37">
        <f>VLOOKUP($R$1,Deelnemers!$B$1:$D$25,3,FALSE)</f>
        <v>0.43333333333333335</v>
      </c>
      <c r="L118" t="str">
        <f t="shared" ref="L118" si="146">CONCATENATE($R$1,"-",,$D118,"-",M118)</f>
        <v>Havermans, Jos-Praat,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45716.03333333334</v>
      </c>
      <c r="C119" s="35">
        <f>_xlfn.IFNA(VLOOKUP(L119,Invoer!$A$3:$P$599,3,FALSE),"")</f>
        <v>45714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13</v>
      </c>
      <c r="F119" s="31">
        <f>_xlfn.IFNA(VLOOKUP(L119,Invoer!$A$3:$P$599,10,FALSE),"")</f>
        <v>30</v>
      </c>
      <c r="G119" s="31">
        <f>_xlfn.IFNA(VLOOKUP(L119,Invoer!$A$3:$P$599,12,FALSE),"")</f>
        <v>3</v>
      </c>
      <c r="H119" s="32">
        <f>_xlfn.IFNA(VLOOKUP(L119,Invoer!$A$3:$P$599,14,FALSE),"")</f>
        <v>0.43333333333333335</v>
      </c>
      <c r="I119" s="34">
        <f>_xlfn.IFNA(VLOOKUP(L119,Invoer!$A$3:$P$599,16,FALSE),"")</f>
        <v>3</v>
      </c>
      <c r="J119" s="37">
        <f>VLOOKUP($R$1,Deelnemers!$B$1:$D$25,3,FALSE)</f>
        <v>0.43333333333333335</v>
      </c>
      <c r="L119" t="str">
        <f t="shared" ref="L119" si="147">CONCATENATE($D119,"-",$R$1,"-",M119)</f>
        <v>Praat, Marcel van-Havermans, Jos-2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45681.234705882351</v>
      </c>
      <c r="C120" s="35">
        <f>_xlfn.IFNA(VLOOKUP(L120,Invoer!$A$3:$P$599,3,FALSE),"")</f>
        <v>45679</v>
      </c>
      <c r="D120" s="23" t="str">
        <f>Deelnemers!$B$9</f>
        <v>Praat, Marcel van</v>
      </c>
      <c r="E120" s="31">
        <f>IFERROR(IF(VLOOKUP(L120,Invoer!$A$3:$P$599,8,FALSE)&gt;$S$1,$S$1,VLOOKUP(L120,Invoer!$A$3:$P$599,8,FALSE)),"")</f>
        <v>13</v>
      </c>
      <c r="F120" s="31">
        <f>_xlfn.IFNA(VLOOKUP(L120,Invoer!$A$3:$P$599,10,FALSE),"")</f>
        <v>17</v>
      </c>
      <c r="G120" s="31">
        <f>_xlfn.IFNA(VLOOKUP(L120,Invoer!$A$3:$P$599,11,FALSE),"")</f>
        <v>5</v>
      </c>
      <c r="H120" s="32">
        <f>_xlfn.IFNA(VLOOKUP(L120,Invoer!$A$3:$P$599,13,FALSE),"")</f>
        <v>0.76470588235294112</v>
      </c>
      <c r="I120" s="34">
        <f>_xlfn.IFNA(VLOOKUP(L120,Invoer!$A$3:$P$599,15,FALSE),"")</f>
        <v>3</v>
      </c>
      <c r="J120" s="37">
        <f>VLOOKUP($R$1,Deelnemers!$B$1:$D$25,3,FALSE)</f>
        <v>0.43333333333333335</v>
      </c>
      <c r="L120" t="str">
        <f t="shared" ref="L120" si="148">CONCATENATE($R$1,"-",,$D120,"-",M120)</f>
        <v>Havermans, Jos-Praat,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9">CONCATENATE($D121,"-",$R$1,"-",M121)</f>
        <v>Praat, Marcel van-Havermans, Jos-3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50">CONCATENATE($R$1,"-",,$D122,"-",M122)</f>
        <v>Havermans, Jos-Praat,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51">CONCATENATE($D123,"-",$R$1,"-",M123)</f>
        <v>Praat, Marcel van-Havermans, Jos-4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52">CONCATENATE($R$1,"-",,$D124,"-",M124)</f>
        <v>Havermans, Jos-Praat,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53">CONCATENATE($D125,"-",$R$1,"-",M125)</f>
        <v>Praat, Marcel van-Havermans, Jos-5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54">CONCATENATE($R$1,"-",,$D126,"-",M126)</f>
        <v>Havermans, Jos-Praat,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55">CONCATENATE($D127,"-",$R$1,"-",M127)</f>
        <v>Praat, Marcel van-Havermans, Jos-6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56">CONCATENATE($R$1,"-",,$D128,"-",M128)</f>
        <v>Havermans, Jos-Praat,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57">CONCATENATE($D129,"-",$R$1,"-",M129)</f>
        <v>Praat, Marcel van-Havermans, Jos-7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8">CONCATENATE($R$1,"-",,$D130,"-",M130)</f>
        <v>Havermans, Jos-Praat,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9">CONCATENATE($D131,"-",$R$1,"-",M131)</f>
        <v>Praat, Marcel van-Havermans, Jos-8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45569.234705882351</v>
      </c>
      <c r="C132" s="35">
        <f>_xlfn.IFNA(VLOOKUP(L132,Invoer!$A$3:$P$599,3,FALSE),"")</f>
        <v>45567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13</v>
      </c>
      <c r="F132" s="31">
        <f>_xlfn.IFNA(VLOOKUP(L132,Invoer!$A$3:$P$599,10,FALSE),"")</f>
        <v>17</v>
      </c>
      <c r="G132" s="31">
        <f>_xlfn.IFNA(VLOOKUP(L132,Invoer!$A$3:$P$599,11,FALSE),"")</f>
        <v>4</v>
      </c>
      <c r="H132" s="32">
        <f>_xlfn.IFNA(VLOOKUP(L132,Invoer!$A$3:$P$599,13,FALSE),"")</f>
        <v>0.76470588235294112</v>
      </c>
      <c r="I132" s="34">
        <f>_xlfn.IFNA(VLOOKUP(L132,Invoer!$A$3:$P$599,15,FALSE),"")</f>
        <v>3</v>
      </c>
      <c r="J132" s="37">
        <f>VLOOKUP($R$1,Deelnemers!$B$1:$D$25,3,FALSE)</f>
        <v>0.43333333333333335</v>
      </c>
      <c r="L132" t="str">
        <f t="shared" ref="L132" si="160">CONCATENATE($R$1,"-",,$D132,"-",M132)</f>
        <v>Havermans, Jos-Steen,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45562.038275862076</v>
      </c>
      <c r="C133" s="35">
        <f>_xlfn.IFNA(VLOOKUP(L133,Invoer!$A$3:$P$599,3,FALSE),"")</f>
        <v>45560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29</v>
      </c>
      <c r="G133" s="31">
        <f>_xlfn.IFNA(VLOOKUP(L133,Invoer!$A$3:$P$599,12,FALSE),"")</f>
        <v>3</v>
      </c>
      <c r="H133" s="32">
        <f>_xlfn.IFNA(VLOOKUP(L133,Invoer!$A$3:$P$599,14,FALSE),"")</f>
        <v>0.44827586206896552</v>
      </c>
      <c r="I133" s="34">
        <f>_xlfn.IFNA(VLOOKUP(L133,Invoer!$A$3:$P$599,16,FALSE),"")</f>
        <v>3</v>
      </c>
      <c r="J133" s="37">
        <f>VLOOKUP($R$1,Deelnemers!$B$1:$D$25,3,FALSE)</f>
        <v>0.43333333333333335</v>
      </c>
      <c r="L133" t="str">
        <f t="shared" ref="L133" si="161">CONCATENATE($D133,"-",$R$1,"-",M133)</f>
        <v>Steen, Jan van-Havermans, Jos-1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62">CONCATENATE($R$1,"-",,$D134,"-",M134)</f>
        <v>Havermans, Jos-Steen,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45701.9</v>
      </c>
      <c r="C135" s="35">
        <f>_xlfn.IFNA(VLOOKUP(L135,Invoer!$A$3:$P$599,3,FALSE),"")</f>
        <v>45700</v>
      </c>
      <c r="D135" s="23" t="str">
        <f>Deelnemers!$B$10</f>
        <v>Steen, Jan van</v>
      </c>
      <c r="E135" s="31">
        <f>IFERROR(IF(VLOOKUP(L135,Invoer!$A$3:$P$599,9,FALSE)&gt;$S$1,$S$1,VLOOKUP(L135,Invoer!$A$3:$P$599,9,FALSE)),"")</f>
        <v>12</v>
      </c>
      <c r="F135" s="31">
        <f>_xlfn.IFNA(VLOOKUP(L135,Invoer!$A$3:$P$599,10,FALSE),"")</f>
        <v>30</v>
      </c>
      <c r="G135" s="31">
        <f>_xlfn.IFNA(VLOOKUP(L135,Invoer!$A$3:$P$599,12,FALSE),"")</f>
        <v>2</v>
      </c>
      <c r="H135" s="32">
        <f>_xlfn.IFNA(VLOOKUP(L135,Invoer!$A$3:$P$599,14,FALSE),"")</f>
        <v>0.4</v>
      </c>
      <c r="I135" s="34">
        <f>_xlfn.IFNA(VLOOKUP(L135,Invoer!$A$3:$P$599,16,FALSE),"")</f>
        <v>0</v>
      </c>
      <c r="J135" s="37">
        <f>VLOOKUP($R$1,Deelnemers!$B$1:$D$25,3,FALSE)</f>
        <v>0.43333333333333335</v>
      </c>
      <c r="L135" t="str">
        <f t="shared" ref="L135" si="164">CONCATENATE($D135,"-",$R$1,"-",M135)</f>
        <v>Steen, Jan van-Havermans, Jos-2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65">CONCATENATE($R$1,"-",,$D136,"-",M136)</f>
        <v>Havermans, Jos-Steen,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66">CONCATENATE($D137,"-",$R$1,"-",M137)</f>
        <v>Steen, Jan van-Havermans, Jos-3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67">CONCATENATE($R$1,"-",,$D138,"-",M138)</f>
        <v>Havermans, Jos-Steen,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8">CONCATENATE($D139,"-",$R$1,"-",M139)</f>
        <v>Steen, Jan van-Havermans, Jos-4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9">CONCATENATE($R$1,"-",,$D140,"-",M140)</f>
        <v>Havermans, Jos-Steen,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70">CONCATENATE($D141,"-",$R$1,"-",M141)</f>
        <v>Steen, Jan van-Havermans, Jos-5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71">CONCATENATE($R$1,"-",,$D142,"-",M142)</f>
        <v>Havermans, Jos-Steen,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72">CONCATENATE($D143,"-",$R$1,"-",M143)</f>
        <v>Steen, Jan van-Havermans, Jos-6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73">CONCATENATE($R$1,"-",,$D144,"-",M144)</f>
        <v>Havermans, Jos-Steen,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74">CONCATENATE($D145,"-",$R$1,"-",M145)</f>
        <v>Steen, Jan van-Havermans, Jos-7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75">CONCATENATE($R$1,"-",,$D146,"-",M146)</f>
        <v>Havermans, Jos-Steen,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76">CONCATENATE($D147,"-",$R$1,"-",M147)</f>
        <v>Steen, Jan van-Havermans, Jos-8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45709.234705882351</v>
      </c>
      <c r="C148" s="35">
        <f>_xlfn.IFNA(VLOOKUP(L148,Invoer!$A$3:$P$599,3,FALSE),"")</f>
        <v>45707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13</v>
      </c>
      <c r="F148" s="31">
        <f>_xlfn.IFNA(VLOOKUP(L148,Invoer!$A$3:$P$599,10,FALSE),"")</f>
        <v>17</v>
      </c>
      <c r="G148" s="31">
        <f>_xlfn.IFNA(VLOOKUP(L148,Invoer!$A$3:$P$599,11,FALSE),"")</f>
        <v>3</v>
      </c>
      <c r="H148" s="32">
        <f>_xlfn.IFNA(VLOOKUP(L148,Invoer!$A$3:$P$599,13,FALSE),"")</f>
        <v>0.76470588235294112</v>
      </c>
      <c r="I148" s="34">
        <f>_xlfn.IFNA(VLOOKUP(L148,Invoer!$A$3:$P$599,15,FALSE),"")</f>
        <v>3</v>
      </c>
      <c r="J148" s="37">
        <f>VLOOKUP($R$1,Deelnemers!$B$1:$D$25,3,FALSE)</f>
        <v>0.43333333333333335</v>
      </c>
      <c r="L148" t="str">
        <f t="shared" ref="L148" si="177">CONCATENATE($R$1,"-",,$D148,"-",M148)</f>
        <v>Havermans, Jos-Steen,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45778.76666666667</v>
      </c>
      <c r="C149" s="35">
        <f>_xlfn.IFNA(VLOOKUP(L149,Invoer!$A$3:$P$599,3,FALSE),"")</f>
        <v>45777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11</v>
      </c>
      <c r="F149" s="31">
        <f>_xlfn.IFNA(VLOOKUP(L149,Invoer!$A$3:$P$599,10,FALSE),"")</f>
        <v>30</v>
      </c>
      <c r="G149" s="31">
        <f>_xlfn.IFNA(VLOOKUP(L149,Invoer!$A$3:$P$599,12,FALSE),"")</f>
        <v>2</v>
      </c>
      <c r="H149" s="32">
        <f>_xlfn.IFNA(VLOOKUP(L149,Invoer!$A$3:$P$599,14,FALSE),"")</f>
        <v>0.36666666666666664</v>
      </c>
      <c r="I149" s="34">
        <f>_xlfn.IFNA(VLOOKUP(L149,Invoer!$A$3:$P$599,16,FALSE),"")</f>
        <v>0</v>
      </c>
      <c r="J149" s="37">
        <f>VLOOKUP($R$1,Deelnemers!$B$1:$D$25,3,FALSE)</f>
        <v>0.43333333333333335</v>
      </c>
      <c r="L149" t="str">
        <f t="shared" ref="L149" si="178">CONCATENATE($D149,"-",$R$1,"-",M149)</f>
        <v>Steen, Kees van-Havermans, Jos-1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9">CONCATENATE($R$1,"-",,$D150,"-",M150)</f>
        <v>Havermans, Jos-Steen,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0.43333333333333335</v>
      </c>
      <c r="L151" t="str">
        <f t="shared" ref="L151" si="180">CONCATENATE($D151,"-",$R$1,"-",M151)</f>
        <v>Steen, Kees van-Havermans, Jos-2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81">CONCATENATE($R$1,"-",,$D152,"-",M152)</f>
        <v>Havermans, Jos-Steen,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82">CONCATENATE($D153,"-",$R$1,"-",M153)</f>
        <v>Steen, Kees van-Havermans, Jos-3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83">CONCATENATE($R$1,"-",,$D154,"-",M154)</f>
        <v>Havermans, Jos-Steen,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84">CONCATENATE($D155,"-",$R$1,"-",M155)</f>
        <v>Steen, Kees van-Havermans, Jos-4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85">CONCATENATE($R$1,"-",,$D156,"-",M156)</f>
        <v>Havermans, Jos-Steen,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86">CONCATENATE($D157,"-",$R$1,"-",M157)</f>
        <v>Steen, Kees van-Havermans, Jos-5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87">CONCATENATE($R$1,"-",,$D158,"-",M158)</f>
        <v>Havermans, Jos-Steen,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8">CONCATENATE($D159,"-",$R$1,"-",M159)</f>
        <v>Steen, Kees van-Havermans, Jos-6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9">CONCATENATE($R$1,"-",,$D160,"-",M160)</f>
        <v>Havermans, Jos-Steen,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90">CONCATENATE($D161,"-",$R$1,"-",M161)</f>
        <v>Steen, Kees van-Havermans, Jos-7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91">CONCATENATE($R$1,"-",,$D162,"-",M162)</f>
        <v>Havermans, Jos-Steen,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92">CONCATENATE($D163,"-",$R$1,"-",M163)</f>
        <v>Steen, Kees van-Havermans, Jos-8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45568.22</v>
      </c>
      <c r="C164" s="35">
        <f>_xlfn.IFNA(VLOOKUP(L164,Invoer!$A$3:$P$599,3,FALSE),"")</f>
        <v>45567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6</v>
      </c>
      <c r="F164" s="31">
        <f>_xlfn.IFNA(VLOOKUP(L164,Invoer!$A$3:$P$599,10,FALSE),"")</f>
        <v>12</v>
      </c>
      <c r="G164" s="31">
        <f>_xlfn.IFNA(VLOOKUP(L164,Invoer!$A$3:$P$599,11,FALSE),"")</f>
        <v>2</v>
      </c>
      <c r="H164" s="32">
        <f>_xlfn.IFNA(VLOOKUP(L164,Invoer!$A$3:$P$599,13,FALSE),"")</f>
        <v>0.5</v>
      </c>
      <c r="I164" s="34">
        <f>_xlfn.IFNA(VLOOKUP(L164,Invoer!$A$3:$P$599,15,FALSE),"")</f>
        <v>0</v>
      </c>
      <c r="J164" s="37">
        <f>VLOOKUP($R$1,Deelnemers!$B$1:$D$25,3,FALSE)</f>
        <v>0.43333333333333335</v>
      </c>
      <c r="L164" t="str">
        <f t="shared" ref="L164" si="194">CONCATENATE($R$1,"-",,$D164,"-",M164)</f>
        <v>Havermans, Jos-Vermeulen,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45680.411052631585</v>
      </c>
      <c r="C165" s="35">
        <f>_xlfn.IFNA(VLOOKUP(L165,Invoer!$A$3:$P$599,3,FALSE),"")</f>
        <v>45679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8</v>
      </c>
      <c r="F165" s="31">
        <f>_xlfn.IFNA(VLOOKUP(L165,Invoer!$A$3:$P$599,10,FALSE),"")</f>
        <v>19</v>
      </c>
      <c r="G165" s="31">
        <f>_xlfn.IFNA(VLOOKUP(L165,Invoer!$A$3:$P$599,12,FALSE),"")</f>
        <v>2</v>
      </c>
      <c r="H165" s="32">
        <f>_xlfn.IFNA(VLOOKUP(L165,Invoer!$A$3:$P$599,14,FALSE),"")</f>
        <v>0.42105263157894735</v>
      </c>
      <c r="I165" s="34">
        <f>_xlfn.IFNA(VLOOKUP(L165,Invoer!$A$3:$P$599,16,FALSE),"")</f>
        <v>0</v>
      </c>
      <c r="J165" s="37">
        <f>VLOOKUP($R$1,Deelnemers!$B$1:$D$25,3,FALSE)</f>
        <v>0.43333333333333335</v>
      </c>
      <c r="L165" t="str">
        <f t="shared" ref="L165" si="195">CONCATENATE($D165,"-",$R$1,"-",M165)</f>
        <v>Vermeulen, Rudolf-Havermans, Jos-1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96">CONCATENATE($R$1,"-",,$D166,"-",M166)</f>
        <v>Havermans, Jos-Vermeulen,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45764.981428571424</v>
      </c>
      <c r="C167" s="35">
        <f>_xlfn.IFNA(VLOOKUP(L167,Invoer!$A$3:$P$599,3,FALSE),"")</f>
        <v>45763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12</v>
      </c>
      <c r="F167" s="31">
        <f>_xlfn.IFNA(VLOOKUP(L167,Invoer!$A$3:$P$599,10,FALSE),"")</f>
        <v>21</v>
      </c>
      <c r="G167" s="31">
        <f>_xlfn.IFNA(VLOOKUP(L167,Invoer!$A$3:$P$599,12,FALSE),"")</f>
        <v>4</v>
      </c>
      <c r="H167" s="32">
        <f>_xlfn.IFNA(VLOOKUP(L167,Invoer!$A$3:$P$599,14,FALSE),"")</f>
        <v>0.5714285714285714</v>
      </c>
      <c r="I167" s="34">
        <f>_xlfn.IFNA(VLOOKUP(L167,Invoer!$A$3:$P$599,16,FALSE),"")</f>
        <v>0</v>
      </c>
      <c r="J167" s="37">
        <f>VLOOKUP($R$1,Deelnemers!$B$1:$D$25,3,FALSE)</f>
        <v>0.43333333333333335</v>
      </c>
      <c r="L167" t="str">
        <f t="shared" ref="L167" si="197">CONCATENATE($D167,"-",$R$1,"-",M167)</f>
        <v>Vermeulen, Rudolf-Havermans, Jos-2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9">CONCATENATE($R$1,"-",,$D168,"-",M168)</f>
        <v>Havermans, Jos-Vermeulen,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200">CONCATENATE($D169,"-",$R$1,"-",M169)</f>
        <v>Vermeulen, Rudolf-Havermans, Jos-3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201">CONCATENATE($R$1,"-",,$D170,"-",M170)</f>
        <v>Havermans, Jos-Vermeulen,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202">CONCATENATE($D171,"-",$R$1,"-",M171)</f>
        <v>Vermeulen, Rudolf-Havermans, Jos-4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203">CONCATENATE($R$1,"-",,$D172,"-",M172)</f>
        <v>Havermans, Jos-Vermeulen,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204">CONCATENATE($D173,"-",$R$1,"-",M173)</f>
        <v>Vermeulen, Rudolf-Havermans, Jos-5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205">CONCATENATE($R$1,"-",,$D174,"-",M174)</f>
        <v>Havermans, Jos-Vermeulen,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206">CONCATENATE($D175,"-",$R$1,"-",M175)</f>
        <v>Vermeulen, Rudolf-Havermans, Jos-6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207">CONCATENATE($R$1,"-",,$D176,"-",M176)</f>
        <v>Havermans, Jos-Vermeulen,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8">CONCATENATE($D177,"-",$R$1,"-",M177)</f>
        <v>Vermeulen, Rudolf-Havermans, Jos-7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9">CONCATENATE($R$1,"-",,$D178,"-",M178)</f>
        <v>Havermans, Jos-Vermeulen,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10">CONCATENATE($D179,"-",$R$1,"-",M179)</f>
        <v>Vermeulen, Rudolf-Havermans, Jos-8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45779.368571428575</v>
      </c>
      <c r="C180" s="35">
        <f>_xlfn.IFNA(VLOOKUP(L180,Invoer!$A$3:$P$599,3,FALSE),"")</f>
        <v>45777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13</v>
      </c>
      <c r="F180" s="31">
        <f>_xlfn.IFNA(VLOOKUP(L180,Invoer!$A$3:$P$599,10,FALSE),"")</f>
        <v>14</v>
      </c>
      <c r="G180" s="31">
        <f>_xlfn.IFNA(VLOOKUP(L180,Invoer!$A$3:$P$599,11,FALSE),"")</f>
        <v>2</v>
      </c>
      <c r="H180" s="32">
        <f>_xlfn.IFNA(VLOOKUP(L180,Invoer!$A$3:$P$599,13,FALSE),"")</f>
        <v>0.9285714285714286</v>
      </c>
      <c r="I180" s="34">
        <f>_xlfn.IFNA(VLOOKUP(L180,Invoer!$A$3:$P$599,15,FALSE),"")</f>
        <v>3</v>
      </c>
      <c r="J180" s="37">
        <f>VLOOKUP($R$1,Deelnemers!$B$1:$D$25,3,FALSE)</f>
        <v>0.43333333333333335</v>
      </c>
      <c r="L180" t="str">
        <f t="shared" ref="L180" si="211">CONCATENATE($R$1,"-",,$D180,"-",M180)</f>
        <v>Havermans, Jos-Vissenberg,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45646.272500000006</v>
      </c>
      <c r="C181" s="35">
        <f>_xlfn.IFNA(VLOOKUP(L181,Invoer!$A$3:$P$599,3,FALSE),"")</f>
        <v>45644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13</v>
      </c>
      <c r="F181" s="31">
        <f>_xlfn.IFNA(VLOOKUP(L181,Invoer!$A$3:$P$599,10,FALSE),"")</f>
        <v>16</v>
      </c>
      <c r="G181" s="31">
        <f>_xlfn.IFNA(VLOOKUP(L181,Invoer!$A$3:$P$599,12,FALSE),"")</f>
        <v>3</v>
      </c>
      <c r="H181" s="32">
        <f>_xlfn.IFNA(VLOOKUP(L181,Invoer!$A$3:$P$599,14,FALSE),"")</f>
        <v>0.8125</v>
      </c>
      <c r="I181" s="34">
        <f>_xlfn.IFNA(VLOOKUP(L181,Invoer!$A$3:$P$599,16,FALSE),"")</f>
        <v>3</v>
      </c>
      <c r="J181" s="37">
        <f>VLOOKUP($R$1,Deelnemers!$B$1:$D$25,3,FALSE)</f>
        <v>0.43333333333333335</v>
      </c>
      <c r="L181" t="str">
        <f t="shared" ref="L181" si="212">CONCATENATE($D181,"-",$R$1,"-",M181)</f>
        <v>Vissenberg, Erwin-Havermans, Jos-1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13">CONCATENATE($R$1,"-",,$D182,"-",M182)</f>
        <v>Havermans, Jos-Vissenberg,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45765.174210526318</v>
      </c>
      <c r="C183" s="35">
        <f>_xlfn.IFNA(VLOOKUP(L183,Invoer!$A$3:$P$599,3,FALSE),"")</f>
        <v>45763</v>
      </c>
      <c r="D183" s="23" t="str">
        <f>Deelnemers!$B$13</f>
        <v>Vissenberg, Erwin</v>
      </c>
      <c r="E183" s="31">
        <f>IFERROR(IF(VLOOKUP(L183,Invoer!$A$3:$P$599,9,FALSE)&gt;$S$1,$S$1,VLOOKUP(L183,Invoer!$A$3:$P$599,9,FALSE)),"")</f>
        <v>13</v>
      </c>
      <c r="F183" s="31">
        <f>_xlfn.IFNA(VLOOKUP(L183,Invoer!$A$3:$P$599,10,FALSE),"")</f>
        <v>19</v>
      </c>
      <c r="G183" s="31">
        <f>_xlfn.IFNA(VLOOKUP(L183,Invoer!$A$3:$P$599,12,FALSE),"")</f>
        <v>5</v>
      </c>
      <c r="H183" s="32">
        <f>_xlfn.IFNA(VLOOKUP(L183,Invoer!$A$3:$P$599,14,FALSE),"")</f>
        <v>0.68421052631578949</v>
      </c>
      <c r="I183" s="34">
        <f>_xlfn.IFNA(VLOOKUP(L183,Invoer!$A$3:$P$599,16,FALSE),"")</f>
        <v>3</v>
      </c>
      <c r="J183" s="37">
        <f>VLOOKUP($R$1,Deelnemers!$B$1:$D$25,3,FALSE)</f>
        <v>0.43333333333333335</v>
      </c>
      <c r="L183" t="str">
        <f t="shared" ref="L183" si="214">CONCATENATE($D183,"-",$R$1,"-",M183)</f>
        <v>Vissenberg, Erwin-Havermans, Jos-2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15">CONCATENATE($R$1,"-",,$D184,"-",M184)</f>
        <v>Havermans, Jos-Vissenberg,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16">CONCATENATE($D185,"-",$R$1,"-",M185)</f>
        <v>Vissenberg, Erwin-Havermans, Jos-3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17">CONCATENATE($R$1,"-",,$D186,"-",M186)</f>
        <v>Havermans, Jos-Vissenberg,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8">CONCATENATE($D187,"-",$R$1,"-",M187)</f>
        <v>Vissenberg, Erwin-Havermans, Jos-4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9">CONCATENATE($R$1,"-",,$D188,"-",M188)</f>
        <v>Havermans, Jos-Vissenberg,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37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20">CONCATENATE($D189,"-",$R$1,"-",M189)</f>
        <v>Vissenberg, Erwin-Havermans, Jos-5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21">CONCATENATE($R$1,"-",,$D190,"-",M190)</f>
        <v>Havermans, Jos-Vissenberg,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22">CONCATENATE($D191,"-",$R$1,"-",M191)</f>
        <v>Vissenberg, Erwin-Havermans, Jos-6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23">CONCATENATE($R$1,"-",,$D192,"-",M192)</f>
        <v>Havermans, Jos-Vissenberg,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24">CONCATENATE($D193,"-",$R$1,"-",M193)</f>
        <v>Vissenberg, Erwin-Havermans, Jos-7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25">CONCATENATE($R$1,"-",,$D194,"-",M194)</f>
        <v>Havermans, Jos-Vissenberg,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26">CONCATENATE($D195,"-",$R$1,"-",M195)</f>
        <v>Vissenberg, Erwin-Havermans, Jos-8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45625.081666666665</v>
      </c>
      <c r="C196" s="35">
        <f>_xlfn.IFNA(VLOOKUP(L196,Invoer!$A$3:$P$599,3,FALSE),"")</f>
        <v>45623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13</v>
      </c>
      <c r="F196" s="31">
        <f>_xlfn.IFNA(VLOOKUP(L196,Invoer!$A$3:$P$599,10,FALSE),"")</f>
        <v>24</v>
      </c>
      <c r="G196" s="31">
        <f>_xlfn.IFNA(VLOOKUP(L196,Invoer!$A$3:$P$599,11,FALSE),"")</f>
        <v>4</v>
      </c>
      <c r="H196" s="32">
        <f>_xlfn.IFNA(VLOOKUP(L196,Invoer!$A$3:$P$599,13,FALSE),"")</f>
        <v>0.54166666666666663</v>
      </c>
      <c r="I196" s="34">
        <f>_xlfn.IFNA(VLOOKUP(L196,Invoer!$A$3:$P$599,15,FALSE),"")</f>
        <v>3</v>
      </c>
      <c r="J196" s="37">
        <f>VLOOKUP($R$1,Deelnemers!$B$1:$D$25,3,FALSE)</f>
        <v>0.43333333333333335</v>
      </c>
      <c r="L196" t="str">
        <f t="shared" ref="L196" si="227">CONCATENATE($R$1,"-",,$D196,"-",M196)</f>
        <v>Havermans, Jos-Zagers,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45562.03333333334</v>
      </c>
      <c r="C197" s="35">
        <f>_xlfn.IFNA(VLOOKUP(L197,Invoer!$A$3:$P$599,3,FALSE),"")</f>
        <v>45560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13</v>
      </c>
      <c r="F197" s="31">
        <f>_xlfn.IFNA(VLOOKUP(L197,Invoer!$A$3:$P$599,10,FALSE),"")</f>
        <v>30</v>
      </c>
      <c r="G197" s="31">
        <f>_xlfn.IFNA(VLOOKUP(L197,Invoer!$A$3:$P$599,12,FALSE),"")</f>
        <v>3</v>
      </c>
      <c r="H197" s="32">
        <f>_xlfn.IFNA(VLOOKUP(L197,Invoer!$A$3:$P$599,14,FALSE),"")</f>
        <v>0.43333333333333335</v>
      </c>
      <c r="I197" s="34">
        <f>_xlfn.IFNA(VLOOKUP(L197,Invoer!$A$3:$P$599,16,FALSE),"")</f>
        <v>3</v>
      </c>
      <c r="J197" s="37">
        <f>VLOOKUP($R$1,Deelnemers!$B$1:$D$25,3,FALSE)</f>
        <v>0.43333333333333335</v>
      </c>
      <c r="L197" t="str">
        <f t="shared" ref="L197" si="228">CONCATENATE($D197,"-",$R$1,"-",M197)</f>
        <v>Zagers, Kees-Havermans, Jos-1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9">CONCATENATE($R$1,"-",,$D198,"-",M198)</f>
        <v>Havermans, Jos-Zagers,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45583.202222222222</v>
      </c>
      <c r="C199" s="35">
        <f>_xlfn.IFNA(VLOOKUP(L199,Invoer!$A$3:$P$599,3,FALSE),"")</f>
        <v>45581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13</v>
      </c>
      <c r="F199" s="31">
        <f>_xlfn.IFNA(VLOOKUP(L199,Invoer!$A$3:$P$599,10,FALSE),"")</f>
        <v>18</v>
      </c>
      <c r="G199" s="31">
        <f>_xlfn.IFNA(VLOOKUP(L199,Invoer!$A$3:$P$599,12,FALSE),"")</f>
        <v>4</v>
      </c>
      <c r="H199" s="32">
        <f>_xlfn.IFNA(VLOOKUP(L199,Invoer!$A$3:$P$599,14,FALSE),"")</f>
        <v>0.72222222222222221</v>
      </c>
      <c r="I199" s="34">
        <f>_xlfn.IFNA(VLOOKUP(L199,Invoer!$A$3:$P$599,16,FALSE),"")</f>
        <v>3</v>
      </c>
      <c r="J199" s="37">
        <f>VLOOKUP($R$1,Deelnemers!$B$1:$D$25,3,FALSE)</f>
        <v>0.43333333333333335</v>
      </c>
      <c r="L199" t="str">
        <f t="shared" ref="L199" si="231">CONCATENATE($D199,"-",$R$1,"-",M199)</f>
        <v>Zagers, Kees-Havermans, Jos-2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32">CONCATENATE($R$1,"-",,$D200,"-",M200)</f>
        <v>Havermans, Jos-Zagers,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45645.514999999999</v>
      </c>
      <c r="C201" s="35">
        <f>_xlfn.IFNA(VLOOKUP(L201,Invoer!$A$3:$P$599,3,FALSE),"")</f>
        <v>45644</v>
      </c>
      <c r="D201" s="23" t="str">
        <f>Deelnemers!$B$14</f>
        <v>Zagers, Kees</v>
      </c>
      <c r="E201" s="31">
        <f>IFERROR(IF(VLOOKUP(L201,Invoer!$A$3:$P$599,9,FALSE)&gt;$S$1,$S$1,VLOOKUP(L201,Invoer!$A$3:$P$599,9,FALSE)),"")</f>
        <v>9</v>
      </c>
      <c r="F201" s="31">
        <f>_xlfn.IFNA(VLOOKUP(L201,Invoer!$A$3:$P$599,10,FALSE),"")</f>
        <v>24</v>
      </c>
      <c r="G201" s="31">
        <f>_xlfn.IFNA(VLOOKUP(L201,Invoer!$A$3:$P$599,12,FALSE),"")</f>
        <v>3</v>
      </c>
      <c r="H201" s="32">
        <f>_xlfn.IFNA(VLOOKUP(L201,Invoer!$A$3:$P$599,14,FALSE),"")</f>
        <v>0.375</v>
      </c>
      <c r="I201" s="34">
        <f>_xlfn.IFNA(VLOOKUP(L201,Invoer!$A$3:$P$599,16,FALSE),"")</f>
        <v>0</v>
      </c>
      <c r="J201" s="37">
        <f>VLOOKUP($R$1,Deelnemers!$B$1:$D$25,3,FALSE)</f>
        <v>0.43333333333333335</v>
      </c>
      <c r="L201" t="str">
        <f t="shared" ref="L201" si="233">CONCATENATE($D201,"-",$R$1,"-",M201)</f>
        <v>Zagers, Kees-Havermans, Jos-3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34">CONCATENATE($R$1,"-",,$D202,"-",M202)</f>
        <v>Havermans, Jos-Zagers,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35">CONCATENATE($D203,"-",$R$1,"-",M203)</f>
        <v>Zagers, Kees-Havermans, Jos-4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36">CONCATENATE($R$1,"-",,$D204,"-",M204)</f>
        <v>Havermans, Jos-Zagers,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37">CONCATENATE($D205,"-",$R$1,"-",M205)</f>
        <v>Zagers, Kees-Havermans, Jos-5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8">CONCATENATE($R$1,"-",,$D206,"-",M206)</f>
        <v>Havermans, Jos-Zagers,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9">CONCATENATE($D207,"-",$R$1,"-",M207)</f>
        <v>Zagers, Kees-Havermans, Jos-6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40">CONCATENATE($R$1,"-",,$D208,"-",M208)</f>
        <v>Havermans, Jos-Zagers,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41">CONCATENATE($D209,"-",$R$1,"-",M209)</f>
        <v>Zagers, Kees-Havermans, Jos-7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42">CONCATENATE($R$1,"-",,$D210,"-",M210)</f>
        <v>Havermans, Jos-Zagers,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43">CONCATENATE($D211,"-",$R$1,"-",M211)</f>
        <v>Zagers, Kees-Havermans, Jos-8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44">CONCATENATE($R$1,"-",,$D212,"-",M212)</f>
        <v>Havermans, Jos-Zagers,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45582.366666666676</v>
      </c>
      <c r="C213" s="35">
        <f>_xlfn.IFNA(VLOOKUP(L213,Invoer!$A$3:$P$599,3,FALSE),"")</f>
        <v>45581</v>
      </c>
      <c r="D213" s="23" t="str">
        <f>Deelnemers!$B$15</f>
        <v>Zagers, Mark</v>
      </c>
      <c r="E213" s="31">
        <f>IFERROR(IF(VLOOKUP(L213,Invoer!$A$3:$P$599,9,FALSE)&gt;$S$1,$S$1,VLOOKUP(L213,Invoer!$A$3:$P$599,9,FALSE)),"")</f>
        <v>8</v>
      </c>
      <c r="F213" s="31">
        <f>_xlfn.IFNA(VLOOKUP(L213,Invoer!$A$3:$P$599,10,FALSE),"")</f>
        <v>30</v>
      </c>
      <c r="G213" s="31">
        <f>_xlfn.IFNA(VLOOKUP(L213,Invoer!$A$3:$P$599,12,FALSE),"")</f>
        <v>1</v>
      </c>
      <c r="H213" s="32">
        <f>_xlfn.IFNA(VLOOKUP(L213,Invoer!$A$3:$P$599,14,FALSE),"")</f>
        <v>0.26666666666666666</v>
      </c>
      <c r="I213" s="34">
        <f>_xlfn.IFNA(VLOOKUP(L213,Invoer!$A$3:$P$599,16,FALSE),"")</f>
        <v>0</v>
      </c>
      <c r="J213" s="37">
        <f>VLOOKUP($R$1,Deelnemers!$B$1:$D$25,3,FALSE)</f>
        <v>0.43333333333333335</v>
      </c>
      <c r="L213" t="str">
        <f t="shared" ref="L213" si="245">CONCATENATE($D213,"-",$R$1,"-",M213)</f>
        <v>Zagers, Mark-Havermans, Jos-1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46">CONCATENATE($R$1,"-",,$D214,"-",M214)</f>
        <v>Havermans, Jos-Zagers,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47">CONCATENATE($D215,"-",$R$1,"-",M215)</f>
        <v>Zagers, Mark-Havermans, Jos-2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8">CONCATENATE($R$1,"-",,$D216,"-",M216)</f>
        <v>Havermans, Jos-Zagers,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9">CONCATENATE($D217,"-",$R$1,"-",M217)</f>
        <v>Zagers, Mark-Havermans, Jos-3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50">CONCATENATE($R$1,"-",,$D218,"-",M218)</f>
        <v>Havermans, Jos-Zagers,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51">CONCATENATE($D219,"-",$R$1,"-",M219)</f>
        <v>Zagers, Mark-Havermans, Jos-4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52">CONCATENATE($R$1,"-",,$D220,"-",M220)</f>
        <v>Havermans, Jos-Zagers,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53">CONCATENATE($D221,"-",$R$1,"-",M221)</f>
        <v>Zagers, Mark-Havermans, Jos-5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54">CONCATENATE($R$1,"-",,$D222,"-",M222)</f>
        <v>Havermans, Jos-Zagers,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55">CONCATENATE($D223,"-",$R$1,"-",M223)</f>
        <v>Zagers, Mark-Havermans, Jos-6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56">CONCATENATE($R$1,"-",,$D224,"-",M224)</f>
        <v>Havermans, Jos-Zagers,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57">CONCATENATE($D225,"-",$R$1,"-",M225)</f>
        <v>Zagers, Mark-Havermans, Jos-7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8">CONCATENATE($R$1,"-",,$D226,"-",M226)</f>
        <v>Havermans, Jos-Zagers,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9">CONCATENATE($D227,"-",$R$1,"-",M227)</f>
        <v>Zagers, Mark-Havermans, Jos-8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0.43333333333333335</v>
      </c>
      <c r="L228" t="str">
        <f t="shared" ref="L228" si="261">CONCATENATE($R$1,"-",,$D228,"-",M228)</f>
        <v>Havermans, Jos-Verkooyen,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45583.060000000005</v>
      </c>
      <c r="C229" s="35">
        <f>_xlfn.IFNA(VLOOKUP(L229,Invoer!$A$3:$P$599,3,FALSE),"")</f>
        <v>45581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13</v>
      </c>
      <c r="F229" s="31">
        <f>_xlfn.IFNA(VLOOKUP(L229,Invoer!$A$3:$P$599,10,FALSE),"")</f>
        <v>26</v>
      </c>
      <c r="G229" s="31">
        <f>_xlfn.IFNA(VLOOKUP(L229,Invoer!$A$3:$P$599,12,FALSE),"")</f>
        <v>3</v>
      </c>
      <c r="H229" s="32">
        <f>_xlfn.IFNA(VLOOKUP(L229,Invoer!$A$3:$P$599,14,FALSE),"")</f>
        <v>0.5</v>
      </c>
      <c r="I229" s="34">
        <f>_xlfn.IFNA(VLOOKUP(L229,Invoer!$A$3:$P$599,16,FALSE),"")</f>
        <v>3</v>
      </c>
      <c r="J229" s="37">
        <f>VLOOKUP($R$1,Deelnemers!$B$1:$D$25,3,FALSE)</f>
        <v>0.43333333333333335</v>
      </c>
      <c r="L229" t="str">
        <f t="shared" ref="L229" si="262">CONCATENATE($D229,"-",$R$1,"-",M229)</f>
        <v>Verkooyen, John-Havermans, Jos-1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0.43333333333333335</v>
      </c>
      <c r="L230" t="str">
        <f t="shared" ref="L230" si="263">CONCATENATE($R$1,"-",,$D230,"-",M230)</f>
        <v>Havermans, Jos-Verkooyen,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45674.081666666665</v>
      </c>
      <c r="C231" s="35">
        <f>_xlfn.IFNA(VLOOKUP(L231,Invoer!$A$3:$P$599,3,FALSE),"")</f>
        <v>45672</v>
      </c>
      <c r="D231" s="23" t="str">
        <f>Deelnemers!$B$16</f>
        <v>Verkooyen, John</v>
      </c>
      <c r="E231" s="31">
        <f>IFERROR(IF(VLOOKUP(L231,Invoer!$A$3:$P$599,9,FALSE)&gt;$S$1,$S$1,VLOOKUP(L231,Invoer!$A$3:$P$599,9,FALSE)),"")</f>
        <v>13</v>
      </c>
      <c r="F231" s="31">
        <f>_xlfn.IFNA(VLOOKUP(L231,Invoer!$A$3:$P$599,10,FALSE),"")</f>
        <v>24</v>
      </c>
      <c r="G231" s="31">
        <f>_xlfn.IFNA(VLOOKUP(L231,Invoer!$A$3:$P$599,12,FALSE),"")</f>
        <v>3</v>
      </c>
      <c r="H231" s="32">
        <f>_xlfn.IFNA(VLOOKUP(L231,Invoer!$A$3:$P$599,14,FALSE),"")</f>
        <v>0.54166666666666663</v>
      </c>
      <c r="I231" s="34">
        <f>_xlfn.IFNA(VLOOKUP(L231,Invoer!$A$3:$P$599,16,FALSE),"")</f>
        <v>3</v>
      </c>
      <c r="J231" s="37">
        <f>VLOOKUP($R$1,Deelnemers!$B$1:$D$25,3,FALSE)</f>
        <v>0.43333333333333335</v>
      </c>
      <c r="L231" t="str">
        <f t="shared" ref="L231" si="264">CONCATENATE($D231,"-",$R$1,"-",M231)</f>
        <v>Verkooyen, John-Havermans, Jos-2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66">CONCATENATE($R$1,"-",,$D232,"-",M232)</f>
        <v>Havermans, Jos-Verkooyen,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45709.038275862076</v>
      </c>
      <c r="C233" s="35">
        <f>_xlfn.IFNA(VLOOKUP(L233,Invoer!$A$3:$P$599,3,FALSE),"")</f>
        <v>45707</v>
      </c>
      <c r="D233" s="23" t="str">
        <f>Deelnemers!$B$16</f>
        <v>Verkooyen, John</v>
      </c>
      <c r="E233" s="31">
        <f>IFERROR(IF(VLOOKUP(L233,Invoer!$A$3:$P$599,9,FALSE)&gt;$S$1,$S$1,VLOOKUP(L233,Invoer!$A$3:$P$599,9,FALSE)),"")</f>
        <v>13</v>
      </c>
      <c r="F233" s="31">
        <f>_xlfn.IFNA(VLOOKUP(L233,Invoer!$A$3:$P$599,10,FALSE),"")</f>
        <v>29</v>
      </c>
      <c r="G233" s="31">
        <f>_xlfn.IFNA(VLOOKUP(L233,Invoer!$A$3:$P$599,12,FALSE),"")</f>
        <v>3</v>
      </c>
      <c r="H233" s="32">
        <f>_xlfn.IFNA(VLOOKUP(L233,Invoer!$A$3:$P$599,14,FALSE),"")</f>
        <v>0.44827586206896552</v>
      </c>
      <c r="I233" s="34">
        <f>_xlfn.IFNA(VLOOKUP(L233,Invoer!$A$3:$P$599,16,FALSE),"")</f>
        <v>3</v>
      </c>
      <c r="J233" s="37">
        <f>VLOOKUP($R$1,Deelnemers!$B$1:$D$25,3,FALSE)</f>
        <v>0.43333333333333335</v>
      </c>
      <c r="L233" t="str">
        <f t="shared" ref="L233" si="267">CONCATENATE($D233,"-",$R$1,"-",M233)</f>
        <v>Verkooyen, John-Havermans, Jos-3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8">CONCATENATE($R$1,"-",,$D234,"-",M234)</f>
        <v>Havermans, Jos-Verkooyen,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45716.174210526318</v>
      </c>
      <c r="C235" s="35">
        <f>_xlfn.IFNA(VLOOKUP(L235,Invoer!$A$3:$P$599,3,FALSE),"")</f>
        <v>45714</v>
      </c>
      <c r="D235" s="23" t="str">
        <f>Deelnemers!$B$16</f>
        <v>Verkooyen, John</v>
      </c>
      <c r="E235" s="31">
        <f>IFERROR(IF(VLOOKUP(L235,Invoer!$A$3:$P$599,9,FALSE)&gt;$S$1,$S$1,VLOOKUP(L235,Invoer!$A$3:$P$599,9,FALSE)),"")</f>
        <v>13</v>
      </c>
      <c r="F235" s="31">
        <f>_xlfn.IFNA(VLOOKUP(L235,Invoer!$A$3:$P$599,10,FALSE),"")</f>
        <v>19</v>
      </c>
      <c r="G235" s="31">
        <f>_xlfn.IFNA(VLOOKUP(L235,Invoer!$A$3:$P$599,12,FALSE),"")</f>
        <v>3</v>
      </c>
      <c r="H235" s="32">
        <f>_xlfn.IFNA(VLOOKUP(L235,Invoer!$A$3:$P$599,14,FALSE),"")</f>
        <v>0.68421052631578949</v>
      </c>
      <c r="I235" s="34">
        <f>_xlfn.IFNA(VLOOKUP(L235,Invoer!$A$3:$P$599,16,FALSE),"")</f>
        <v>3</v>
      </c>
      <c r="J235" s="37">
        <f>VLOOKUP($R$1,Deelnemers!$B$1:$D$25,3,FALSE)</f>
        <v>0.43333333333333335</v>
      </c>
      <c r="L235" t="str">
        <f t="shared" ref="L235" si="269">CONCATENATE($D235,"-",$R$1,"-",M235)</f>
        <v>Verkooyen, John-Havermans, Jos-4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70">CONCATENATE($R$1,"-",,$D236,"-",M236)</f>
        <v>Havermans, Jos-Verkooyen,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71">CONCATENATE($D237,"-",$R$1,"-",M237)</f>
        <v>Verkooyen, John-Havermans, Jos-5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72">CONCATENATE($R$1,"-",,$D238,"-",M238)</f>
        <v>Havermans, Jos-Verkooyen,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73">CONCATENATE($D239,"-",$R$1,"-",M239)</f>
        <v>Verkooyen, John-Havermans, Jos-6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74">CONCATENATE($R$1,"-",,$D240,"-",M240)</f>
        <v>Havermans, Jos-Verkooyen,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75">CONCATENATE($D241,"-",$R$1,"-",M241)</f>
        <v>Verkooyen, John-Havermans, Jos-7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76">CONCATENATE($R$1,"-",,$D242,"-",M242)</f>
        <v>Havermans, Jos-Verkooyen,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77">CONCATENATE($D243,"-",$R$1,"-",M243)</f>
        <v>Verkooyen, John-Havermans, Jos-8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8">CONCATENATE($R$1,"-",,$D244,"-",M244)</f>
        <v>Havermans, Jos-0-1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0.43333333333333335</v>
      </c>
      <c r="L245" t="str">
        <f t="shared" ref="L245" si="279">CONCATENATE($D245,"-",$R$1,"-",M245)</f>
        <v>0-Havermans, Jos-1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80">CONCATENATE($R$1,"-",,$D246,"-",M246)</f>
        <v>Havermans, Jos-0-2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81">CONCATENATE($D247,"-",$R$1,"-",M247)</f>
        <v>0-Havermans, Jos-2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82">CONCATENATE($R$1,"-",,$D248,"-",M248)</f>
        <v>Havermans, Jos-0-3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83">CONCATENATE($D249,"-",$R$1,"-",M249)</f>
        <v>0-Havermans, Jos-3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84">CONCATENATE($R$1,"-",,$D250,"-",M250)</f>
        <v>Havermans, Jos-0-4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85">CONCATENATE($D251,"-",$R$1,"-",M251)</f>
        <v>0-Havermans, Jos-4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86">CONCATENATE($R$1,"-",,$D252,"-",M252)</f>
        <v>Havermans, Jos-0-5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87">CONCATENATE($D253,"-",$R$1,"-",M253)</f>
        <v>0-Havermans, Jos-5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8">CONCATENATE($R$1,"-",,$D254,"-",M254)</f>
        <v>Havermans, Jos-0-6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9">CONCATENATE($D255,"-",$R$1,"-",M255)</f>
        <v>0-Havermans, Jos-6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90">CONCATENATE($R$1,"-",,$D256,"-",M256)</f>
        <v>Havermans, Jos-0-7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91">CONCATENATE($D257,"-",$R$1,"-",M257)</f>
        <v>0-Havermans, Jos-7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92">CONCATENATE($R$1,"-",,$D258,"-",M258)</f>
        <v>Havermans, Jos-0-8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93">CONCATENATE($D259,"-",$R$1,"-",M259)</f>
        <v>0-Havermans, Jos-8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94">CONCATENATE($R$1,"-",,$D260,"-",M260)</f>
        <v>Havermans, Jos-0-1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95">CONCATENATE($D261,"-",$R$1,"-",M261)</f>
        <v>0-Havermans, Jos-1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96">CONCATENATE($R$1,"-",,$D262,"-",M262)</f>
        <v>Havermans, Jos-0-2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8">CONCATENATE($D263,"-",$R$1,"-",M263)</f>
        <v>0-Havermans, Jos-2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9">CONCATENATE($R$1,"-",,$D264,"-",M264)</f>
        <v>Havermans, Jos-0-3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300">CONCATENATE($D265,"-",$R$1,"-",M265)</f>
        <v>0-Havermans, Jos-3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301">CONCATENATE($R$1,"-",,$D266,"-",M266)</f>
        <v>Havermans, Jos-0-4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302">CONCATENATE($D267,"-",$R$1,"-",M267)</f>
        <v>0-Havermans, Jos-4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303">CONCATENATE($R$1,"-",,$D268,"-",M268)</f>
        <v>Havermans, Jos-0-5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304">CONCATENATE($D269,"-",$R$1,"-",M269)</f>
        <v>0-Havermans, Jos-5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305">CONCATENATE($R$1,"-",,$D270,"-",M270)</f>
        <v>Havermans, Jos-0-6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306">CONCATENATE($D271,"-",$R$1,"-",M271)</f>
        <v>0-Havermans, Jos-6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307">CONCATENATE($R$1,"-",,$D272,"-",M272)</f>
        <v>Havermans, Jos-0-7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8">CONCATENATE($D273,"-",$R$1,"-",M273)</f>
        <v>0-Havermans, Jos-7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9">CONCATENATE($R$1,"-",,$D274,"-",M274)</f>
        <v>Havermans, Jos-0-8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10">CONCATENATE($D275,"-",$R$1,"-",M275)</f>
        <v>0-Havermans, Jos-8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11">CONCATENATE($R$1,"-",,$D276,"-",M276)</f>
        <v>Havermans, Jos-0-1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12">CONCATENATE($D277,"-",$R$1,"-",M277)</f>
        <v>0-Havermans, Jos-1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13">CONCATENATE($R$1,"-",,$D278,"-",M278)</f>
        <v>Havermans, Jos-0-2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14">CONCATENATE($D279,"-",$R$1,"-",M279)</f>
        <v>0-Havermans, Jos-2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15">CONCATENATE($R$1,"-",,$D280,"-",M280)</f>
        <v>Havermans, Jos-0-3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16">CONCATENATE($D281,"-",$R$1,"-",M281)</f>
        <v>0-Havermans, Jos-3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17">CONCATENATE($R$1,"-",,$D282,"-",M282)</f>
        <v>Havermans, Jos-0-4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8">CONCATENATE($D283,"-",$R$1,"-",M283)</f>
        <v>0-Havermans, Jos-4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9">CONCATENATE($R$1,"-",,$D284,"-",M284)</f>
        <v>Havermans, Jos-0-5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20">CONCATENATE($D285,"-",$R$1,"-",M285)</f>
        <v>0-Havermans, Jos-5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21">CONCATENATE($R$1,"-",,$D286,"-",M286)</f>
        <v>Havermans, Jos-0-6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22">CONCATENATE($D287,"-",$R$1,"-",M287)</f>
        <v>0-Havermans, Jos-6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23">CONCATENATE($R$1,"-",,$D288,"-",M288)</f>
        <v>Havermans, Jos-0-7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24">CONCATENATE($D289,"-",$R$1,"-",M289)</f>
        <v>0-Havermans, Jos-7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25">CONCATENATE($R$1,"-",,$D290,"-",M290)</f>
        <v>Havermans, Jos-0-8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26">CONCATENATE($D291,"-",$R$1,"-",M291)</f>
        <v>0-Havermans, Jos-8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0.43333333333333335</v>
      </c>
      <c r="L292" t="str">
        <f t="shared" ref="L292" si="328">CONCATENATE($R$1,"-",,$D292,"-",M292)</f>
        <v>Havermans, Jos-0-1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9">CONCATENATE($D293,"-",$R$1,"-",M293)</f>
        <v>0-Havermans, Jos-1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30">CONCATENATE($R$1,"-",,$D294,"-",M294)</f>
        <v>Havermans, Jos-0-2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31">CONCATENATE($D295,"-",$R$1,"-",M295)</f>
        <v>0-Havermans, Jos-2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33">CONCATENATE($R$1,"-",,$D296,"-",M296)</f>
        <v>Havermans, Jos-0-3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34">CONCATENATE($D297,"-",$R$1,"-",M297)</f>
        <v>0-Havermans, Jos-3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35">CONCATENATE($R$1,"-",,$D298,"-",M298)</f>
        <v>Havermans, Jos-0-4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36">CONCATENATE($D299,"-",$R$1,"-",M299)</f>
        <v>0-Havermans, Jos-4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37">CONCATENATE($R$1,"-",,$D300,"-",M300)</f>
        <v>Havermans, Jos-0-5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8">CONCATENATE($D301,"-",$R$1,"-",M301)</f>
        <v>0-Havermans, Jos-5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9">CONCATENATE($R$1,"-",,$D302,"-",M302)</f>
        <v>Havermans, Jos-0-6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40">CONCATENATE($D303,"-",$R$1,"-",M303)</f>
        <v>0-Havermans, Jos-6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41">CONCATENATE($R$1,"-",,$D304,"-",M304)</f>
        <v>Havermans, Jos-0-7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42">CONCATENATE($D305,"-",$R$1,"-",M305)</f>
        <v>0-Havermans, Jos-7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43">CONCATENATE($R$1,"-",,$D306,"-",M306)</f>
        <v>Havermans, Jos-0-8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44">CONCATENATE($D307,"-",$R$1,"-",M307)</f>
        <v>0-Havermans, Jos-8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45">CONCATENATE($R$1,"-",,$D308,"-",M308)</f>
        <v>Havermans, Jos-0-1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46">CONCATENATE($D309,"-",$R$1,"-",M309)</f>
        <v>0-Havermans, Jos-1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47">CONCATENATE($R$1,"-",,$D310,"-",M310)</f>
        <v>Havermans, Jos-0-2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8">CONCATENATE($D311,"-",$R$1,"-",M311)</f>
        <v>0-Havermans, Jos-2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9">CONCATENATE($R$1,"-",,$D312,"-",M312)</f>
        <v>Havermans, Jos-0-3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50">CONCATENATE($D313,"-",$R$1,"-",M313)</f>
        <v>0-Havermans, Jos-3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51">CONCATENATE($R$1,"-",,$D314,"-",M314)</f>
        <v>Havermans, Jos-0-4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52">CONCATENATE($D315,"-",$R$1,"-",M315)</f>
        <v>0-Havermans, Jos-4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53">CONCATENATE($R$1,"-",,$D316,"-",M316)</f>
        <v>Havermans, Jos-0-5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54">CONCATENATE($D317,"-",$R$1,"-",M317)</f>
        <v>0-Havermans, Jos-5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55">CONCATENATE($R$1,"-",,$D318,"-",M318)</f>
        <v>Havermans, Jos-0-6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56">CONCATENATE($D319,"-",$R$1,"-",M319)</f>
        <v>0-Havermans, Jos-6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57">CONCATENATE($R$1,"-",,$D320,"-",M320)</f>
        <v>Havermans, Jos-0-7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8">CONCATENATE($D321,"-",$R$1,"-",M321)</f>
        <v>0-Havermans, Jos-7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9">CONCATENATE($R$1,"-",,$D322,"-",M322)</f>
        <v>Havermans, Jos-0-8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60">CONCATENATE($D323,"-",$R$1,"-",M323)</f>
        <v>0-Havermans, Jos-8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61">CONCATENATE($R$1,"-",,$D324,"-",M324)</f>
        <v>Havermans, Jos-0-1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62">CONCATENATE($D325,"-",$R$1,"-",M325)</f>
        <v>0-Havermans, Jos-1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63">CONCATENATE($R$1,"-",,$D326,"-",M326)</f>
        <v>Havermans, Jos-0-2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65">CONCATENATE($D327,"-",$R$1,"-",M327)</f>
        <v>0-Havermans, Jos-2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66">CONCATENATE($R$1,"-",,$D328,"-",M328)</f>
        <v>Havermans, Jos-0-3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67">CONCATENATE($D329,"-",$R$1,"-",M329)</f>
        <v>0-Havermans, Jos-3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8">CONCATENATE($R$1,"-",,$D330,"-",M330)</f>
        <v>Havermans, Jos-0-4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9">CONCATENATE($D331,"-",$R$1,"-",M331)</f>
        <v>0-Havermans, Jos-4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70">CONCATENATE($R$1,"-",,$D332,"-",M332)</f>
        <v>Havermans, Jos-0-5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71">CONCATENATE($D333,"-",$R$1,"-",M333)</f>
        <v>0-Havermans, Jos-5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72">CONCATENATE($R$1,"-",,$D334,"-",M334)</f>
        <v>Havermans, Jos-0-6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73">CONCATENATE($D335,"-",$R$1,"-",M335)</f>
        <v>0-Havermans, Jos-6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74">CONCATENATE($R$1,"-",,$D336,"-",M336)</f>
        <v>Havermans, Jos-0-7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75">CONCATENATE($D337,"-",$R$1,"-",M337)</f>
        <v>0-Havermans, Jos-7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76">CONCATENATE($R$1,"-",,$D338,"-",M338)</f>
        <v>Havermans, Jos-0-8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77">CONCATENATE($D339,"-",$R$1,"-",M339)</f>
        <v>0-Havermans, Jos-8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8">CONCATENATE($R$1,"-",,$D340,"-",M340)</f>
        <v>Havermans, Jos-0-1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9">CONCATENATE($D341,"-",$R$1,"-",M341)</f>
        <v>0-Havermans, Jos-1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80">CONCATENATE($R$1,"-",,$D342,"-",M342)</f>
        <v>Havermans, Jos-0-2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81">CONCATENATE($D343,"-",$R$1,"-",M343)</f>
        <v>0-Havermans, Jos-2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82">CONCATENATE($R$1,"-",,$D344,"-",M344)</f>
        <v>Havermans, Jos-0-3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83">CONCATENATE($D345,"-",$R$1,"-",M345)</f>
        <v>0-Havermans, Jos-3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84">CONCATENATE($R$1,"-",,$D346,"-",M346)</f>
        <v>Havermans, Jos-0-4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85">CONCATENATE($D347,"-",$R$1,"-",M347)</f>
        <v>0-Havermans, Jos-4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86">CONCATENATE($R$1,"-",,$D348,"-",M348)</f>
        <v>Havermans, Jos-0-5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87">CONCATENATE($D349,"-",$R$1,"-",M349)</f>
        <v>0-Havermans, Jos-5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8">CONCATENATE($R$1,"-",,$D350,"-",M350)</f>
        <v>Havermans, Jos-0-6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9">CONCATENATE($D351,"-",$R$1,"-",M351)</f>
        <v>0-Havermans, Jos-6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90">CONCATENATE($R$1,"-",,$D352,"-",M352)</f>
        <v>Havermans, Jos-0-7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91">CONCATENATE($D353,"-",$R$1,"-",M353)</f>
        <v>0-Havermans, Jos-7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92">CONCATENATE($R$1,"-",,$D354,"-",M354)</f>
        <v>Havermans, Jos-0-8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93">CONCATENATE($D355,"-",$R$1,"-",M355)</f>
        <v>0-Havermans, Jos-8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95">CONCATENATE($R$1,"-",,$D356,"-",M356)</f>
        <v>Havermans, Jos-0-1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96">CONCATENATE($D357,"-",$R$1,"-",M357)</f>
        <v>0-Havermans, Jos-1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97">CONCATENATE($R$1,"-",,$D358,"-",M358)</f>
        <v>Havermans, Jos-0-2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8">CONCATENATE($D359,"-",$R$1,"-",M359)</f>
        <v>0-Havermans, Jos-2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400">CONCATENATE($R$1,"-",,$D360,"-",M360)</f>
        <v>Havermans, Jos-0-3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401">CONCATENATE($D361,"-",$R$1,"-",M361)</f>
        <v>0-Havermans, Jos-3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402">CONCATENATE($R$1,"-",,$D362,"-",M362)</f>
        <v>Havermans, Jos-0-4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403">CONCATENATE($D363,"-",$R$1,"-",M363)</f>
        <v>0-Havermans, Jos-4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404">CONCATENATE($R$1,"-",,$D364,"-",M364)</f>
        <v>Havermans, Jos-0-5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405">CONCATENATE($D365,"-",$R$1,"-",M365)</f>
        <v>0-Havermans, Jos-5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406">CONCATENATE($R$1,"-",,$D366,"-",M366)</f>
        <v>Havermans, Jos-0-6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407">CONCATENATE($D367,"-",$R$1,"-",M367)</f>
        <v>0-Havermans, Jos-6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8">CONCATENATE($R$1,"-",,$D368,"-",M368)</f>
        <v>Havermans, Jos-0-7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9">CONCATENATE($D369,"-",$R$1,"-",M369)</f>
        <v>0-Havermans, Jos-7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10">CONCATENATE($R$1,"-",,$D370,"-",M370)</f>
        <v>Havermans, Jos-0-8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11">CONCATENATE($D371,"-",$R$1,"-",M371)</f>
        <v>0-Havermans, Jos-8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12">CONCATENATE($R$1,"-",,$D372,"-",M372)</f>
        <v>Havermans, Jos-0-1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13">CONCATENATE($D373,"-",$R$1,"-",M373)</f>
        <v>0-Havermans, Jos-1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14">CONCATENATE($R$1,"-",,$D374,"-",M374)</f>
        <v>Havermans, Jos-0-2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15">CONCATENATE($D375,"-",$R$1,"-",M375)</f>
        <v>0-Havermans, Jos-2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16">CONCATENATE($R$1,"-",,$D376,"-",M376)</f>
        <v>Havermans, Jos-0-3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17">CONCATENATE($D377,"-",$R$1,"-",M377)</f>
        <v>0-Havermans, Jos-3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8">CONCATENATE($R$1,"-",,$D378,"-",M378)</f>
        <v>Havermans, Jos-0-4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9">CONCATENATE($D379,"-",$R$1,"-",M379)</f>
        <v>0-Havermans, Jos-4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20">CONCATENATE($R$1,"-",,$D380,"-",M380)</f>
        <v>Havermans, Jos-0-5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21">CONCATENATE($D381,"-",$R$1,"-",M381)</f>
        <v>0-Havermans, Jos-5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22">CONCATENATE($R$1,"-",,$D382,"-",M382)</f>
        <v>Havermans, Jos-0-6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23">CONCATENATE($D383,"-",$R$1,"-",M383)</f>
        <v>0-Havermans, Jos-6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24">CONCATENATE($R$1,"-",,$D384,"-",M384)</f>
        <v>Havermans, Jos-0-7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25">CONCATENATE($D385,"-",$R$1,"-",M385)</f>
        <v>0-Havermans, Jos-7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26">CONCATENATE($R$1,"-",,$D386,"-",M386)</f>
        <v>Havermans, Jos-0-8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27">CONCATENATE($D387,"-",$R$1,"-",M387)</f>
        <v>0-Havermans, Jos-8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8">CONCATENATE($R$1,"-",,$D388,"-",M388)</f>
        <v>Havermans, Jos-0-1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9">CONCATENATE($D389,"-",$R$1,"-",M389)</f>
        <v>0-Havermans, Jos-1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30">CONCATENATE($R$1,"-",,$D390,"-",M390)</f>
        <v>Havermans, Jos-0-2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31">CONCATENATE($D391,"-",$R$1,"-",M391)</f>
        <v>0-Havermans, Jos-2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32">CONCATENATE($R$1,"-",,$D392,"-",M392)</f>
        <v>Havermans, Jos-0-3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33">CONCATENATE($D393,"-",$R$1,"-",M393)</f>
        <v>0-Havermans, Jos-3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34">CONCATENATE($R$1,"-",,$D394,"-",M394)</f>
        <v>Havermans, Jos-0-4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35">CONCATENATE($D395,"-",$R$1,"-",M395)</f>
        <v>0-Havermans, Jos-4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36">CONCATENATE($R$1,"-",,$D396,"-",M396)</f>
        <v>Havermans, Jos-0-5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37">CONCATENATE($D397,"-",$R$1,"-",M397)</f>
        <v>0-Havermans, Jos-5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8">CONCATENATE($R$1,"-",,$D398,"-",M398)</f>
        <v>Havermans, Jos-0-6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9">CONCATENATE($D399,"-",$R$1,"-",M399)</f>
        <v>0-Havermans, Jos-6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40">CONCATENATE($R$1,"-",,$D400,"-",M400)</f>
        <v>Havermans, Jos-0-7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41">CONCATENATE($D401,"-",$R$1,"-",M401)</f>
        <v>0-Havermans, Jos-7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42">CONCATENATE($R$1,"-",,$D402,"-",M402)</f>
        <v>Havermans, Jos-0-8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43">CONCATENATE($D403,"-",$R$1,"-",M403)</f>
        <v>0-Havermans, Jos-8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436</v>
      </c>
      <c r="F404" s="28">
        <f>SUM(F4:F395)</f>
        <v>893</v>
      </c>
      <c r="G404" s="28">
        <f>MAX(G4:G395)</f>
        <v>5</v>
      </c>
      <c r="H404" s="33">
        <f>E404/F404</f>
        <v>0.48824188129899215</v>
      </c>
      <c r="I404" s="29">
        <f>SUM(I4:I395)</f>
        <v>69</v>
      </c>
      <c r="J404" s="38"/>
      <c r="N404" s="39"/>
    </row>
  </sheetData>
  <sheetProtection algorithmName="SHA-512" hashValue="1Z01AcNqx3C5WK3LXQcxJ19d5StZzueDo+xUl7R7fzKM4yOdQcHHg6/8iofFtW89W7aRisn5r8sl8Y/au3RX5Q==" saltValue="X8Dfy9jqWbVn27OxzFwAU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3E60-5AC3-4A43-82A5-B0DB64A96531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Deelnemers!B5</f>
        <v>Hoppenbrouwers, Ben</v>
      </c>
      <c r="S1" s="36">
        <f>VLOOKUP(R1,Deelnemers!$B:$D,2,FALSE)</f>
        <v>12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45561.777407407404</v>
      </c>
      <c r="C4" s="35">
        <f>_xlfn.IFNA(VLOOKUP(L4,Invoer!$A$3:$P$599,3,FALSE),"")</f>
        <v>45560</v>
      </c>
      <c r="D4" s="23" t="str">
        <f>Deelnemers!$B$2</f>
        <v>Hanegraaf, Daan</v>
      </c>
      <c r="E4" s="31">
        <f>IFERROR(IF(VLOOKUP(L4,Invoer!$A$3:$P$599,8,FALSE)&gt;$S$1,$S$1,VLOOKUP(L4,Invoer!$A$3:$P$599,8,FALSE)),"")</f>
        <v>11</v>
      </c>
      <c r="F4" s="31">
        <f>_xlfn.IFNA(VLOOKUP(L4,Invoer!$A$3:$P$599,10,FALSE),"")</f>
        <v>27</v>
      </c>
      <c r="G4" s="31">
        <f>_xlfn.IFNA(VLOOKUP(L4,Invoer!$A$3:$P$599,11,FALSE),"")</f>
        <v>3</v>
      </c>
      <c r="H4" s="32">
        <f>_xlfn.IFNA(VLOOKUP(L4,Invoer!$A$3:$P$599,13,FALSE),"")</f>
        <v>0.40740740740740738</v>
      </c>
      <c r="I4" s="34">
        <f>_xlfn.IFNA(VLOOKUP(L4,Invoer!$A$3:$P$599,15,FALSE),"")</f>
        <v>0</v>
      </c>
      <c r="J4" s="37">
        <f>VLOOKUP($R$1,Deelnemers!$B$1:$D$25,3,FALSE)</f>
        <v>0.4</v>
      </c>
      <c r="L4" t="str">
        <f>CONCATENATE($R$1,"-",,$D4,"-",M4)</f>
        <v>Hoppenbrouwers, Ben-Hanegraaf, Daan-1</v>
      </c>
      <c r="M4">
        <v>1</v>
      </c>
      <c r="N4">
        <f t="shared" ref="N4:N35" si="1">SMALL($B$4:$B$403,ROW($B1))</f>
        <v>45547.500000000007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Steen, Jan van</v>
      </c>
      <c r="S4" s="40">
        <f t="shared" ref="S4:S35" si="4">VLOOKUP(N4,$B$4:$I$403,4,FALSE)</f>
        <v>9</v>
      </c>
      <c r="T4" s="40">
        <f t="shared" ref="T4:T35" si="5">VLOOKUP(N4,$B$4:$I$403,5,FALSE)</f>
        <v>30</v>
      </c>
      <c r="U4" s="40">
        <f t="shared" ref="U4:U35" si="6">VLOOKUP(N4,$B$4:$I$403,6,FALSE)</f>
        <v>3</v>
      </c>
      <c r="V4" s="41">
        <f t="shared" ref="V4:V35" si="7">VLOOKUP(N4,$B$4:$I$403,7,FALSE)</f>
        <v>0.3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>
      <c r="B5">
        <f t="shared" si="0"/>
        <v>45680.921538461538</v>
      </c>
      <c r="C5" s="35">
        <f>_xlfn.IFNA(VLOOKUP(L5,Invoer!$A$3:$P$599,3,FALSE),"")</f>
        <v>45679</v>
      </c>
      <c r="D5" s="23" t="str">
        <f>Deelnemers!$B$2</f>
        <v>Hanegraaf, Daan</v>
      </c>
      <c r="E5" s="31">
        <f>IFERROR(IF(VLOOKUP(L5,Invoer!$A$3:$P$599,9,FALSE)&gt;$S$1,$S$1,VLOOKUP(L5,Invoer!$A$3:$P$599,9,FALSE)),"")</f>
        <v>12</v>
      </c>
      <c r="F5" s="31">
        <f>_xlfn.IFNA(VLOOKUP(L5,Invoer!$A$3:$P$599,10,FALSE),"")</f>
        <v>26</v>
      </c>
      <c r="G5" s="31">
        <f>_xlfn.IFNA(VLOOKUP(L5,Invoer!$A$3:$P$599,12,FALSE),"")</f>
        <v>3</v>
      </c>
      <c r="H5" s="32">
        <f>_xlfn.IFNA(VLOOKUP(L5,Invoer!$A$3:$P$599,14,FALSE),"")</f>
        <v>0.46153846153846156</v>
      </c>
      <c r="I5" s="34">
        <f>_xlfn.IFNA(VLOOKUP(L5,Invoer!$A$3:$P$599,16,FALSE),"")</f>
        <v>3</v>
      </c>
      <c r="J5" s="37">
        <f>VLOOKUP($R$1,Deelnemers!$B$1:$D$25,3,FALSE)</f>
        <v>0.4</v>
      </c>
      <c r="L5" t="str">
        <f>CONCATENATE($D5,"-",$R$1,"-",M5)</f>
        <v>Hanegraaf, Daan-Hoppenbrouwers, Ben-1</v>
      </c>
      <c r="M5">
        <v>1</v>
      </c>
      <c r="N5">
        <f t="shared" si="1"/>
        <v>45547.65</v>
      </c>
      <c r="O5">
        <f>IF(Q5="","",O4+1)</f>
        <v>2</v>
      </c>
      <c r="Q5" s="83">
        <f t="shared" si="2"/>
        <v>45546</v>
      </c>
      <c r="R5" s="35" t="str">
        <f t="shared" si="3"/>
        <v>Praat, Marcel van</v>
      </c>
      <c r="S5" s="40">
        <f t="shared" si="4"/>
        <v>10</v>
      </c>
      <c r="T5" s="40">
        <f t="shared" si="5"/>
        <v>25</v>
      </c>
      <c r="U5" s="40">
        <f t="shared" si="6"/>
        <v>2</v>
      </c>
      <c r="V5" s="41">
        <f t="shared" si="7"/>
        <v>0.4</v>
      </c>
      <c r="W5" s="42">
        <f t="shared" si="8"/>
        <v>0</v>
      </c>
      <c r="X5">
        <f t="shared" ref="X5:X68" si="9">IFERROR(IF(OR(W5=0,W5=1),(T5*10),T5),0)</f>
        <v>250</v>
      </c>
    </row>
    <row r="6" spans="2:24" ht="15">
      <c r="B6">
        <f t="shared" si="0"/>
        <v>45610.09</v>
      </c>
      <c r="C6" s="35">
        <f>_xlfn.IFNA(VLOOKUP(L6,Invoer!$A$3:$P$599,3,FALSE),"")</f>
        <v>45609</v>
      </c>
      <c r="D6" s="23" t="str">
        <f>Deelnemers!$B$2</f>
        <v>Hanegraaf, Daan</v>
      </c>
      <c r="E6" s="31">
        <f>IFERROR(IF(VLOOKUP(L6,Invoer!$A$3:$P$599,8,FALSE)&gt;$S$1,$S$1,VLOOKUP(L6,Invoer!$A$3:$P$599,8,FALSE)),"")</f>
        <v>6</v>
      </c>
      <c r="F6" s="31">
        <f>_xlfn.IFNA(VLOOKUP(L6,Invoer!$A$3:$P$599,10,FALSE),"")</f>
        <v>24</v>
      </c>
      <c r="G6" s="31">
        <f>_xlfn.IFNA(VLOOKUP(L6,Invoer!$A$3:$P$599,11,FALSE),"")</f>
        <v>2</v>
      </c>
      <c r="H6" s="32">
        <f>_xlfn.IFNA(VLOOKUP(L6,Invoer!$A$3:$P$599,13,FALSE),"")</f>
        <v>0.25</v>
      </c>
      <c r="I6" s="34">
        <f>_xlfn.IFNA(VLOOKUP(L6,Invoer!$A$3:$P$599,15,FALSE),"")</f>
        <v>0</v>
      </c>
      <c r="J6" s="37">
        <f>VLOOKUP($R$1,Deelnemers!$B$1:$D$25,3,FALSE)</f>
        <v>0.4</v>
      </c>
      <c r="L6" t="str">
        <f t="shared" ref="L6" si="10">CONCATENATE($R$1,"-",,$D6,"-",M6)</f>
        <v>Hoppenbrouwers, Ben-Hanegraaf, Daan-2</v>
      </c>
      <c r="M6">
        <v>2</v>
      </c>
      <c r="N6">
        <f t="shared" si="1"/>
        <v>45554.365714285719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Steen, Jan van</v>
      </c>
      <c r="S6" s="40">
        <f t="shared" si="4"/>
        <v>8</v>
      </c>
      <c r="T6" s="40">
        <f t="shared" si="5"/>
        <v>28</v>
      </c>
      <c r="U6" s="40">
        <f t="shared" si="6"/>
        <v>1</v>
      </c>
      <c r="V6" s="41">
        <f t="shared" si="7"/>
        <v>0.2857142857142857</v>
      </c>
      <c r="W6" s="42">
        <f t="shared" si="8"/>
        <v>0</v>
      </c>
      <c r="X6">
        <f t="shared" si="9"/>
        <v>280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Hanegraaf, Daan-Hoppenbrouwers, Ben-2</v>
      </c>
      <c r="M7">
        <v>2</v>
      </c>
      <c r="N7">
        <f t="shared" si="1"/>
        <v>45554.951739130433</v>
      </c>
      <c r="O7">
        <f t="shared" si="11"/>
        <v>4</v>
      </c>
      <c r="Q7" s="83">
        <f t="shared" si="2"/>
        <v>45553</v>
      </c>
      <c r="R7" s="35" t="str">
        <f t="shared" si="3"/>
        <v>Hanegraaf, Hein</v>
      </c>
      <c r="S7" s="40">
        <f t="shared" si="4"/>
        <v>12</v>
      </c>
      <c r="T7" s="40">
        <f t="shared" si="5"/>
        <v>23</v>
      </c>
      <c r="U7" s="40">
        <f t="shared" si="6"/>
        <v>3</v>
      </c>
      <c r="V7" s="41">
        <f t="shared" si="7"/>
        <v>0.52173913043478259</v>
      </c>
      <c r="W7" s="42">
        <f t="shared" si="8"/>
        <v>3</v>
      </c>
      <c r="X7">
        <f t="shared" si="9"/>
        <v>23</v>
      </c>
    </row>
    <row r="8" spans="2:24" ht="15">
      <c r="B8">
        <f t="shared" si="0"/>
        <v>45701.501428571428</v>
      </c>
      <c r="C8" s="35">
        <f>_xlfn.IFNA(VLOOKUP(L8,Invoer!$A$3:$P$599,3,FALSE),"")</f>
        <v>45700</v>
      </c>
      <c r="D8" s="23" t="str">
        <f>Deelnemers!$B$2</f>
        <v>Hanegraaf, Daan</v>
      </c>
      <c r="E8" s="31">
        <f>IFERROR(IF(VLOOKUP(L8,Invoer!$A$3:$P$599,8,FALSE)&gt;$S$1,$S$1,VLOOKUP(L8,Invoer!$A$3:$P$599,8,FALSE)),"")</f>
        <v>9</v>
      </c>
      <c r="F8" s="31">
        <f>_xlfn.IFNA(VLOOKUP(L8,Invoer!$A$3:$P$599,10,FALSE),"")</f>
        <v>28</v>
      </c>
      <c r="G8" s="31">
        <f>_xlfn.IFNA(VLOOKUP(L8,Invoer!$A$3:$P$599,11,FALSE),"")</f>
        <v>3</v>
      </c>
      <c r="H8" s="32">
        <f>_xlfn.IFNA(VLOOKUP(L8,Invoer!$A$3:$P$599,13,FALSE),"")</f>
        <v>0.32142857142857145</v>
      </c>
      <c r="I8" s="34">
        <f>_xlfn.IFNA(VLOOKUP(L8,Invoer!$A$3:$P$599,15,FALSE),"")</f>
        <v>0</v>
      </c>
      <c r="J8" s="37">
        <f>VLOOKUP($R$1,Deelnemers!$B$1:$D$25,3,FALSE)</f>
        <v>0.4</v>
      </c>
      <c r="L8" t="str">
        <f t="shared" ref="L8" si="13">CONCATENATE($R$1,"-",,$D8,"-",M8)</f>
        <v>Hoppenbrouwers, Ben-Hanegraaf, Daan-3</v>
      </c>
      <c r="M8">
        <v>3</v>
      </c>
      <c r="N8">
        <f t="shared" si="1"/>
        <v>45561.238181818182</v>
      </c>
      <c r="O8">
        <f t="shared" si="11"/>
        <v>5</v>
      </c>
      <c r="Q8" s="83">
        <f t="shared" si="2"/>
        <v>45560</v>
      </c>
      <c r="R8" s="35" t="str">
        <f t="shared" si="3"/>
        <v>Vermeulen, Rudolf</v>
      </c>
      <c r="S8" s="40">
        <f t="shared" si="4"/>
        <v>7</v>
      </c>
      <c r="T8" s="40">
        <f t="shared" si="5"/>
        <v>22</v>
      </c>
      <c r="U8" s="40">
        <f t="shared" si="6"/>
        <v>3</v>
      </c>
      <c r="V8" s="41">
        <f t="shared" si="7"/>
        <v>0.31818181818181818</v>
      </c>
      <c r="W8" s="42">
        <f t="shared" si="8"/>
        <v>0</v>
      </c>
      <c r="X8">
        <f t="shared" si="9"/>
        <v>220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Hanegraaf, Daan-Hoppenbrouwers, Ben-3</v>
      </c>
      <c r="M9">
        <v>3</v>
      </c>
      <c r="N9">
        <f t="shared" si="1"/>
        <v>45561.777407407404</v>
      </c>
      <c r="O9">
        <f t="shared" si="11"/>
        <v>6</v>
      </c>
      <c r="Q9" s="83">
        <f t="shared" si="2"/>
        <v>45560</v>
      </c>
      <c r="R9" s="35" t="str">
        <f t="shared" si="3"/>
        <v>Hanegraaf, Daan</v>
      </c>
      <c r="S9" s="40">
        <f t="shared" si="4"/>
        <v>11</v>
      </c>
      <c r="T9" s="40">
        <f t="shared" si="5"/>
        <v>27</v>
      </c>
      <c r="U9" s="40">
        <f t="shared" si="6"/>
        <v>3</v>
      </c>
      <c r="V9" s="41">
        <f t="shared" si="7"/>
        <v>0.40740740740740738</v>
      </c>
      <c r="W9" s="42">
        <f t="shared" si="8"/>
        <v>0</v>
      </c>
      <c r="X9">
        <f t="shared" si="9"/>
        <v>270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Hoppenbrouwers, Ben-Hanegraaf, Daan-4</v>
      </c>
      <c r="M10">
        <v>4</v>
      </c>
      <c r="N10">
        <f t="shared" si="1"/>
        <v>45561.951739130433</v>
      </c>
      <c r="O10">
        <f t="shared" si="11"/>
        <v>7</v>
      </c>
      <c r="Q10" s="83">
        <f t="shared" si="2"/>
        <v>45560</v>
      </c>
      <c r="R10" s="35" t="str">
        <f t="shared" si="3"/>
        <v>Jochems, Cees</v>
      </c>
      <c r="S10" s="40">
        <f t="shared" si="4"/>
        <v>12</v>
      </c>
      <c r="T10" s="40">
        <f t="shared" si="5"/>
        <v>23</v>
      </c>
      <c r="U10" s="40">
        <f t="shared" si="6"/>
        <v>3</v>
      </c>
      <c r="V10" s="41">
        <f t="shared" si="7"/>
        <v>0.52173913043478259</v>
      </c>
      <c r="W10" s="42">
        <f t="shared" si="8"/>
        <v>1</v>
      </c>
      <c r="X10">
        <f t="shared" si="9"/>
        <v>230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Hanegraaf, Daan-Hoppenbrouwers, Ben-4</v>
      </c>
      <c r="M11">
        <v>4</v>
      </c>
      <c r="N11">
        <f t="shared" si="1"/>
        <v>45567.966666666667</v>
      </c>
      <c r="O11">
        <f t="shared" si="11"/>
        <v>8</v>
      </c>
      <c r="Q11" s="83">
        <f t="shared" si="2"/>
        <v>45567</v>
      </c>
      <c r="R11" s="35" t="str">
        <f t="shared" si="3"/>
        <v>Vermeulen, Rudolf</v>
      </c>
      <c r="S11" s="40">
        <f t="shared" si="4"/>
        <v>5</v>
      </c>
      <c r="T11" s="40">
        <f t="shared" si="5"/>
        <v>30</v>
      </c>
      <c r="U11" s="40">
        <f t="shared" si="6"/>
        <v>2</v>
      </c>
      <c r="V11" s="41">
        <f t="shared" si="7"/>
        <v>0.16666666666666666</v>
      </c>
      <c r="W11" s="42">
        <f t="shared" si="8"/>
        <v>0</v>
      </c>
      <c r="X11">
        <f t="shared" si="9"/>
        <v>300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Hoppenbrouwers, Ben-Hanegraaf, Daan-5</v>
      </c>
      <c r="M12">
        <v>5</v>
      </c>
      <c r="N12">
        <f t="shared" si="1"/>
        <v>45568.637142857144</v>
      </c>
      <c r="O12">
        <f t="shared" si="11"/>
        <v>9</v>
      </c>
      <c r="Q12" s="83">
        <f t="shared" si="2"/>
        <v>45567</v>
      </c>
      <c r="R12" s="35" t="str">
        <f t="shared" si="3"/>
        <v>Vissenberg, Erwin</v>
      </c>
      <c r="S12" s="40">
        <f t="shared" si="4"/>
        <v>10</v>
      </c>
      <c r="T12" s="40">
        <f t="shared" si="5"/>
        <v>28</v>
      </c>
      <c r="U12" s="40">
        <f t="shared" si="6"/>
        <v>3</v>
      </c>
      <c r="V12" s="41">
        <f t="shared" si="7"/>
        <v>0.35714285714285715</v>
      </c>
      <c r="W12" s="42">
        <f t="shared" si="8"/>
        <v>0</v>
      </c>
      <c r="X12">
        <f t="shared" si="9"/>
        <v>280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Hanegraaf, Daan-Hoppenbrouwers, Ben-5</v>
      </c>
      <c r="M13">
        <v>5</v>
      </c>
      <c r="N13">
        <f t="shared" si="1"/>
        <v>45568.944285714279</v>
      </c>
      <c r="O13">
        <f t="shared" si="11"/>
        <v>10</v>
      </c>
      <c r="Q13" s="83">
        <f t="shared" si="2"/>
        <v>45567</v>
      </c>
      <c r="R13" s="35" t="str">
        <f t="shared" si="3"/>
        <v>Kroese, Gerard</v>
      </c>
      <c r="S13" s="40">
        <f t="shared" si="4"/>
        <v>12</v>
      </c>
      <c r="T13" s="40">
        <f t="shared" si="5"/>
        <v>28</v>
      </c>
      <c r="U13" s="40">
        <f t="shared" si="6"/>
        <v>3</v>
      </c>
      <c r="V13" s="41">
        <f t="shared" si="7"/>
        <v>0.4642857142857143</v>
      </c>
      <c r="W13" s="42">
        <f t="shared" si="8"/>
        <v>3</v>
      </c>
      <c r="X13">
        <f t="shared" si="9"/>
        <v>28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Hoppenbrouwers, Ben-Hanegraaf, Daan-6</v>
      </c>
      <c r="M14">
        <v>6</v>
      </c>
      <c r="N14">
        <f t="shared" si="1"/>
        <v>45574.95</v>
      </c>
      <c r="O14">
        <f t="shared" si="11"/>
        <v>11</v>
      </c>
      <c r="Q14" s="83">
        <f t="shared" si="2"/>
        <v>45574</v>
      </c>
      <c r="R14" s="35" t="str">
        <f t="shared" si="3"/>
        <v>Vermeulen, Rudolf</v>
      </c>
      <c r="S14" s="40">
        <f t="shared" si="4"/>
        <v>5</v>
      </c>
      <c r="T14" s="40">
        <f t="shared" si="5"/>
        <v>20</v>
      </c>
      <c r="U14" s="40">
        <f t="shared" si="6"/>
        <v>2</v>
      </c>
      <c r="V14" s="41">
        <f t="shared" si="7"/>
        <v>0.25</v>
      </c>
      <c r="W14" s="42">
        <f t="shared" si="8"/>
        <v>0</v>
      </c>
      <c r="X14">
        <f t="shared" si="9"/>
        <v>200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Hanegraaf, Daan-Hoppenbrouwers, Ben-6</v>
      </c>
      <c r="M15">
        <v>6</v>
      </c>
      <c r="N15">
        <f t="shared" si="1"/>
        <v>45575.76666666667</v>
      </c>
      <c r="O15">
        <f t="shared" si="11"/>
        <v>12</v>
      </c>
      <c r="Q15" s="83">
        <f t="shared" si="2"/>
        <v>45574</v>
      </c>
      <c r="R15" s="35" t="str">
        <f t="shared" si="3"/>
        <v>Havermans, Jos</v>
      </c>
      <c r="S15" s="40">
        <f t="shared" si="4"/>
        <v>11</v>
      </c>
      <c r="T15" s="40">
        <f t="shared" si="5"/>
        <v>30</v>
      </c>
      <c r="U15" s="40">
        <f t="shared" si="6"/>
        <v>3</v>
      </c>
      <c r="V15" s="41">
        <f t="shared" si="7"/>
        <v>0.36666666666666664</v>
      </c>
      <c r="W15" s="42">
        <f t="shared" si="8"/>
        <v>0</v>
      </c>
      <c r="X15">
        <f t="shared" si="9"/>
        <v>300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Hoppenbrouwers, Ben-Hanegraaf, Daan-7</v>
      </c>
      <c r="M16">
        <v>7</v>
      </c>
      <c r="N16">
        <f t="shared" si="1"/>
        <v>45575.908571428568</v>
      </c>
      <c r="O16">
        <f t="shared" si="11"/>
        <v>13</v>
      </c>
      <c r="Q16" s="83">
        <f t="shared" si="2"/>
        <v>45574</v>
      </c>
      <c r="R16" s="35" t="str">
        <f t="shared" si="3"/>
        <v>Oorschot, René van</v>
      </c>
      <c r="S16" s="40">
        <f t="shared" si="4"/>
        <v>12</v>
      </c>
      <c r="T16" s="40">
        <f t="shared" si="5"/>
        <v>28</v>
      </c>
      <c r="U16" s="40">
        <f t="shared" si="6"/>
        <v>3</v>
      </c>
      <c r="V16" s="41">
        <f t="shared" si="7"/>
        <v>0.42857142857142855</v>
      </c>
      <c r="W16" s="42">
        <f t="shared" si="8"/>
        <v>3</v>
      </c>
      <c r="X16">
        <f t="shared" si="9"/>
        <v>28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Hanegraaf, Daan-Hoppenbrouwers, Ben-7</v>
      </c>
      <c r="M17">
        <v>7</v>
      </c>
      <c r="N17">
        <f t="shared" si="1"/>
        <v>45588.306923076918</v>
      </c>
      <c r="O17">
        <f t="shared" si="11"/>
        <v>14</v>
      </c>
      <c r="Q17" s="83">
        <f t="shared" si="2"/>
        <v>45588</v>
      </c>
      <c r="R17" s="35" t="str">
        <f t="shared" si="3"/>
        <v>Vermeulen, Rudolf</v>
      </c>
      <c r="S17" s="40">
        <f t="shared" si="4"/>
        <v>1</v>
      </c>
      <c r="T17" s="40">
        <f t="shared" si="5"/>
        <v>13</v>
      </c>
      <c r="U17" s="40">
        <f t="shared" si="6"/>
        <v>1</v>
      </c>
      <c r="V17" s="41">
        <f t="shared" si="7"/>
        <v>7.6923076923076927E-2</v>
      </c>
      <c r="W17" s="42">
        <f t="shared" si="8"/>
        <v>0</v>
      </c>
      <c r="X17">
        <f t="shared" si="9"/>
        <v>130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Hoppenbrouwers, Ben-Hanegraaf, Daan-8</v>
      </c>
      <c r="M18">
        <v>8</v>
      </c>
      <c r="N18">
        <f t="shared" si="1"/>
        <v>45589.366296296299</v>
      </c>
      <c r="O18">
        <f t="shared" si="11"/>
        <v>15</v>
      </c>
      <c r="Q18" s="83">
        <f t="shared" si="2"/>
        <v>45588</v>
      </c>
      <c r="R18" s="35" t="str">
        <f t="shared" si="3"/>
        <v>Jochems, Cees</v>
      </c>
      <c r="S18" s="40">
        <f t="shared" si="4"/>
        <v>8</v>
      </c>
      <c r="T18" s="40">
        <f t="shared" si="5"/>
        <v>27</v>
      </c>
      <c r="U18" s="40">
        <f t="shared" si="6"/>
        <v>1</v>
      </c>
      <c r="V18" s="41">
        <f t="shared" si="7"/>
        <v>0.29629629629629628</v>
      </c>
      <c r="W18" s="42">
        <f t="shared" si="8"/>
        <v>0</v>
      </c>
      <c r="X18">
        <f t="shared" si="9"/>
        <v>270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Hanegraaf, Daan-Hoppenbrouwers, Ben-8</v>
      </c>
      <c r="M19">
        <v>8</v>
      </c>
      <c r="N19">
        <f t="shared" si="1"/>
        <v>45603.1</v>
      </c>
      <c r="O19">
        <f t="shared" si="11"/>
        <v>16</v>
      </c>
      <c r="Q19" s="83">
        <f t="shared" si="2"/>
        <v>45602</v>
      </c>
      <c r="R19" s="35" t="str">
        <f t="shared" si="3"/>
        <v>Oorschot, René van</v>
      </c>
      <c r="S19" s="40">
        <f t="shared" si="4"/>
        <v>6</v>
      </c>
      <c r="T19" s="40">
        <f t="shared" si="5"/>
        <v>30</v>
      </c>
      <c r="U19" s="40">
        <f t="shared" si="6"/>
        <v>2</v>
      </c>
      <c r="V19" s="41">
        <f t="shared" si="7"/>
        <v>0.2</v>
      </c>
      <c r="W19" s="42">
        <f t="shared" si="8"/>
        <v>0</v>
      </c>
      <c r="X19">
        <f t="shared" si="9"/>
        <v>300</v>
      </c>
    </row>
    <row r="20" spans="2:24" ht="15">
      <c r="B20">
        <f t="shared" si="0"/>
        <v>45554.951739130433</v>
      </c>
      <c r="C20" s="35">
        <f>_xlfn.IFNA(VLOOKUP(L20,Invoer!$A$3:$P$599,3,FALSE),"")</f>
        <v>45553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12</v>
      </c>
      <c r="F20" s="31">
        <f>_xlfn.IFNA(VLOOKUP(L20,Invoer!$A$3:$P$599,10,FALSE),"")</f>
        <v>23</v>
      </c>
      <c r="G20" s="31">
        <f>_xlfn.IFNA(VLOOKUP(L20,Invoer!$A$3:$P$599,11,FALSE),"")</f>
        <v>3</v>
      </c>
      <c r="H20" s="32">
        <f>_xlfn.IFNA(VLOOKUP(L20,Invoer!$A$3:$P$599,13,FALSE),"")</f>
        <v>0.52173913043478259</v>
      </c>
      <c r="I20" s="34">
        <f>_xlfn.IFNA(VLOOKUP(L20,Invoer!$A$3:$P$599,15,FALSE),"")</f>
        <v>3</v>
      </c>
      <c r="J20" s="37">
        <f>VLOOKUP($R$1,Deelnemers!$B$1:$D$25,3,FALSE)</f>
        <v>0.4</v>
      </c>
      <c r="L20" t="str">
        <f t="shared" ref="L20" si="25">CONCATENATE($R$1,"-",,$D20,"-",M20)</f>
        <v>Hoppenbrouwers, Ben-Hanegraaf, Hein-1</v>
      </c>
      <c r="M20">
        <v>1</v>
      </c>
      <c r="N20">
        <f t="shared" si="1"/>
        <v>45603.999999999993</v>
      </c>
      <c r="O20">
        <f t="shared" si="11"/>
        <v>17</v>
      </c>
      <c r="Q20" s="83">
        <f t="shared" si="2"/>
        <v>45602</v>
      </c>
      <c r="R20" s="35" t="str">
        <f t="shared" si="3"/>
        <v>Praat, Marcel van</v>
      </c>
      <c r="S20" s="40">
        <f t="shared" si="4"/>
        <v>12</v>
      </c>
      <c r="T20" s="40">
        <f t="shared" si="5"/>
        <v>20</v>
      </c>
      <c r="U20" s="40">
        <f t="shared" si="6"/>
        <v>3</v>
      </c>
      <c r="V20" s="41">
        <f t="shared" si="7"/>
        <v>0.6</v>
      </c>
      <c r="W20" s="42">
        <f t="shared" si="8"/>
        <v>3</v>
      </c>
      <c r="X20">
        <f t="shared" si="9"/>
        <v>20</v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</v>
      </c>
      <c r="L21" t="str">
        <f t="shared" ref="L21" si="26">CONCATENATE($D21,"-",$R$1,"-",M21)</f>
        <v>Hanegraaf, Hein-Hoppenbrouwers, Ben-1</v>
      </c>
      <c r="M21">
        <v>1</v>
      </c>
      <c r="N21">
        <f t="shared" si="1"/>
        <v>45604.11</v>
      </c>
      <c r="O21">
        <f t="shared" si="11"/>
        <v>18</v>
      </c>
      <c r="Q21" s="83">
        <f t="shared" si="2"/>
        <v>45602</v>
      </c>
      <c r="R21" s="35" t="str">
        <f t="shared" si="3"/>
        <v>Zagers, Kees</v>
      </c>
      <c r="S21" s="40">
        <f t="shared" si="4"/>
        <v>12</v>
      </c>
      <c r="T21" s="40">
        <f t="shared" si="5"/>
        <v>16</v>
      </c>
      <c r="U21" s="40">
        <f t="shared" si="6"/>
        <v>3</v>
      </c>
      <c r="V21" s="41">
        <f t="shared" si="7"/>
        <v>0.75</v>
      </c>
      <c r="W21" s="42">
        <f t="shared" si="8"/>
        <v>3</v>
      </c>
      <c r="X21">
        <f t="shared" si="9"/>
        <v>16</v>
      </c>
    </row>
    <row r="22" spans="2:24" ht="15">
      <c r="B22">
        <f t="shared" si="0"/>
        <v>45679.833333333336</v>
      </c>
      <c r="C22" s="35">
        <f>_xlfn.IFNA(VLOOKUP(L22,Invoer!$A$3:$P$599,3,FALSE),"")</f>
        <v>45679</v>
      </c>
      <c r="D22" s="23" t="str">
        <f>Deelnemers!$B$3</f>
        <v>Hanegraaf, Hein</v>
      </c>
      <c r="E22" s="31">
        <f>IFERROR(IF(VLOOKUP(L22,Invoer!$A$3:$P$599,8,FALSE)&gt;$S$1,$S$1,VLOOKUP(L22,Invoer!$A$3:$P$599,8,FALSE)),"")</f>
        <v>4</v>
      </c>
      <c r="F22" s="31">
        <f>_xlfn.IFNA(VLOOKUP(L22,Invoer!$A$3:$P$599,10,FALSE),"")</f>
        <v>30</v>
      </c>
      <c r="G22" s="31">
        <f>_xlfn.IFNA(VLOOKUP(L22,Invoer!$A$3:$P$599,11,FALSE),"")</f>
        <v>1</v>
      </c>
      <c r="H22" s="32">
        <f>_xlfn.IFNA(VLOOKUP(L22,Invoer!$A$3:$P$599,13,FALSE),"")</f>
        <v>0.13333333333333333</v>
      </c>
      <c r="I22" s="34">
        <f>_xlfn.IFNA(VLOOKUP(L22,Invoer!$A$3:$P$599,15,FALSE),"")</f>
        <v>0</v>
      </c>
      <c r="J22" s="37">
        <f>VLOOKUP($R$1,Deelnemers!$B$1:$D$25,3,FALSE)</f>
        <v>0.4</v>
      </c>
      <c r="L22" t="str">
        <f t="shared" ref="L22" si="27">CONCATENATE($R$1,"-",,$D22,"-",M22)</f>
        <v>Hoppenbrouwers, Ben-Hanegraaf, Hein-2</v>
      </c>
      <c r="M22">
        <v>2</v>
      </c>
      <c r="N22">
        <f t="shared" si="1"/>
        <v>45610.09</v>
      </c>
      <c r="O22">
        <f t="shared" si="11"/>
        <v>19</v>
      </c>
      <c r="Q22" s="83">
        <f t="shared" si="2"/>
        <v>45609</v>
      </c>
      <c r="R22" s="35" t="str">
        <f t="shared" si="3"/>
        <v>Hanegraaf, Daan</v>
      </c>
      <c r="S22" s="40">
        <f t="shared" si="4"/>
        <v>6</v>
      </c>
      <c r="T22" s="40">
        <f t="shared" si="5"/>
        <v>24</v>
      </c>
      <c r="U22" s="40">
        <f t="shared" si="6"/>
        <v>2</v>
      </c>
      <c r="V22" s="41">
        <f t="shared" si="7"/>
        <v>0.25</v>
      </c>
      <c r="W22" s="42">
        <f t="shared" si="8"/>
        <v>0</v>
      </c>
      <c r="X22">
        <f t="shared" si="9"/>
        <v>240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Hanegraaf, Hein-Hoppenbrouwers, Ben-2</v>
      </c>
      <c r="M23">
        <v>2</v>
      </c>
      <c r="N23">
        <f t="shared" si="1"/>
        <v>45610.981428571424</v>
      </c>
      <c r="O23">
        <f t="shared" si="11"/>
        <v>20</v>
      </c>
      <c r="Q23" s="83">
        <f t="shared" si="2"/>
        <v>45609</v>
      </c>
      <c r="R23" s="35" t="str">
        <f t="shared" si="3"/>
        <v>Vissenberg, Erwin</v>
      </c>
      <c r="S23" s="40">
        <f t="shared" si="4"/>
        <v>12</v>
      </c>
      <c r="T23" s="40">
        <f t="shared" si="5"/>
        <v>21</v>
      </c>
      <c r="U23" s="40">
        <f t="shared" si="6"/>
        <v>3</v>
      </c>
      <c r="V23" s="41">
        <f t="shared" si="7"/>
        <v>0.5714285714285714</v>
      </c>
      <c r="W23" s="42">
        <f t="shared" si="8"/>
        <v>3</v>
      </c>
      <c r="X23">
        <f t="shared" si="9"/>
        <v>21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Hoppenbrouwers, Ben-Hanegraaf, Hein-3</v>
      </c>
      <c r="M24">
        <v>3</v>
      </c>
      <c r="N24">
        <f t="shared" si="1"/>
        <v>45617.1</v>
      </c>
      <c r="O24">
        <f t="shared" si="11"/>
        <v>21</v>
      </c>
      <c r="Q24" s="83">
        <f t="shared" si="2"/>
        <v>45616</v>
      </c>
      <c r="R24" s="35" t="str">
        <f t="shared" si="3"/>
        <v>Verkooyen, John</v>
      </c>
      <c r="S24" s="40">
        <f t="shared" si="4"/>
        <v>6</v>
      </c>
      <c r="T24" s="40">
        <f t="shared" si="5"/>
        <v>30</v>
      </c>
      <c r="U24" s="40">
        <f t="shared" si="6"/>
        <v>2</v>
      </c>
      <c r="V24" s="41">
        <f t="shared" si="7"/>
        <v>0.2</v>
      </c>
      <c r="W24" s="42">
        <f t="shared" si="8"/>
        <v>0</v>
      </c>
      <c r="X24">
        <f t="shared" si="9"/>
        <v>300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Hanegraaf, Hein-Hoppenbrouwers, Ben-3</v>
      </c>
      <c r="M25">
        <v>3</v>
      </c>
      <c r="N25">
        <f t="shared" si="1"/>
        <v>45617.633333333339</v>
      </c>
      <c r="O25">
        <f t="shared" si="11"/>
        <v>22</v>
      </c>
      <c r="Q25" s="83">
        <f t="shared" si="2"/>
        <v>45616</v>
      </c>
      <c r="R25" s="35" t="str">
        <f t="shared" si="3"/>
        <v>Havermans, Jos</v>
      </c>
      <c r="S25" s="40">
        <f t="shared" si="4"/>
        <v>10</v>
      </c>
      <c r="T25" s="40">
        <f t="shared" si="5"/>
        <v>30</v>
      </c>
      <c r="U25" s="40">
        <f t="shared" si="6"/>
        <v>3</v>
      </c>
      <c r="V25" s="41">
        <f t="shared" si="7"/>
        <v>0.33333333333333331</v>
      </c>
      <c r="W25" s="42">
        <f t="shared" si="8"/>
        <v>0</v>
      </c>
      <c r="X25">
        <f t="shared" si="9"/>
        <v>300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Hoppenbrouwers, Ben-Hanegraaf, Hein-4</v>
      </c>
      <c r="M26">
        <v>4</v>
      </c>
      <c r="N26">
        <f t="shared" si="1"/>
        <v>45624.76666666667</v>
      </c>
      <c r="O26">
        <f t="shared" si="11"/>
        <v>23</v>
      </c>
      <c r="Q26" s="83">
        <f t="shared" si="2"/>
        <v>45623</v>
      </c>
      <c r="R26" s="35" t="str">
        <f t="shared" si="3"/>
        <v>Havermans, Jos</v>
      </c>
      <c r="S26" s="40">
        <f t="shared" si="4"/>
        <v>11</v>
      </c>
      <c r="T26" s="40">
        <f t="shared" si="5"/>
        <v>30</v>
      </c>
      <c r="U26" s="40">
        <f t="shared" si="6"/>
        <v>2</v>
      </c>
      <c r="V26" s="41">
        <f t="shared" si="7"/>
        <v>0.36666666666666664</v>
      </c>
      <c r="W26" s="42">
        <f t="shared" si="8"/>
        <v>0</v>
      </c>
      <c r="X26">
        <f t="shared" si="9"/>
        <v>300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Hanegraaf, Hein-Hoppenbrouwers, Ben-4</v>
      </c>
      <c r="M27">
        <v>4</v>
      </c>
      <c r="N27">
        <f t="shared" si="1"/>
        <v>45624.769310344825</v>
      </c>
      <c r="O27">
        <f t="shared" si="11"/>
        <v>24</v>
      </c>
      <c r="Q27" s="83">
        <f t="shared" si="2"/>
        <v>45623</v>
      </c>
      <c r="R27" s="35" t="str">
        <f t="shared" si="3"/>
        <v>Zagers, Mark</v>
      </c>
      <c r="S27" s="40">
        <f t="shared" si="4"/>
        <v>11</v>
      </c>
      <c r="T27" s="40">
        <f t="shared" si="5"/>
        <v>29</v>
      </c>
      <c r="U27" s="40">
        <f t="shared" si="6"/>
        <v>4</v>
      </c>
      <c r="V27" s="41">
        <f t="shared" si="7"/>
        <v>0.37931034482758619</v>
      </c>
      <c r="W27" s="42">
        <f t="shared" si="8"/>
        <v>0</v>
      </c>
      <c r="X27">
        <f t="shared" si="9"/>
        <v>290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Hoppenbrouwers, Ben-Hanegraaf, Hein-5</v>
      </c>
      <c r="M28">
        <v>5</v>
      </c>
      <c r="N28">
        <f t="shared" si="1"/>
        <v>45624.93</v>
      </c>
      <c r="O28">
        <f t="shared" si="11"/>
        <v>25</v>
      </c>
      <c r="Q28" s="83">
        <f t="shared" si="2"/>
        <v>45623</v>
      </c>
      <c r="R28" s="35" t="str">
        <f t="shared" si="3"/>
        <v>Jochems, Cees</v>
      </c>
      <c r="S28" s="40">
        <f t="shared" si="4"/>
        <v>12</v>
      </c>
      <c r="T28" s="40">
        <f t="shared" si="5"/>
        <v>25</v>
      </c>
      <c r="U28" s="40">
        <f t="shared" si="6"/>
        <v>2</v>
      </c>
      <c r="V28" s="41">
        <f t="shared" si="7"/>
        <v>0.48</v>
      </c>
      <c r="W28" s="42">
        <f t="shared" si="8"/>
        <v>3</v>
      </c>
      <c r="X28">
        <f t="shared" si="9"/>
        <v>25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Hanegraaf, Hein-Hoppenbrouwers, Ben-5</v>
      </c>
      <c r="M29">
        <v>5</v>
      </c>
      <c r="N29">
        <f t="shared" si="1"/>
        <v>45638.366666666676</v>
      </c>
      <c r="O29">
        <f t="shared" si="11"/>
        <v>26</v>
      </c>
      <c r="Q29" s="83">
        <f t="shared" si="2"/>
        <v>45637</v>
      </c>
      <c r="R29" s="35" t="str">
        <f t="shared" si="3"/>
        <v>Verkooyen, John</v>
      </c>
      <c r="S29" s="40">
        <f t="shared" si="4"/>
        <v>8</v>
      </c>
      <c r="T29" s="40">
        <f t="shared" si="5"/>
        <v>30</v>
      </c>
      <c r="U29" s="40">
        <f t="shared" si="6"/>
        <v>2</v>
      </c>
      <c r="V29" s="41">
        <f t="shared" si="7"/>
        <v>0.26666666666666666</v>
      </c>
      <c r="W29" s="42">
        <f t="shared" si="8"/>
        <v>0</v>
      </c>
      <c r="X29">
        <f t="shared" si="9"/>
        <v>300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Hoppenbrouwers, Ben-Hanegraaf, Hein-6</v>
      </c>
      <c r="M30">
        <v>6</v>
      </c>
      <c r="N30">
        <f t="shared" si="1"/>
        <v>45638.538571428573</v>
      </c>
      <c r="O30">
        <f t="shared" si="11"/>
        <v>27</v>
      </c>
      <c r="Q30" s="83">
        <f t="shared" si="2"/>
        <v>45637</v>
      </c>
      <c r="R30" s="35" t="str">
        <f t="shared" si="3"/>
        <v>Steen, Kees van</v>
      </c>
      <c r="S30" s="40">
        <f t="shared" si="4"/>
        <v>9</v>
      </c>
      <c r="T30" s="40">
        <f t="shared" si="5"/>
        <v>21</v>
      </c>
      <c r="U30" s="40">
        <f t="shared" si="6"/>
        <v>3</v>
      </c>
      <c r="V30" s="41">
        <f t="shared" si="7"/>
        <v>0.42857142857142855</v>
      </c>
      <c r="W30" s="42">
        <f t="shared" si="8"/>
        <v>0</v>
      </c>
      <c r="X30">
        <f t="shared" si="9"/>
        <v>210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Hanegraaf, Hein-Hoppenbrouwers, Ben-6</v>
      </c>
      <c r="M31">
        <v>6</v>
      </c>
      <c r="N31">
        <f t="shared" si="1"/>
        <v>45673.23333333333</v>
      </c>
      <c r="O31">
        <f t="shared" si="11"/>
        <v>28</v>
      </c>
      <c r="Q31" s="83">
        <f t="shared" si="2"/>
        <v>45672</v>
      </c>
      <c r="R31" s="35" t="str">
        <f t="shared" si="3"/>
        <v>Praat, Marcel van</v>
      </c>
      <c r="S31" s="40">
        <f t="shared" si="4"/>
        <v>7</v>
      </c>
      <c r="T31" s="40">
        <f t="shared" si="5"/>
        <v>30</v>
      </c>
      <c r="U31" s="40">
        <f t="shared" si="6"/>
        <v>3</v>
      </c>
      <c r="V31" s="41">
        <f t="shared" si="7"/>
        <v>0.23333333333333334</v>
      </c>
      <c r="W31" s="42">
        <f t="shared" si="8"/>
        <v>0</v>
      </c>
      <c r="X31">
        <f t="shared" si="9"/>
        <v>300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Hoppenbrouwers, Ben-Hanegraaf, Hein-7</v>
      </c>
      <c r="M32">
        <v>7</v>
      </c>
      <c r="N32">
        <f t="shared" si="1"/>
        <v>45673.4</v>
      </c>
      <c r="O32">
        <f t="shared" si="11"/>
        <v>29</v>
      </c>
      <c r="Q32" s="83">
        <f t="shared" si="2"/>
        <v>45672</v>
      </c>
      <c r="R32" s="35" t="str">
        <f t="shared" si="3"/>
        <v>Vissenberg, Erwin</v>
      </c>
      <c r="S32" s="40">
        <f t="shared" si="4"/>
        <v>8</v>
      </c>
      <c r="T32" s="40">
        <f t="shared" si="5"/>
        <v>20</v>
      </c>
      <c r="U32" s="40">
        <f t="shared" si="6"/>
        <v>2</v>
      </c>
      <c r="V32" s="41">
        <f t="shared" si="7"/>
        <v>0.4</v>
      </c>
      <c r="W32" s="42">
        <f t="shared" si="8"/>
        <v>0</v>
      </c>
      <c r="X32">
        <f t="shared" si="9"/>
        <v>200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Hanegraaf, Hein-Hoppenbrouwers, Ben-7</v>
      </c>
      <c r="M33">
        <v>7</v>
      </c>
      <c r="N33">
        <f t="shared" si="1"/>
        <v>45679.833333333336</v>
      </c>
      <c r="O33">
        <f t="shared" si="11"/>
        <v>30</v>
      </c>
      <c r="Q33" s="83">
        <f t="shared" si="2"/>
        <v>45679</v>
      </c>
      <c r="R33" s="35" t="str">
        <f t="shared" si="3"/>
        <v>Hanegraaf, Hein</v>
      </c>
      <c r="S33" s="40">
        <f t="shared" si="4"/>
        <v>4</v>
      </c>
      <c r="T33" s="40">
        <f t="shared" si="5"/>
        <v>30</v>
      </c>
      <c r="U33" s="40">
        <f t="shared" si="6"/>
        <v>1</v>
      </c>
      <c r="V33" s="41">
        <f t="shared" si="7"/>
        <v>0.13333333333333333</v>
      </c>
      <c r="W33" s="42">
        <f t="shared" si="8"/>
        <v>0</v>
      </c>
      <c r="X33">
        <f t="shared" si="9"/>
        <v>300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Hoppenbrouwers, Ben-Hanegraaf, Hein-8</v>
      </c>
      <c r="M34">
        <v>8</v>
      </c>
      <c r="N34">
        <f t="shared" si="1"/>
        <v>45680.238181818182</v>
      </c>
      <c r="O34">
        <f t="shared" si="11"/>
        <v>31</v>
      </c>
      <c r="Q34" s="83">
        <f t="shared" si="2"/>
        <v>45679</v>
      </c>
      <c r="R34" s="35" t="str">
        <f t="shared" si="3"/>
        <v>Jochems, Cees</v>
      </c>
      <c r="S34" s="40">
        <f t="shared" si="4"/>
        <v>7</v>
      </c>
      <c r="T34" s="40">
        <f t="shared" si="5"/>
        <v>22</v>
      </c>
      <c r="U34" s="40">
        <f t="shared" si="6"/>
        <v>2</v>
      </c>
      <c r="V34" s="41">
        <f t="shared" si="7"/>
        <v>0.31818181818181818</v>
      </c>
      <c r="W34" s="42">
        <f t="shared" si="8"/>
        <v>0</v>
      </c>
      <c r="X34">
        <f t="shared" si="9"/>
        <v>220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Hanegraaf, Hein-Hoppenbrouwers, Ben-8</v>
      </c>
      <c r="M35">
        <v>8</v>
      </c>
      <c r="N35">
        <f t="shared" si="1"/>
        <v>45680.921538461538</v>
      </c>
      <c r="O35">
        <f t="shared" si="11"/>
        <v>32</v>
      </c>
      <c r="Q35" s="83">
        <f t="shared" si="2"/>
        <v>45679</v>
      </c>
      <c r="R35" s="35" t="str">
        <f t="shared" si="3"/>
        <v>Hanegraaf, Daan</v>
      </c>
      <c r="S35" s="40">
        <f t="shared" si="4"/>
        <v>12</v>
      </c>
      <c r="T35" s="40">
        <f t="shared" si="5"/>
        <v>26</v>
      </c>
      <c r="U35" s="40">
        <f t="shared" si="6"/>
        <v>3</v>
      </c>
      <c r="V35" s="41">
        <f t="shared" si="7"/>
        <v>0.46153846153846156</v>
      </c>
      <c r="W35" s="42">
        <f t="shared" si="8"/>
        <v>3</v>
      </c>
      <c r="X35">
        <f t="shared" si="9"/>
        <v>26</v>
      </c>
    </row>
    <row r="36" spans="2:24" ht="15">
      <c r="B36">
        <f t="shared" ref="B36:B67" si="41">IFERROR(IF(COUNTIF($C$4:$C$395,$C36)&gt;1,$C36+(E36/10)+(F36/100)+H36,$C36),100000000000000000)</f>
        <v>45575.76666666667</v>
      </c>
      <c r="C36" s="35">
        <f>_xlfn.IFNA(VLOOKUP(L36,Invoer!$A$3:$P$599,3,FALSE),"")</f>
        <v>45574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11</v>
      </c>
      <c r="F36" s="31">
        <f>_xlfn.IFNA(VLOOKUP(L36,Invoer!$A$3:$P$599,10,FALSE),"")</f>
        <v>30</v>
      </c>
      <c r="G36" s="31">
        <f>_xlfn.IFNA(VLOOKUP(L36,Invoer!$A$3:$P$599,11,FALSE),"")</f>
        <v>3</v>
      </c>
      <c r="H36" s="32">
        <f>_xlfn.IFNA(VLOOKUP(L36,Invoer!$A$3:$P$599,13,FALSE),"")</f>
        <v>0.36666666666666664</v>
      </c>
      <c r="I36" s="34">
        <f>_xlfn.IFNA(VLOOKUP(L36,Invoer!$A$3:$P$599,15,FALSE),"")</f>
        <v>0</v>
      </c>
      <c r="J36" s="37">
        <f>VLOOKUP($R$1,Deelnemers!$B$1:$D$25,3,FALSE)</f>
        <v>0.4</v>
      </c>
      <c r="L36" t="str">
        <f t="shared" ref="L36" si="42">CONCATENATE($R$1,"-",,$D36,"-",M36)</f>
        <v>Hoppenbrouwers, Ben-Havermans, Jos-1</v>
      </c>
      <c r="M36">
        <v>1</v>
      </c>
      <c r="N36">
        <f t="shared" ref="N36:N67" si="43">SMALL($B$4:$B$403,ROW($B33))</f>
        <v>45693.825714285718</v>
      </c>
      <c r="O36">
        <f t="shared" si="11"/>
        <v>33</v>
      </c>
      <c r="Q36" s="83">
        <f t="shared" ref="Q36:Q67" si="44">VLOOKUP(N36,$B$4:$I$403,2,FALSE)</f>
        <v>45693</v>
      </c>
      <c r="R36" s="35" t="str">
        <f t="shared" ref="R36:R67" si="45">IF(Q36="","",VLOOKUP(N36,$B$4:$I$403,3,FALSE))</f>
        <v>Zagers, Kees</v>
      </c>
      <c r="S36" s="40">
        <f t="shared" ref="S36:S67" si="46">VLOOKUP(N36,$B$4:$I$403,4,FALSE)</f>
        <v>4</v>
      </c>
      <c r="T36" s="40">
        <f t="shared" ref="T36:T67" si="47">VLOOKUP(N36,$B$4:$I$403,5,FALSE)</f>
        <v>14</v>
      </c>
      <c r="U36" s="40">
        <f t="shared" ref="U36:U67" si="48">VLOOKUP(N36,$B$4:$I$403,6,FALSE)</f>
        <v>2</v>
      </c>
      <c r="V36" s="41">
        <f t="shared" ref="V36:V67" si="49">VLOOKUP(N36,$B$4:$I$403,7,FALSE)</f>
        <v>0.2857142857142857</v>
      </c>
      <c r="W36" s="42">
        <f t="shared" ref="W36:W67" si="50">VLOOKUP(N36,$B$4:$I$403,8,FALSE)</f>
        <v>0</v>
      </c>
      <c r="X36">
        <f t="shared" si="9"/>
        <v>140</v>
      </c>
    </row>
    <row r="37" spans="2:24" ht="15">
      <c r="B37">
        <f t="shared" si="41"/>
        <v>45701.79</v>
      </c>
      <c r="C37" s="35">
        <f>_xlfn.IFNA(VLOOKUP(L37,Invoer!$A$3:$P$599,3,FALSE),"")</f>
        <v>45700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11</v>
      </c>
      <c r="F37" s="31">
        <f>_xlfn.IFNA(VLOOKUP(L37,Invoer!$A$3:$P$599,10,FALSE),"")</f>
        <v>25</v>
      </c>
      <c r="G37" s="31">
        <f>_xlfn.IFNA(VLOOKUP(L37,Invoer!$A$3:$P$599,12,FALSE),"")</f>
        <v>2</v>
      </c>
      <c r="H37" s="32">
        <f>_xlfn.IFNA(VLOOKUP(L37,Invoer!$A$3:$P$599,14,FALSE),"")</f>
        <v>0.44</v>
      </c>
      <c r="I37" s="34">
        <f>_xlfn.IFNA(VLOOKUP(L37,Invoer!$A$3:$P$599,16,FALSE),"")</f>
        <v>0</v>
      </c>
      <c r="J37" s="37">
        <f>VLOOKUP($R$1,Deelnemers!$B$1:$D$25,3,FALSE)</f>
        <v>0.4</v>
      </c>
      <c r="L37" t="str">
        <f t="shared" ref="L37" si="51">CONCATENATE($D37,"-",$R$1,"-",M37)</f>
        <v>Havermans, Jos-Hoppenbrouwers, Ben-1</v>
      </c>
      <c r="M37">
        <v>1</v>
      </c>
      <c r="N37">
        <f t="shared" si="43"/>
        <v>45694.933333333334</v>
      </c>
      <c r="O37">
        <f t="shared" si="11"/>
        <v>34</v>
      </c>
      <c r="Q37" s="83">
        <f t="shared" si="44"/>
        <v>45693</v>
      </c>
      <c r="R37" s="35" t="str">
        <f t="shared" si="45"/>
        <v>Kroese, Gerard</v>
      </c>
      <c r="S37" s="40">
        <f t="shared" si="46"/>
        <v>12</v>
      </c>
      <c r="T37" s="40">
        <f t="shared" si="47"/>
        <v>30</v>
      </c>
      <c r="U37" s="40">
        <f t="shared" si="48"/>
        <v>2</v>
      </c>
      <c r="V37" s="41">
        <f t="shared" si="49"/>
        <v>0.43333333333333335</v>
      </c>
      <c r="W37" s="42">
        <f t="shared" si="50"/>
        <v>3</v>
      </c>
      <c r="X37">
        <f t="shared" si="9"/>
        <v>30</v>
      </c>
    </row>
    <row r="38" spans="2:24" ht="15">
      <c r="B38">
        <f t="shared" si="41"/>
        <v>45617.633333333339</v>
      </c>
      <c r="C38" s="35">
        <f>_xlfn.IFNA(VLOOKUP(L38,Invoer!$A$3:$P$599,3,FALSE),"")</f>
        <v>45616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10</v>
      </c>
      <c r="F38" s="31">
        <f>_xlfn.IFNA(VLOOKUP(L38,Invoer!$A$3:$P$599,10,FALSE),"")</f>
        <v>30</v>
      </c>
      <c r="G38" s="31">
        <f>_xlfn.IFNA(VLOOKUP(L38,Invoer!$A$3:$P$599,11,FALSE),"")</f>
        <v>3</v>
      </c>
      <c r="H38" s="32">
        <f>_xlfn.IFNA(VLOOKUP(L38,Invoer!$A$3:$P$599,13,FALSE),"")</f>
        <v>0.33333333333333331</v>
      </c>
      <c r="I38" s="34">
        <f>_xlfn.IFNA(VLOOKUP(L38,Invoer!$A$3:$P$599,15,FALSE),"")</f>
        <v>0</v>
      </c>
      <c r="J38" s="37">
        <f>VLOOKUP($R$1,Deelnemers!$B$1:$D$25,3,FALSE)</f>
        <v>0.4</v>
      </c>
      <c r="L38" t="str">
        <f t="shared" ref="L38" si="52">CONCATENATE($R$1,"-",,$D38,"-",M38)</f>
        <v>Hoppenbrouwers, Ben-Havermans, Jos-2</v>
      </c>
      <c r="M38">
        <v>2</v>
      </c>
      <c r="N38">
        <f t="shared" si="43"/>
        <v>45701.501428571428</v>
      </c>
      <c r="O38">
        <f t="shared" si="11"/>
        <v>35</v>
      </c>
      <c r="Q38" s="83">
        <f t="shared" si="44"/>
        <v>45700</v>
      </c>
      <c r="R38" s="35" t="str">
        <f t="shared" si="45"/>
        <v>Hanegraaf, Daan</v>
      </c>
      <c r="S38" s="40">
        <f t="shared" si="46"/>
        <v>9</v>
      </c>
      <c r="T38" s="40">
        <f t="shared" si="47"/>
        <v>28</v>
      </c>
      <c r="U38" s="40">
        <f t="shared" si="48"/>
        <v>3</v>
      </c>
      <c r="V38" s="41">
        <f t="shared" si="49"/>
        <v>0.32142857142857145</v>
      </c>
      <c r="W38" s="42">
        <f t="shared" si="50"/>
        <v>0</v>
      </c>
      <c r="X38">
        <f t="shared" si="9"/>
        <v>280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Havermans, Jos-Hoppenbrouwers, Ben-2</v>
      </c>
      <c r="M39">
        <v>2</v>
      </c>
      <c r="N39">
        <f t="shared" si="43"/>
        <v>45701.79</v>
      </c>
      <c r="O39">
        <f t="shared" si="11"/>
        <v>36</v>
      </c>
      <c r="Q39" s="83">
        <f t="shared" si="44"/>
        <v>45700</v>
      </c>
      <c r="R39" s="35" t="str">
        <f t="shared" si="45"/>
        <v>Havermans, Jos</v>
      </c>
      <c r="S39" s="40">
        <f t="shared" si="46"/>
        <v>11</v>
      </c>
      <c r="T39" s="40">
        <f t="shared" si="47"/>
        <v>25</v>
      </c>
      <c r="U39" s="40">
        <f t="shared" si="48"/>
        <v>2</v>
      </c>
      <c r="V39" s="41">
        <f t="shared" si="49"/>
        <v>0.44</v>
      </c>
      <c r="W39" s="42">
        <f t="shared" si="50"/>
        <v>0</v>
      </c>
      <c r="X39">
        <f t="shared" si="9"/>
        <v>250</v>
      </c>
    </row>
    <row r="40" spans="2:24" ht="15">
      <c r="B40">
        <f t="shared" si="41"/>
        <v>45624.76666666667</v>
      </c>
      <c r="C40" s="35">
        <f>_xlfn.IFNA(VLOOKUP(L40,Invoer!$A$3:$P$599,3,FALSE),"")</f>
        <v>45623</v>
      </c>
      <c r="D40" s="23" t="str">
        <f>Deelnemers!$B$4</f>
        <v>Havermans, Jos</v>
      </c>
      <c r="E40" s="31">
        <f>IFERROR(IF(VLOOKUP(L40,Invoer!$A$3:$P$599,8,FALSE)&gt;$S$1,$S$1,VLOOKUP(L40,Invoer!$A$3:$P$599,8,FALSE)),"")</f>
        <v>11</v>
      </c>
      <c r="F40" s="31">
        <f>_xlfn.IFNA(VLOOKUP(L40,Invoer!$A$3:$P$599,10,FALSE),"")</f>
        <v>30</v>
      </c>
      <c r="G40" s="31">
        <f>_xlfn.IFNA(VLOOKUP(L40,Invoer!$A$3:$P$599,11,FALSE),"")</f>
        <v>2</v>
      </c>
      <c r="H40" s="32">
        <f>_xlfn.IFNA(VLOOKUP(L40,Invoer!$A$3:$P$599,13,FALSE),"")</f>
        <v>0.36666666666666664</v>
      </c>
      <c r="I40" s="34">
        <f>_xlfn.IFNA(VLOOKUP(L40,Invoer!$A$3:$P$599,15,FALSE),"")</f>
        <v>0</v>
      </c>
      <c r="J40" s="37">
        <f>VLOOKUP($R$1,Deelnemers!$B$1:$D$25,3,FALSE)</f>
        <v>0.4</v>
      </c>
      <c r="L40" t="str">
        <f t="shared" ref="L40" si="54">CONCATENATE($R$1,"-",,$D40,"-",M40)</f>
        <v>Hoppenbrouwers, Ben-Havermans, Jos-3</v>
      </c>
      <c r="M40">
        <v>3</v>
      </c>
      <c r="N40">
        <f t="shared" si="43"/>
        <v>45701.908571428568</v>
      </c>
      <c r="O40">
        <f t="shared" si="11"/>
        <v>37</v>
      </c>
      <c r="Q40" s="83">
        <f t="shared" si="44"/>
        <v>45700</v>
      </c>
      <c r="R40" s="35" t="str">
        <f t="shared" si="45"/>
        <v>Zagers, Kees</v>
      </c>
      <c r="S40" s="40">
        <f t="shared" si="46"/>
        <v>12</v>
      </c>
      <c r="T40" s="40">
        <f t="shared" si="47"/>
        <v>28</v>
      </c>
      <c r="U40" s="40">
        <f t="shared" si="48"/>
        <v>3</v>
      </c>
      <c r="V40" s="41">
        <f t="shared" si="49"/>
        <v>0.42857142857142855</v>
      </c>
      <c r="W40" s="42">
        <f t="shared" si="50"/>
        <v>3</v>
      </c>
      <c r="X40">
        <f t="shared" si="9"/>
        <v>28</v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Havermans, Jos-Hoppenbrouwers, Ben-3</v>
      </c>
      <c r="M41">
        <v>3</v>
      </c>
      <c r="N41">
        <f t="shared" si="43"/>
        <v>45722.238181818182</v>
      </c>
      <c r="O41">
        <f t="shared" si="11"/>
        <v>38</v>
      </c>
      <c r="Q41" s="83">
        <f t="shared" si="44"/>
        <v>45721</v>
      </c>
      <c r="R41" s="35" t="str">
        <f t="shared" si="45"/>
        <v>Jochems, Cees</v>
      </c>
      <c r="S41" s="40">
        <f t="shared" si="46"/>
        <v>7</v>
      </c>
      <c r="T41" s="40">
        <f t="shared" si="47"/>
        <v>22</v>
      </c>
      <c r="U41" s="40">
        <f t="shared" si="48"/>
        <v>2</v>
      </c>
      <c r="V41" s="41">
        <f t="shared" si="49"/>
        <v>0.31818181818181818</v>
      </c>
      <c r="W41" s="42">
        <f t="shared" si="50"/>
        <v>0</v>
      </c>
      <c r="X41">
        <f t="shared" si="9"/>
        <v>220</v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Hoppenbrouwers, Ben-Havermans, Jos-4</v>
      </c>
      <c r="M42">
        <v>4</v>
      </c>
      <c r="N42">
        <f t="shared" si="43"/>
        <v>45722.903793103447</v>
      </c>
      <c r="O42">
        <f t="shared" si="11"/>
        <v>39</v>
      </c>
      <c r="Q42" s="83">
        <f t="shared" si="44"/>
        <v>45721</v>
      </c>
      <c r="R42" s="35" t="str">
        <f t="shared" si="45"/>
        <v>Verkooyen, John</v>
      </c>
      <c r="S42" s="40">
        <f t="shared" si="46"/>
        <v>12</v>
      </c>
      <c r="T42" s="40">
        <f t="shared" si="47"/>
        <v>29</v>
      </c>
      <c r="U42" s="40">
        <f t="shared" si="48"/>
        <v>2</v>
      </c>
      <c r="V42" s="41">
        <f t="shared" si="49"/>
        <v>0.41379310344827586</v>
      </c>
      <c r="W42" s="42">
        <f t="shared" si="50"/>
        <v>3</v>
      </c>
      <c r="X42">
        <f t="shared" si="9"/>
        <v>29</v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Havermans, Jos-Hoppenbrouwers, Ben-4</v>
      </c>
      <c r="M43">
        <v>4</v>
      </c>
      <c r="N43">
        <f t="shared" si="43"/>
        <v>45723.15</v>
      </c>
      <c r="O43">
        <f t="shared" si="11"/>
        <v>40</v>
      </c>
      <c r="Q43" s="83">
        <f t="shared" si="44"/>
        <v>45721</v>
      </c>
      <c r="R43" s="35" t="str">
        <f t="shared" si="45"/>
        <v>Zagers, Kees</v>
      </c>
      <c r="S43" s="40">
        <f t="shared" si="46"/>
        <v>12</v>
      </c>
      <c r="T43" s="40">
        <f t="shared" si="47"/>
        <v>15</v>
      </c>
      <c r="U43" s="40">
        <f t="shared" si="48"/>
        <v>3</v>
      </c>
      <c r="V43" s="41">
        <f t="shared" si="49"/>
        <v>0.8</v>
      </c>
      <c r="W43" s="42">
        <f t="shared" si="50"/>
        <v>3</v>
      </c>
      <c r="X43">
        <f t="shared" si="9"/>
        <v>15</v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Hoppenbrouwers, Ben-Havermans, Jos-5</v>
      </c>
      <c r="M44">
        <v>5</v>
      </c>
      <c r="N44">
        <f t="shared" si="43"/>
        <v>45736.377826086966</v>
      </c>
      <c r="O44">
        <f t="shared" si="11"/>
        <v>41</v>
      </c>
      <c r="Q44" s="83">
        <f t="shared" si="44"/>
        <v>45735</v>
      </c>
      <c r="R44" s="35" t="str">
        <f t="shared" si="45"/>
        <v>Vermeulen, Rudolf</v>
      </c>
      <c r="S44" s="40">
        <f t="shared" si="46"/>
        <v>8</v>
      </c>
      <c r="T44" s="40">
        <f t="shared" si="47"/>
        <v>23</v>
      </c>
      <c r="U44" s="40">
        <f t="shared" si="48"/>
        <v>2</v>
      </c>
      <c r="V44" s="41">
        <f t="shared" si="49"/>
        <v>0.34782608695652173</v>
      </c>
      <c r="W44" s="42">
        <f t="shared" si="50"/>
        <v>0</v>
      </c>
      <c r="X44">
        <f t="shared" si="9"/>
        <v>230</v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Havermans, Jos-Hoppenbrouwers, Ben-5</v>
      </c>
      <c r="M45">
        <v>5</v>
      </c>
      <c r="N45">
        <f t="shared" si="43"/>
        <v>45736.93</v>
      </c>
      <c r="O45">
        <f t="shared" si="11"/>
        <v>42</v>
      </c>
      <c r="Q45" s="83">
        <f t="shared" si="44"/>
        <v>45735</v>
      </c>
      <c r="R45" s="35" t="str">
        <f t="shared" si="45"/>
        <v>Verkooyen, John</v>
      </c>
      <c r="S45" s="40">
        <f t="shared" si="46"/>
        <v>12</v>
      </c>
      <c r="T45" s="40">
        <f t="shared" si="47"/>
        <v>25</v>
      </c>
      <c r="U45" s="40">
        <f t="shared" si="48"/>
        <v>2</v>
      </c>
      <c r="V45" s="41">
        <f t="shared" si="49"/>
        <v>0.48</v>
      </c>
      <c r="W45" s="42">
        <f t="shared" si="50"/>
        <v>1</v>
      </c>
      <c r="X45">
        <f t="shared" si="9"/>
        <v>250</v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Hoppenbrouwers, Ben-Havermans, Jos-6</v>
      </c>
      <c r="M46">
        <v>6</v>
      </c>
      <c r="N46">
        <f t="shared" si="43"/>
        <v>45737.046666666662</v>
      </c>
      <c r="O46">
        <f t="shared" si="11"/>
        <v>43</v>
      </c>
      <c r="Q46" s="83">
        <f t="shared" si="44"/>
        <v>45735</v>
      </c>
      <c r="R46" s="35" t="str">
        <f t="shared" si="45"/>
        <v>Steen, Kees van</v>
      </c>
      <c r="S46" s="40">
        <f t="shared" si="46"/>
        <v>12</v>
      </c>
      <c r="T46" s="40">
        <f t="shared" si="47"/>
        <v>18</v>
      </c>
      <c r="U46" s="40">
        <f t="shared" si="48"/>
        <v>2</v>
      </c>
      <c r="V46" s="41">
        <f t="shared" si="49"/>
        <v>0.66666666666666663</v>
      </c>
      <c r="W46" s="42">
        <f t="shared" si="50"/>
        <v>3</v>
      </c>
      <c r="X46">
        <f t="shared" si="9"/>
        <v>18</v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Havermans, Jos-Hoppenbrouwers, Ben-6</v>
      </c>
      <c r="M47">
        <v>6</v>
      </c>
      <c r="N47">
        <f t="shared" si="43"/>
        <v>45749</v>
      </c>
      <c r="O47">
        <f t="shared" si="11"/>
        <v>44</v>
      </c>
      <c r="Q47" s="83">
        <f t="shared" si="44"/>
        <v>45749</v>
      </c>
      <c r="R47" s="35" t="str">
        <f t="shared" si="45"/>
        <v>Verkooyen, John</v>
      </c>
      <c r="S47" s="40">
        <f t="shared" si="46"/>
        <v>7</v>
      </c>
      <c r="T47" s="40">
        <f t="shared" si="47"/>
        <v>30</v>
      </c>
      <c r="U47" s="40">
        <f t="shared" si="48"/>
        <v>2</v>
      </c>
      <c r="V47" s="41">
        <f t="shared" si="49"/>
        <v>0.23333333333333334</v>
      </c>
      <c r="W47" s="42">
        <f t="shared" si="50"/>
        <v>0</v>
      </c>
      <c r="X47">
        <f t="shared" si="9"/>
        <v>300</v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Hoppenbrouwers, Ben-Havermans, Jos-7</v>
      </c>
      <c r="M48">
        <v>7</v>
      </c>
      <c r="N48">
        <f t="shared" si="43"/>
        <v>45756.85333333334</v>
      </c>
      <c r="O48">
        <f t="shared" si="11"/>
        <v>45</v>
      </c>
      <c r="Q48" s="83">
        <f t="shared" si="44"/>
        <v>45756</v>
      </c>
      <c r="R48" s="35" t="str">
        <f t="shared" si="45"/>
        <v>Praat, Marcel van</v>
      </c>
      <c r="S48" s="40">
        <f t="shared" si="46"/>
        <v>4</v>
      </c>
      <c r="T48" s="40">
        <f t="shared" si="47"/>
        <v>12</v>
      </c>
      <c r="U48" s="40">
        <f t="shared" si="48"/>
        <v>2</v>
      </c>
      <c r="V48" s="41">
        <f t="shared" si="49"/>
        <v>0.33333333333333331</v>
      </c>
      <c r="W48" s="42">
        <f t="shared" si="50"/>
        <v>0</v>
      </c>
      <c r="X48">
        <f t="shared" si="9"/>
        <v>120</v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Havermans, Jos-Hoppenbrouwers, Ben-7</v>
      </c>
      <c r="M49">
        <v>7</v>
      </c>
      <c r="N49">
        <f t="shared" si="43"/>
        <v>45757.965454545454</v>
      </c>
      <c r="O49">
        <f t="shared" si="11"/>
        <v>46</v>
      </c>
      <c r="Q49" s="83">
        <f t="shared" si="44"/>
        <v>45756</v>
      </c>
      <c r="R49" s="35" t="str">
        <f t="shared" si="45"/>
        <v>Oorschot, René van</v>
      </c>
      <c r="S49" s="40">
        <f t="shared" si="46"/>
        <v>12</v>
      </c>
      <c r="T49" s="40">
        <f t="shared" si="47"/>
        <v>22</v>
      </c>
      <c r="U49" s="40">
        <f t="shared" si="48"/>
        <v>3</v>
      </c>
      <c r="V49" s="41">
        <f t="shared" si="49"/>
        <v>0.54545454545454541</v>
      </c>
      <c r="W49" s="42">
        <f t="shared" si="50"/>
        <v>1</v>
      </c>
      <c r="X49">
        <f t="shared" si="9"/>
        <v>220</v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Hoppenbrouwers, Ben-Havermans, Jos-8</v>
      </c>
      <c r="M50">
        <v>8</v>
      </c>
      <c r="N50">
        <f t="shared" si="43"/>
        <v>45764.23333333333</v>
      </c>
      <c r="O50">
        <f t="shared" si="11"/>
        <v>47</v>
      </c>
      <c r="Q50" s="83">
        <f t="shared" si="44"/>
        <v>45763</v>
      </c>
      <c r="R50" s="35" t="str">
        <f t="shared" si="45"/>
        <v>Zagers, Kees</v>
      </c>
      <c r="S50" s="40">
        <f t="shared" si="46"/>
        <v>7</v>
      </c>
      <c r="T50" s="40">
        <f t="shared" si="47"/>
        <v>30</v>
      </c>
      <c r="U50" s="40">
        <f t="shared" si="48"/>
        <v>3</v>
      </c>
      <c r="V50" s="41">
        <f t="shared" si="49"/>
        <v>0.23333333333333334</v>
      </c>
      <c r="W50" s="42">
        <f t="shared" si="50"/>
        <v>0</v>
      </c>
      <c r="X50">
        <f t="shared" si="9"/>
        <v>300</v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Havermans, Jos-Hoppenbrouwers, Ben-8</v>
      </c>
      <c r="M51">
        <v>8</v>
      </c>
      <c r="N51">
        <f t="shared" si="43"/>
        <v>45764.529090909091</v>
      </c>
      <c r="O51">
        <f t="shared" si="11"/>
        <v>48</v>
      </c>
      <c r="Q51" s="83">
        <f t="shared" si="44"/>
        <v>45763</v>
      </c>
      <c r="R51" s="35" t="str">
        <f t="shared" si="45"/>
        <v>Oorschot, René van</v>
      </c>
      <c r="S51" s="40">
        <f t="shared" si="46"/>
        <v>9</v>
      </c>
      <c r="T51" s="40">
        <f t="shared" si="47"/>
        <v>22</v>
      </c>
      <c r="U51" s="40">
        <f t="shared" si="48"/>
        <v>3</v>
      </c>
      <c r="V51" s="41">
        <f t="shared" si="49"/>
        <v>0.40909090909090912</v>
      </c>
      <c r="W51" s="42">
        <f t="shared" si="50"/>
        <v>0</v>
      </c>
      <c r="X51">
        <f t="shared" si="9"/>
        <v>220</v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0.4</v>
      </c>
      <c r="L52" t="str">
        <f t="shared" ref="L52" si="66">CONCATENATE($R$1,"-",,$D52,"-",M52)</f>
        <v>Hoppenbrouwers, Ben-Hoppenbrouwers, Ben-1</v>
      </c>
      <c r="M52">
        <v>1</v>
      </c>
      <c r="N52">
        <f t="shared" si="43"/>
        <v>45765.021578947366</v>
      </c>
      <c r="O52">
        <f t="shared" si="11"/>
        <v>49</v>
      </c>
      <c r="Q52" s="83">
        <f t="shared" si="44"/>
        <v>45763</v>
      </c>
      <c r="R52" s="35" t="str">
        <f t="shared" si="45"/>
        <v>Praat, Marcel van</v>
      </c>
      <c r="S52" s="40">
        <f t="shared" si="46"/>
        <v>12</v>
      </c>
      <c r="T52" s="40">
        <f t="shared" si="47"/>
        <v>19</v>
      </c>
      <c r="U52" s="40">
        <f t="shared" si="48"/>
        <v>5</v>
      </c>
      <c r="V52" s="41">
        <f t="shared" si="49"/>
        <v>0.63157894736842102</v>
      </c>
      <c r="W52" s="42">
        <f t="shared" si="50"/>
        <v>3</v>
      </c>
      <c r="X52">
        <f t="shared" si="9"/>
        <v>19</v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</v>
      </c>
      <c r="L53" t="str">
        <f t="shared" ref="L53" si="67">CONCATENATE($D53,"-",$R$1,"-",M53)</f>
        <v>Hoppenbrouwers, Ben-Hoppenbrouwers, Ben-1</v>
      </c>
      <c r="M53">
        <v>1</v>
      </c>
      <c r="N53">
        <f t="shared" si="43"/>
        <v>45770.65</v>
      </c>
      <c r="O53">
        <f t="shared" si="11"/>
        <v>50</v>
      </c>
      <c r="Q53" s="83">
        <f t="shared" si="44"/>
        <v>45770</v>
      </c>
      <c r="R53" s="35" t="str">
        <f t="shared" si="45"/>
        <v>Vissenberg, Erwin</v>
      </c>
      <c r="S53" s="40">
        <f t="shared" si="46"/>
        <v>3</v>
      </c>
      <c r="T53" s="40">
        <f t="shared" si="47"/>
        <v>15</v>
      </c>
      <c r="U53" s="40">
        <f t="shared" si="48"/>
        <v>2</v>
      </c>
      <c r="V53" s="41">
        <f t="shared" si="49"/>
        <v>0.2</v>
      </c>
      <c r="W53" s="42">
        <f t="shared" si="50"/>
        <v>0</v>
      </c>
      <c r="X53">
        <f t="shared" si="9"/>
        <v>150</v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</v>
      </c>
      <c r="L54" t="str">
        <f t="shared" ref="L54" si="68">CONCATENATE($R$1,"-",,$D54,"-",M54)</f>
        <v>Hoppenbrouwers, Ben-Hoppenbrouwers, Ben-2</v>
      </c>
      <c r="M54">
        <v>2</v>
      </c>
      <c r="N54">
        <f t="shared" si="43"/>
        <v>45771.633333333339</v>
      </c>
      <c r="O54">
        <f t="shared" si="11"/>
        <v>51</v>
      </c>
      <c r="Q54" s="83">
        <f t="shared" si="44"/>
        <v>45770</v>
      </c>
      <c r="R54" s="35" t="str">
        <f t="shared" si="45"/>
        <v>Vermeulen, Rudolf</v>
      </c>
      <c r="S54" s="40">
        <f t="shared" si="46"/>
        <v>10</v>
      </c>
      <c r="T54" s="40">
        <f t="shared" si="47"/>
        <v>30</v>
      </c>
      <c r="U54" s="40">
        <f t="shared" si="48"/>
        <v>2</v>
      </c>
      <c r="V54" s="41">
        <f t="shared" si="49"/>
        <v>0.33333333333333331</v>
      </c>
      <c r="W54" s="42">
        <f t="shared" si="50"/>
        <v>0</v>
      </c>
      <c r="X54">
        <f t="shared" si="9"/>
        <v>300</v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</v>
      </c>
      <c r="L55" t="str">
        <f t="shared" ref="L55" si="69">CONCATENATE($D55,"-",$R$1,"-",M55)</f>
        <v>Hoppenbrouwers, Ben-Hoppenbrouwers, Ben-2</v>
      </c>
      <c r="M55">
        <v>2</v>
      </c>
      <c r="N55">
        <f t="shared" si="43"/>
        <v>45771.93</v>
      </c>
      <c r="O55">
        <f t="shared" si="11"/>
        <v>52</v>
      </c>
      <c r="Q55" s="83">
        <f t="shared" si="44"/>
        <v>45770</v>
      </c>
      <c r="R55" s="35" t="str">
        <f t="shared" si="45"/>
        <v>Zagers, Kees</v>
      </c>
      <c r="S55" s="40">
        <f t="shared" si="46"/>
        <v>12</v>
      </c>
      <c r="T55" s="40">
        <f t="shared" si="47"/>
        <v>25</v>
      </c>
      <c r="U55" s="40">
        <f t="shared" si="48"/>
        <v>4</v>
      </c>
      <c r="V55" s="41">
        <f t="shared" si="49"/>
        <v>0.48</v>
      </c>
      <c r="W55" s="42">
        <f t="shared" si="50"/>
        <v>3</v>
      </c>
      <c r="X55">
        <f t="shared" si="9"/>
        <v>25</v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Hoppenbrouwers, Ben-Hoppenbrouwers, Ben-3</v>
      </c>
      <c r="M56">
        <v>3</v>
      </c>
      <c r="N56">
        <f t="shared" si="43"/>
        <v>45777.660434782614</v>
      </c>
      <c r="O56">
        <f t="shared" si="11"/>
        <v>53</v>
      </c>
      <c r="Q56" s="83">
        <f t="shared" si="44"/>
        <v>45777</v>
      </c>
      <c r="R56" s="35" t="str">
        <f t="shared" si="45"/>
        <v>Vermeulen, Rudolf</v>
      </c>
      <c r="S56" s="40">
        <f t="shared" si="46"/>
        <v>3</v>
      </c>
      <c r="T56" s="40">
        <f t="shared" si="47"/>
        <v>23</v>
      </c>
      <c r="U56" s="40">
        <f t="shared" si="48"/>
        <v>1</v>
      </c>
      <c r="V56" s="41">
        <f t="shared" si="49"/>
        <v>0.13043478260869565</v>
      </c>
      <c r="W56" s="42">
        <f t="shared" si="50"/>
        <v>0</v>
      </c>
      <c r="X56">
        <f t="shared" si="9"/>
        <v>230</v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</v>
      </c>
      <c r="L57" t="str">
        <f t="shared" ref="L57" si="71">CONCATENATE($D57,"-",$R$1,"-",M57)</f>
        <v>Hoppenbrouwers, Ben-Hoppenbrouwers, Ben-3</v>
      </c>
      <c r="M57">
        <v>3</v>
      </c>
      <c r="N57">
        <f t="shared" si="43"/>
        <v>45778.500000000007</v>
      </c>
      <c r="O57">
        <f t="shared" si="11"/>
        <v>54</v>
      </c>
      <c r="Q57" s="83">
        <f t="shared" si="44"/>
        <v>45777</v>
      </c>
      <c r="R57" s="35" t="str">
        <f t="shared" si="45"/>
        <v>Jochems, Cees</v>
      </c>
      <c r="S57" s="40">
        <f t="shared" si="46"/>
        <v>9</v>
      </c>
      <c r="T57" s="40">
        <f t="shared" si="47"/>
        <v>30</v>
      </c>
      <c r="U57" s="40">
        <f t="shared" si="48"/>
        <v>3</v>
      </c>
      <c r="V57" s="41">
        <f t="shared" si="49"/>
        <v>0.3</v>
      </c>
      <c r="W57" s="42">
        <f t="shared" si="50"/>
        <v>0</v>
      </c>
      <c r="X57">
        <f t="shared" si="9"/>
        <v>300</v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Hoppenbrouwers, Ben-Hoppenbrouwers,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Hoppenbrouwers, Ben-Hoppenbrouwers, Ben-4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Hoppenbrouwers, Ben-Hoppenbrouwers,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Hoppenbrouwers, Ben-Hoppenbrouwers, Ben-5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Hoppenbrouwers, Ben-Hoppenbrouwers,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Hoppenbrouwers, Ben-Hoppenbrouwers, Ben-6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Hoppenbrouwers, Ben-Hoppenbrouwers,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Hoppenbrouwers, Ben-Hoppenbrouwers, Ben-7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Hoppenbrouwers, Ben-Hoppenbrouwers,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Hoppenbrouwers, Ben-Hoppenbrouwers, Ben-8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45561.951739130433</v>
      </c>
      <c r="C68" s="35">
        <f>_xlfn.IFNA(VLOOKUP(L68,Invoer!$A$3:$P$599,3,FALSE),"")</f>
        <v>45560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12</v>
      </c>
      <c r="F68" s="31">
        <f>_xlfn.IFNA(VLOOKUP(L68,Invoer!$A$3:$P$599,10,FALSE),"")</f>
        <v>23</v>
      </c>
      <c r="G68" s="31">
        <f>_xlfn.IFNA(VLOOKUP(L68,Invoer!$A$3:$P$599,11,FALSE),"")</f>
        <v>3</v>
      </c>
      <c r="H68" s="32">
        <f>_xlfn.IFNA(VLOOKUP(L68,Invoer!$A$3:$P$599,13,FALSE),"")</f>
        <v>0.52173913043478259</v>
      </c>
      <c r="I68" s="34">
        <f>_xlfn.IFNA(VLOOKUP(L68,Invoer!$A$3:$P$599,15,FALSE),"")</f>
        <v>1</v>
      </c>
      <c r="J68" s="37">
        <f>VLOOKUP($R$1,Deelnemers!$B$1:$D$25,3,FALSE)</f>
        <v>0.4</v>
      </c>
      <c r="L68" t="str">
        <f t="shared" ref="L68" si="83">CONCATENATE($R$1,"-",,$D68,"-",M68)</f>
        <v>Hoppenbrouwers, Ben-Jochems,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45624.93</v>
      </c>
      <c r="C69" s="35">
        <f>_xlfn.IFNA(VLOOKUP(L69,Invoer!$A$3:$P$599,3,FALSE),"")</f>
        <v>45623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12</v>
      </c>
      <c r="F69" s="31">
        <f>_xlfn.IFNA(VLOOKUP(L69,Invoer!$A$3:$P$599,10,FALSE),"")</f>
        <v>25</v>
      </c>
      <c r="G69" s="31">
        <f>_xlfn.IFNA(VLOOKUP(L69,Invoer!$A$3:$P$599,12,FALSE),"")</f>
        <v>2</v>
      </c>
      <c r="H69" s="32">
        <f>_xlfn.IFNA(VLOOKUP(L69,Invoer!$A$3:$P$599,14,FALSE),"")</f>
        <v>0.48</v>
      </c>
      <c r="I69" s="34">
        <f>_xlfn.IFNA(VLOOKUP(L69,Invoer!$A$3:$P$599,16,FALSE),"")</f>
        <v>3</v>
      </c>
      <c r="J69" s="37">
        <f>VLOOKUP($R$1,Deelnemers!$B$1:$D$25,3,FALSE)</f>
        <v>0.4</v>
      </c>
      <c r="L69" t="str">
        <f t="shared" ref="L69" si="92">CONCATENATE($D69,"-",$R$1,"-",M69)</f>
        <v>Jochems, Cees-Hoppenbrouwers, Ben-1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45589.366296296299</v>
      </c>
      <c r="C70" s="35">
        <f>_xlfn.IFNA(VLOOKUP(L70,Invoer!$A$3:$P$599,3,FALSE),"")</f>
        <v>45588</v>
      </c>
      <c r="D70" s="23" t="str">
        <f>Deelnemers!$B$6</f>
        <v>Jochems, Cees</v>
      </c>
      <c r="E70" s="31">
        <f>IFERROR(IF(VLOOKUP(L70,Invoer!$A$3:$P$599,8,FALSE)&gt;$S$1,$S$1,VLOOKUP(L70,Invoer!$A$3:$P$599,8,FALSE)),"")</f>
        <v>8</v>
      </c>
      <c r="F70" s="31">
        <f>_xlfn.IFNA(VLOOKUP(L70,Invoer!$A$3:$P$599,10,FALSE),"")</f>
        <v>27</v>
      </c>
      <c r="G70" s="31">
        <f>_xlfn.IFNA(VLOOKUP(L70,Invoer!$A$3:$P$599,11,FALSE),"")</f>
        <v>1</v>
      </c>
      <c r="H70" s="32">
        <f>_xlfn.IFNA(VLOOKUP(L70,Invoer!$A$3:$P$599,13,FALSE),"")</f>
        <v>0.29629629629629628</v>
      </c>
      <c r="I70" s="34">
        <f>_xlfn.IFNA(VLOOKUP(L70,Invoer!$A$3:$P$599,15,FALSE),"")</f>
        <v>0</v>
      </c>
      <c r="J70" s="37">
        <f>VLOOKUP($R$1,Deelnemers!$B$1:$D$25,3,FALSE)</f>
        <v>0.4</v>
      </c>
      <c r="L70" t="str">
        <f t="shared" ref="L70" si="94">CONCATENATE($R$1,"-",,$D70,"-",M70)</f>
        <v>Hoppenbrouwers, Ben-Jochems,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45722.238181818182</v>
      </c>
      <c r="C71" s="35">
        <f>_xlfn.IFNA(VLOOKUP(L71,Invoer!$A$3:$P$599,3,FALSE),"")</f>
        <v>45721</v>
      </c>
      <c r="D71" s="23" t="str">
        <f>Deelnemers!$B$6</f>
        <v>Jochems, Cees</v>
      </c>
      <c r="E71" s="31">
        <f>IFERROR(IF(VLOOKUP(L71,Invoer!$A$3:$P$599,9,FALSE)&gt;$S$1,$S$1,VLOOKUP(L71,Invoer!$A$3:$P$599,9,FALSE)),"")</f>
        <v>7</v>
      </c>
      <c r="F71" s="31">
        <f>_xlfn.IFNA(VLOOKUP(L71,Invoer!$A$3:$P$599,10,FALSE),"")</f>
        <v>22</v>
      </c>
      <c r="G71" s="31">
        <f>_xlfn.IFNA(VLOOKUP(L71,Invoer!$A$3:$P$599,12,FALSE),"")</f>
        <v>2</v>
      </c>
      <c r="H71" s="32">
        <f>_xlfn.IFNA(VLOOKUP(L71,Invoer!$A$3:$P$599,14,FALSE),"")</f>
        <v>0.31818181818181818</v>
      </c>
      <c r="I71" s="34">
        <f>_xlfn.IFNA(VLOOKUP(L71,Invoer!$A$3:$P$599,16,FALSE),"")</f>
        <v>0</v>
      </c>
      <c r="J71" s="37">
        <f>VLOOKUP($R$1,Deelnemers!$B$1:$D$25,3,FALSE)</f>
        <v>0.4</v>
      </c>
      <c r="L71" t="str">
        <f t="shared" ref="L71" si="96">CONCATENATE($D71,"-",$R$1,"-",M71)</f>
        <v>Jochems, Cees-Hoppenbrouwers, Ben-2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45680.238181818182</v>
      </c>
      <c r="C72" s="35">
        <f>_xlfn.IFNA(VLOOKUP(L72,Invoer!$A$3:$P$599,3,FALSE),"")</f>
        <v>45679</v>
      </c>
      <c r="D72" s="23" t="str">
        <f>Deelnemers!$B$6</f>
        <v>Jochems, Cees</v>
      </c>
      <c r="E72" s="31">
        <f>IFERROR(IF(VLOOKUP(L72,Invoer!$A$3:$P$599,8,FALSE)&gt;$S$1,$S$1,VLOOKUP(L72,Invoer!$A$3:$P$599,8,FALSE)),"")</f>
        <v>7</v>
      </c>
      <c r="F72" s="31">
        <f>_xlfn.IFNA(VLOOKUP(L72,Invoer!$A$3:$P$599,10,FALSE),"")</f>
        <v>22</v>
      </c>
      <c r="G72" s="31">
        <f>_xlfn.IFNA(VLOOKUP(L72,Invoer!$A$3:$P$599,11,FALSE),"")</f>
        <v>2</v>
      </c>
      <c r="H72" s="32">
        <f>_xlfn.IFNA(VLOOKUP(L72,Invoer!$A$3:$P$599,13,FALSE),"")</f>
        <v>0.31818181818181818</v>
      </c>
      <c r="I72" s="34">
        <f>_xlfn.IFNA(VLOOKUP(L72,Invoer!$A$3:$P$599,15,FALSE),"")</f>
        <v>0</v>
      </c>
      <c r="J72" s="37">
        <f>VLOOKUP($R$1,Deelnemers!$B$1:$D$25,3,FALSE)</f>
        <v>0.4</v>
      </c>
      <c r="L72" t="str">
        <f t="shared" ref="L72" si="97">CONCATENATE($R$1,"-",,$D72,"-",M72)</f>
        <v>Hoppenbrouwers, Ben-Jochems,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Jochems, Cees-Hoppenbrouwers, Ben-3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45778.500000000007</v>
      </c>
      <c r="C74" s="35">
        <f>_xlfn.IFNA(VLOOKUP(L74,Invoer!$A$3:$P$599,3,FALSE),"")</f>
        <v>45777</v>
      </c>
      <c r="D74" s="23" t="str">
        <f>Deelnemers!$B$6</f>
        <v>Jochems, Cees</v>
      </c>
      <c r="E74" s="31">
        <f>IFERROR(IF(VLOOKUP(L74,Invoer!$A$3:$P$599,8,FALSE)&gt;$S$1,$S$1,VLOOKUP(L74,Invoer!$A$3:$P$599,8,FALSE)),"")</f>
        <v>9</v>
      </c>
      <c r="F74" s="31">
        <f>_xlfn.IFNA(VLOOKUP(L74,Invoer!$A$3:$P$599,10,FALSE),"")</f>
        <v>30</v>
      </c>
      <c r="G74" s="31">
        <f>_xlfn.IFNA(VLOOKUP(L74,Invoer!$A$3:$P$599,11,FALSE),"")</f>
        <v>3</v>
      </c>
      <c r="H74" s="32">
        <f>_xlfn.IFNA(VLOOKUP(L74,Invoer!$A$3:$P$599,13,FALSE),"")</f>
        <v>0.3</v>
      </c>
      <c r="I74" s="34">
        <f>_xlfn.IFNA(VLOOKUP(L74,Invoer!$A$3:$P$599,15,FALSE),"")</f>
        <v>0</v>
      </c>
      <c r="J74" s="37">
        <f>VLOOKUP($R$1,Deelnemers!$B$1:$D$25,3,FALSE)</f>
        <v>0.4</v>
      </c>
      <c r="L74" t="str">
        <f t="shared" ref="L74" si="99">CONCATENATE($R$1,"-",,$D74,"-",M74)</f>
        <v>Hoppenbrouwers, Ben-Jochems,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Jochems, Cees-Hoppenbrouwers, Ben-4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Hoppenbrouwers, Ben-Jochems,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Jochems, Cees-Hoppenbrouwers, Ben-5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Hoppenbrouwers, Ben-Jochems,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Jochems, Cees-Hoppenbrouwers, Ben-6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Hoppenbrouwers, Ben-Jochems,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Jochems, Cees-Hoppenbrouwers, Ben-7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Hoppenbrouwers, Ben-Jochems,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Jochems, Cees-Hoppenbrouwers, Ben-8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45568.944285714279</v>
      </c>
      <c r="C84" s="35">
        <f>_xlfn.IFNA(VLOOKUP(L84,Invoer!$A$3:$P$599,3,FALSE),"")</f>
        <v>45567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12</v>
      </c>
      <c r="F84" s="31">
        <f>_xlfn.IFNA(VLOOKUP(L84,Invoer!$A$3:$P$599,10,FALSE),"")</f>
        <v>28</v>
      </c>
      <c r="G84" s="31">
        <f>_xlfn.IFNA(VLOOKUP(L84,Invoer!$A$3:$P$599,11,FALSE),"")</f>
        <v>3</v>
      </c>
      <c r="H84" s="32">
        <f>_xlfn.IFNA(VLOOKUP(L84,Invoer!$A$3:$P$599,13,FALSE),"")</f>
        <v>0.4642857142857143</v>
      </c>
      <c r="I84" s="34">
        <f>_xlfn.IFNA(VLOOKUP(L84,Invoer!$A$3:$P$599,15,FALSE),"")</f>
        <v>3</v>
      </c>
      <c r="J84" s="37">
        <f>VLOOKUP($R$1,Deelnemers!$B$1:$D$25,3,FALSE)</f>
        <v>0.4</v>
      </c>
      <c r="L84" t="str">
        <f t="shared" ref="L84:L98" si="110">CONCATENATE($D84,"-",$R$1,"-",M84)</f>
        <v>Kroese, Gerard-Hoppenbrouwers, Ben-1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45694.933333333334</v>
      </c>
      <c r="C85" s="35">
        <f>_xlfn.IFNA(VLOOKUP(L85,Invoer!$A$3:$P$599,3,FALSE),"")</f>
        <v>45693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12</v>
      </c>
      <c r="F85" s="31">
        <f>_xlfn.IFNA(VLOOKUP(L85,Invoer!$A$3:$P$599,10,FALSE),"")</f>
        <v>30</v>
      </c>
      <c r="G85" s="31">
        <f>_xlfn.IFNA(VLOOKUP(L85,Invoer!$A$3:$P$599,12,FALSE),"")</f>
        <v>2</v>
      </c>
      <c r="H85" s="32">
        <f>_xlfn.IFNA(VLOOKUP(L85,Invoer!$A$3:$P$599,14,FALSE),"")</f>
        <v>0.43333333333333335</v>
      </c>
      <c r="I85" s="34">
        <f>_xlfn.IFNA(VLOOKUP(L85,Invoer!$A$3:$P$599,16,FALSE),"")</f>
        <v>3</v>
      </c>
      <c r="J85" s="37">
        <f>VLOOKUP($R$1,Deelnemers!$B$1:$D$25,3,FALSE)</f>
        <v>0.4</v>
      </c>
      <c r="L85" t="str">
        <f>CONCATENATE($R$1,"-",$D85,"-",M85)</f>
        <v>Hoppenbrouwers, Ben-Kroese,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Kroese, Gerard-Hoppenbrouwers, Ben-2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Hoppenbrouwers, Ben-Kroese,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Kroese, Gerard-Hoppenbrouwers, Ben-3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Hoppenbrouwers, Ben-Kroese,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Kroese, Gerard-Hoppenbrouwers, Ben-4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Hoppenbrouwers, Ben-Kroese,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Kroese, Gerard-Hoppenbrouwers, Ben-5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Hoppenbrouwers, Ben-Kroese,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Kroese, Gerard-Hoppenbrouwers, Ben-6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Hoppenbrouwers, Ben-Kroese,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Kroese, Gerard-Hoppenbrouwers, Ben-7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Hoppenbrouwers, Ben-Kroese,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Kroese, Gerard-Hoppenbrouwers, Ben-8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Hoppenbrouwers, Ben-Kroese,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45575.908571428568</v>
      </c>
      <c r="C100" s="35">
        <f>_xlfn.IFNA(VLOOKUP(L100,Invoer!$A$3:$P$599,3,FALSE),"")</f>
        <v>45574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28</v>
      </c>
      <c r="G100" s="31">
        <f>_xlfn.IFNA(VLOOKUP(L100,Invoer!$A$3:$P$599,11,FALSE),"")</f>
        <v>3</v>
      </c>
      <c r="H100" s="32">
        <f>_xlfn.IFNA(VLOOKUP(L100,Invoer!$A$3:$P$599,13,FALSE),"")</f>
        <v>0.42857142857142855</v>
      </c>
      <c r="I100" s="34">
        <f>_xlfn.IFNA(VLOOKUP(L100,Invoer!$A$3:$P$599,15,FALSE),"")</f>
        <v>3</v>
      </c>
      <c r="J100" s="37">
        <f>VLOOKUP($R$1,Deelnemers!$B$1:$D$25,3,FALSE)</f>
        <v>0.4</v>
      </c>
      <c r="L100" t="str">
        <f t="shared" ref="L100" si="127">CONCATENATE($R$1,"-",,$D100,"-",M100)</f>
        <v>Hoppenbrouwers, Ben-Oorschot,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45757.965454545454</v>
      </c>
      <c r="C101" s="35">
        <f>_xlfn.IFNA(VLOOKUP(L101,Invoer!$A$3:$P$599,3,FALSE),"")</f>
        <v>45756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12</v>
      </c>
      <c r="F101" s="31">
        <f>_xlfn.IFNA(VLOOKUP(L101,Invoer!$A$3:$P$599,10,FALSE),"")</f>
        <v>22</v>
      </c>
      <c r="G101" s="31">
        <f>_xlfn.IFNA(VLOOKUP(L101,Invoer!$A$3:$P$599,12,FALSE),"")</f>
        <v>3</v>
      </c>
      <c r="H101" s="32">
        <f>_xlfn.IFNA(VLOOKUP(L101,Invoer!$A$3:$P$599,14,FALSE),"")</f>
        <v>0.54545454545454541</v>
      </c>
      <c r="I101" s="34">
        <f>_xlfn.IFNA(VLOOKUP(L101,Invoer!$A$3:$P$599,16,FALSE),"")</f>
        <v>1</v>
      </c>
      <c r="J101" s="37">
        <f>VLOOKUP($R$1,Deelnemers!$B$1:$D$25,3,FALSE)</f>
        <v>0.4</v>
      </c>
      <c r="L101" t="str">
        <f t="shared" ref="L101" si="128">CONCATENATE($D101,"-",$R$1,"-",M101)</f>
        <v>Oorschot, René van-Hoppenbrouwers, Ben-1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45603.1</v>
      </c>
      <c r="C102" s="35">
        <f>_xlfn.IFNA(VLOOKUP(L102,Invoer!$A$3:$P$599,3,FALSE),"")</f>
        <v>45602</v>
      </c>
      <c r="D102" s="23" t="str">
        <f>Deelnemers!$B$8</f>
        <v>Oorschot, René van</v>
      </c>
      <c r="E102" s="31">
        <f>IFERROR(IF(VLOOKUP(L102,Invoer!$A$3:$P$599,8,FALSE)&gt;$S$1,$S$1,VLOOKUP(L102,Invoer!$A$3:$P$599,8,FALSE)),"")</f>
        <v>6</v>
      </c>
      <c r="F102" s="31">
        <f>_xlfn.IFNA(VLOOKUP(L102,Invoer!$A$3:$P$599,10,FALSE),"")</f>
        <v>30</v>
      </c>
      <c r="G102" s="31">
        <f>_xlfn.IFNA(VLOOKUP(L102,Invoer!$A$3:$P$599,11,FALSE),"")</f>
        <v>2</v>
      </c>
      <c r="H102" s="32">
        <f>_xlfn.IFNA(VLOOKUP(L102,Invoer!$A$3:$P$599,13,FALSE),"")</f>
        <v>0.2</v>
      </c>
      <c r="I102" s="34">
        <f>_xlfn.IFNA(VLOOKUP(L102,Invoer!$A$3:$P$599,15,FALSE),"")</f>
        <v>0</v>
      </c>
      <c r="J102" s="37">
        <f>VLOOKUP($R$1,Deelnemers!$B$1:$D$25,3,FALSE)</f>
        <v>0.4</v>
      </c>
      <c r="L102" t="str">
        <f t="shared" ref="L102" si="129">CONCATENATE($R$1,"-",,$D102,"-",M102)</f>
        <v>Hoppenbrouwers, Ben-Oorschot,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Oorschot, René van-Hoppenbrouwers, Ben-2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485</v>
      </c>
      <c r="T103" s="44">
        <f>F404</f>
        <v>1331</v>
      </c>
      <c r="U103" s="44">
        <f>G404</f>
        <v>5</v>
      </c>
      <c r="V103" s="45">
        <f>H404</f>
        <v>0.36438767843726522</v>
      </c>
      <c r="W103" s="44">
        <f>I404</f>
        <v>48</v>
      </c>
    </row>
    <row r="104" spans="2:24" ht="15">
      <c r="B104">
        <f t="shared" si="126"/>
        <v>45764.529090909091</v>
      </c>
      <c r="C104" s="35">
        <f>_xlfn.IFNA(VLOOKUP(L104,Invoer!$A$3:$P$599,3,FALSE),"")</f>
        <v>45763</v>
      </c>
      <c r="D104" s="23" t="str">
        <f>Deelnemers!$B$8</f>
        <v>Oorschot, René van</v>
      </c>
      <c r="E104" s="31">
        <f>IFERROR(IF(VLOOKUP(L104,Invoer!$A$3:$P$599,8,FALSE)&gt;$S$1,$S$1,VLOOKUP(L104,Invoer!$A$3:$P$599,8,FALSE)),"")</f>
        <v>9</v>
      </c>
      <c r="F104" s="31">
        <f>_xlfn.IFNA(VLOOKUP(L104,Invoer!$A$3:$P$599,10,FALSE),"")</f>
        <v>22</v>
      </c>
      <c r="G104" s="31">
        <f>_xlfn.IFNA(VLOOKUP(L104,Invoer!$A$3:$P$599,11,FALSE),"")</f>
        <v>3</v>
      </c>
      <c r="H104" s="32">
        <f>_xlfn.IFNA(VLOOKUP(L104,Invoer!$A$3:$P$599,13,FALSE),"")</f>
        <v>0.40909090909090912</v>
      </c>
      <c r="I104" s="34">
        <f>_xlfn.IFNA(VLOOKUP(L104,Invoer!$A$3:$P$599,15,FALSE),"")</f>
        <v>0</v>
      </c>
      <c r="J104" s="37">
        <f>VLOOKUP($R$1,Deelnemers!$B$1:$D$25,3,FALSE)</f>
        <v>0.4</v>
      </c>
      <c r="L104" t="str">
        <f t="shared" ref="L104" si="132">CONCATENATE($R$1,"-",,$D104,"-",M104)</f>
        <v>Hoppenbrouwers, Ben-Oorschot,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Oorschot, René van-Hoppenbrouwers, Ben-3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Hoppenbrouwers, Ben-Oorschot,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Oorschot, René van-Hoppenbrouwers, Ben-4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Hoppenbrouwers, Ben-Oorschot,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Oorschot, René van-Hoppenbrouwers, Ben-5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Hoppenbrouwers, Ben-Oorschot,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Oorschot, René van-Hoppenbrouwers, Ben-6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Hoppenbrouwers, Ben-Oorschot,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Oorschot, René van-Hoppenbrouwers, Ben-7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Hoppenbrouwers, Ben-Oorschot,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Oorschot, René van-Hoppenbrouwers, Ben-8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45673.23333333333</v>
      </c>
      <c r="C116" s="35">
        <f>_xlfn.IFNA(VLOOKUP(L116,Invoer!$A$3:$P$599,3,FALSE),"")</f>
        <v>45672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7</v>
      </c>
      <c r="F116" s="31">
        <f>_xlfn.IFNA(VLOOKUP(L116,Invoer!$A$3:$P$599,10,FALSE),"")</f>
        <v>30</v>
      </c>
      <c r="G116" s="31">
        <f>_xlfn.IFNA(VLOOKUP(L116,Invoer!$A$3:$P$599,11,FALSE),"")</f>
        <v>3</v>
      </c>
      <c r="H116" s="32">
        <f>_xlfn.IFNA(VLOOKUP(L116,Invoer!$A$3:$P$599,13,FALSE),"")</f>
        <v>0.23333333333333334</v>
      </c>
      <c r="I116" s="34">
        <f>_xlfn.IFNA(VLOOKUP(L116,Invoer!$A$3:$P$599,15,FALSE),"")</f>
        <v>0</v>
      </c>
      <c r="J116" s="37">
        <f>VLOOKUP($R$1,Deelnemers!$B$1:$D$25,3,FALSE)</f>
        <v>0.4</v>
      </c>
      <c r="L116" t="str">
        <f t="shared" ref="L116" si="144">CONCATENATE($R$1,"-",,$D116,"-",M116)</f>
        <v>Hoppenbrouwers, Ben-Praat,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45547.65</v>
      </c>
      <c r="C117" s="35">
        <f>_xlfn.IFNA(VLOOKUP(L117,Invoer!$A$3:$P$599,3,FALSE),"")</f>
        <v>45546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10</v>
      </c>
      <c r="F117" s="31">
        <f>_xlfn.IFNA(VLOOKUP(L117,Invoer!$A$3:$P$599,10,FALSE),"")</f>
        <v>25</v>
      </c>
      <c r="G117" s="31">
        <f>_xlfn.IFNA(VLOOKUP(L117,Invoer!$A$3:$P$599,12,FALSE),"")</f>
        <v>2</v>
      </c>
      <c r="H117" s="32">
        <f>_xlfn.IFNA(VLOOKUP(L117,Invoer!$A$3:$P$599,14,FALSE),"")</f>
        <v>0.4</v>
      </c>
      <c r="I117" s="34">
        <f>_xlfn.IFNA(VLOOKUP(L117,Invoer!$A$3:$P$599,16,FALSE),"")</f>
        <v>0</v>
      </c>
      <c r="J117" s="37">
        <f>VLOOKUP($R$1,Deelnemers!$B$1:$D$25,3,FALSE)</f>
        <v>0.4</v>
      </c>
      <c r="L117" t="str">
        <f t="shared" ref="L117" si="145">CONCATENATE($D117,"-",$R$1,"-",M117)</f>
        <v>Praat, Marcel van-Hoppenbrouwers, Ben-1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45756.85333333334</v>
      </c>
      <c r="C118" s="35">
        <f>_xlfn.IFNA(VLOOKUP(L118,Invoer!$A$3:$P$599,3,FALSE),"")</f>
        <v>45756</v>
      </c>
      <c r="D118" s="23" t="str">
        <f>Deelnemers!$B$9</f>
        <v>Praat, Marcel van</v>
      </c>
      <c r="E118" s="31">
        <f>IFERROR(IF(VLOOKUP(L118,Invoer!$A$3:$P$599,8,FALSE)&gt;$S$1,$S$1,VLOOKUP(L118,Invoer!$A$3:$P$599,8,FALSE)),"")</f>
        <v>4</v>
      </c>
      <c r="F118" s="31">
        <f>_xlfn.IFNA(VLOOKUP(L118,Invoer!$A$3:$P$599,10,FALSE),"")</f>
        <v>12</v>
      </c>
      <c r="G118" s="31">
        <f>_xlfn.IFNA(VLOOKUP(L118,Invoer!$A$3:$P$599,11,FALSE),"")</f>
        <v>2</v>
      </c>
      <c r="H118" s="32">
        <f>_xlfn.IFNA(VLOOKUP(L118,Invoer!$A$3:$P$599,13,FALSE),"")</f>
        <v>0.33333333333333331</v>
      </c>
      <c r="I118" s="34">
        <f>_xlfn.IFNA(VLOOKUP(L118,Invoer!$A$3:$P$599,15,FALSE),"")</f>
        <v>0</v>
      </c>
      <c r="J118" s="37">
        <f>VLOOKUP($R$1,Deelnemers!$B$1:$D$25,3,FALSE)</f>
        <v>0.4</v>
      </c>
      <c r="L118" t="str">
        <f t="shared" ref="L118" si="146">CONCATENATE($R$1,"-",,$D118,"-",M118)</f>
        <v>Hoppenbrouwers, Ben-Praat,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45603.999999999993</v>
      </c>
      <c r="C119" s="35">
        <f>_xlfn.IFNA(VLOOKUP(L119,Invoer!$A$3:$P$599,3,FALSE),"")</f>
        <v>45602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12</v>
      </c>
      <c r="F119" s="31">
        <f>_xlfn.IFNA(VLOOKUP(L119,Invoer!$A$3:$P$599,10,FALSE),"")</f>
        <v>20</v>
      </c>
      <c r="G119" s="31">
        <f>_xlfn.IFNA(VLOOKUP(L119,Invoer!$A$3:$P$599,12,FALSE),"")</f>
        <v>3</v>
      </c>
      <c r="H119" s="32">
        <f>_xlfn.IFNA(VLOOKUP(L119,Invoer!$A$3:$P$599,14,FALSE),"")</f>
        <v>0.6</v>
      </c>
      <c r="I119" s="34">
        <f>_xlfn.IFNA(VLOOKUP(L119,Invoer!$A$3:$P$599,16,FALSE),"")</f>
        <v>3</v>
      </c>
      <c r="J119" s="37">
        <f>VLOOKUP($R$1,Deelnemers!$B$1:$D$25,3,FALSE)</f>
        <v>0.4</v>
      </c>
      <c r="L119" t="str">
        <f t="shared" ref="L119" si="147">CONCATENATE($D119,"-",$R$1,"-",M119)</f>
        <v>Praat, Marcel van-Hoppenbrouwers, Ben-2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45765.021578947366</v>
      </c>
      <c r="C120" s="35">
        <f>_xlfn.IFNA(VLOOKUP(L120,Invoer!$A$3:$P$599,3,FALSE),"")</f>
        <v>45763</v>
      </c>
      <c r="D120" s="23" t="str">
        <f>Deelnemers!$B$9</f>
        <v>Praat, Marcel van</v>
      </c>
      <c r="E120" s="31">
        <f>IFERROR(IF(VLOOKUP(L120,Invoer!$A$3:$P$599,8,FALSE)&gt;$S$1,$S$1,VLOOKUP(L120,Invoer!$A$3:$P$599,8,FALSE)),"")</f>
        <v>12</v>
      </c>
      <c r="F120" s="31">
        <f>_xlfn.IFNA(VLOOKUP(L120,Invoer!$A$3:$P$599,10,FALSE),"")</f>
        <v>19</v>
      </c>
      <c r="G120" s="31">
        <f>_xlfn.IFNA(VLOOKUP(L120,Invoer!$A$3:$P$599,11,FALSE),"")</f>
        <v>5</v>
      </c>
      <c r="H120" s="32">
        <f>_xlfn.IFNA(VLOOKUP(L120,Invoer!$A$3:$P$599,13,FALSE),"")</f>
        <v>0.63157894736842102</v>
      </c>
      <c r="I120" s="34">
        <f>_xlfn.IFNA(VLOOKUP(L120,Invoer!$A$3:$P$599,15,FALSE),"")</f>
        <v>3</v>
      </c>
      <c r="J120" s="37">
        <f>VLOOKUP($R$1,Deelnemers!$B$1:$D$25,3,FALSE)</f>
        <v>0.4</v>
      </c>
      <c r="L120" t="str">
        <f t="shared" ref="L120" si="148">CONCATENATE($R$1,"-",,$D120,"-",M120)</f>
        <v>Hoppenbrouwers, Ben-Praat,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Praat, Marcel van-Hoppenbrouwers, Ben-3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Hoppenbrouwers, Ben-Praat,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Praat, Marcel van-Hoppenbrouwers, Ben-4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Hoppenbrouwers, Ben-Praat,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Praat, Marcel van-Hoppenbrouwers, Ben-5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Hoppenbrouwers, Ben-Praat,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Praat, Marcel van-Hoppenbrouwers, Ben-6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Hoppenbrouwers, Ben-Praat,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Praat, Marcel van-Hoppenbrouwers, Ben-7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Hoppenbrouwers, Ben-Praat,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Praat, Marcel van-Hoppenbrouwers, Ben-8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45554.365714285719</v>
      </c>
      <c r="C132" s="35">
        <f>_xlfn.IFNA(VLOOKUP(L132,Invoer!$A$3:$P$599,3,FALSE),"")</f>
        <v>45553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8</v>
      </c>
      <c r="F132" s="31">
        <f>_xlfn.IFNA(VLOOKUP(L132,Invoer!$A$3:$P$599,10,FALSE),"")</f>
        <v>28</v>
      </c>
      <c r="G132" s="31">
        <f>_xlfn.IFNA(VLOOKUP(L132,Invoer!$A$3:$P$599,11,FALSE),"")</f>
        <v>1</v>
      </c>
      <c r="H132" s="32">
        <f>_xlfn.IFNA(VLOOKUP(L132,Invoer!$A$3:$P$599,13,FALSE),"")</f>
        <v>0.2857142857142857</v>
      </c>
      <c r="I132" s="34">
        <f>_xlfn.IFNA(VLOOKUP(L132,Invoer!$A$3:$P$599,15,FALSE),"")</f>
        <v>0</v>
      </c>
      <c r="J132" s="37">
        <f>VLOOKUP($R$1,Deelnemers!$B$1:$D$25,3,FALSE)</f>
        <v>0.4</v>
      </c>
      <c r="L132" t="str">
        <f t="shared" ref="L132" si="160">CONCATENATE($R$1,"-",,$D132,"-",M132)</f>
        <v>Hoppenbrouwers, Ben-Steen,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45547.500000000007</v>
      </c>
      <c r="C133" s="35">
        <f>_xlfn.IFNA(VLOOKUP(L133,Invoer!$A$3:$P$599,3,FALSE),"")</f>
        <v>45546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9</v>
      </c>
      <c r="F133" s="31">
        <f>_xlfn.IFNA(VLOOKUP(L133,Invoer!$A$3:$P$599,10,FALSE),"")</f>
        <v>30</v>
      </c>
      <c r="G133" s="31">
        <f>_xlfn.IFNA(VLOOKUP(L133,Invoer!$A$3:$P$599,12,FALSE),"")</f>
        <v>3</v>
      </c>
      <c r="H133" s="32">
        <f>_xlfn.IFNA(VLOOKUP(L133,Invoer!$A$3:$P$599,14,FALSE),"")</f>
        <v>0.3</v>
      </c>
      <c r="I133" s="34">
        <f>_xlfn.IFNA(VLOOKUP(L133,Invoer!$A$3:$P$599,16,FALSE),"")</f>
        <v>0</v>
      </c>
      <c r="J133" s="37">
        <f>VLOOKUP($R$1,Deelnemers!$B$1:$D$25,3,FALSE)</f>
        <v>0.4</v>
      </c>
      <c r="L133" t="str">
        <f t="shared" ref="L133" si="161">CONCATENATE($D133,"-",$R$1,"-",M133)</f>
        <v>Steen, Jan van-Hoppenbrouwers, Ben-1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</v>
      </c>
      <c r="L134" t="str">
        <f t="shared" ref="L134" si="162">CONCATENATE($R$1,"-",,$D134,"-",M134)</f>
        <v>Hoppenbrouwers, Ben-Steen,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Steen, Jan van-Hoppenbrouwers, Ben-2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Hoppenbrouwers, Ben-Steen,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Steen, Jan van-Hoppenbrouwers, Ben-3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Hoppenbrouwers, Ben-Steen,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Steen, Jan van-Hoppenbrouwers, Ben-4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Hoppenbrouwers, Ben-Steen,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Steen, Jan van-Hoppenbrouwers, Ben-5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Hoppenbrouwers, Ben-Steen,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Steen, Jan van-Hoppenbrouwers, Ben-6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Hoppenbrouwers, Ben-Steen,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Steen, Jan van-Hoppenbrouwers, Ben-7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Hoppenbrouwers, Ben-Steen,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Steen, Jan van-Hoppenbrouwers, Ben-8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</v>
      </c>
      <c r="L148" t="str">
        <f t="shared" ref="L148" si="177">CONCATENATE($R$1,"-",,$D148,"-",M148)</f>
        <v>Hoppenbrouwers, Ben-Steen,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45638.538571428573</v>
      </c>
      <c r="C149" s="35">
        <f>_xlfn.IFNA(VLOOKUP(L149,Invoer!$A$3:$P$599,3,FALSE),"")</f>
        <v>45637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9</v>
      </c>
      <c r="F149" s="31">
        <f>_xlfn.IFNA(VLOOKUP(L149,Invoer!$A$3:$P$599,10,FALSE),"")</f>
        <v>21</v>
      </c>
      <c r="G149" s="31">
        <f>_xlfn.IFNA(VLOOKUP(L149,Invoer!$A$3:$P$599,12,FALSE),"")</f>
        <v>3</v>
      </c>
      <c r="H149" s="32">
        <f>_xlfn.IFNA(VLOOKUP(L149,Invoer!$A$3:$P$599,14,FALSE),"")</f>
        <v>0.42857142857142855</v>
      </c>
      <c r="I149" s="34">
        <f>_xlfn.IFNA(VLOOKUP(L149,Invoer!$A$3:$P$599,16,FALSE),"")</f>
        <v>0</v>
      </c>
      <c r="J149" s="37">
        <f>VLOOKUP($R$1,Deelnemers!$B$1:$D$25,3,FALSE)</f>
        <v>0.4</v>
      </c>
      <c r="L149" t="str">
        <f t="shared" ref="L149" si="178">CONCATENATE($D149,"-",$R$1,"-",M149)</f>
        <v>Steen, Kees van-Hoppenbrouwers, Ben-1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9">CONCATENATE($R$1,"-",,$D150,"-",M150)</f>
        <v>Hoppenbrouwers, Ben-Steen,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45737.046666666662</v>
      </c>
      <c r="C151" s="35">
        <f>_xlfn.IFNA(VLOOKUP(L151,Invoer!$A$3:$P$599,3,FALSE),"")</f>
        <v>45735</v>
      </c>
      <c r="D151" s="23" t="str">
        <f>Deelnemers!$B$11</f>
        <v>Steen, Kees van</v>
      </c>
      <c r="E151" s="31">
        <f>IFERROR(IF(VLOOKUP(L151,Invoer!$A$3:$P$599,9,FALSE)&gt;$S$1,$S$1,VLOOKUP(L151,Invoer!$A$3:$P$599,9,FALSE)),"")</f>
        <v>12</v>
      </c>
      <c r="F151" s="31">
        <f>_xlfn.IFNA(VLOOKUP(L151,Invoer!$A$3:$P$599,10,FALSE),"")</f>
        <v>18</v>
      </c>
      <c r="G151" s="31">
        <f>_xlfn.IFNA(VLOOKUP(L151,Invoer!$A$3:$P$599,12,FALSE),"")</f>
        <v>2</v>
      </c>
      <c r="H151" s="32">
        <f>_xlfn.IFNA(VLOOKUP(L151,Invoer!$A$3:$P$599,14,FALSE),"")</f>
        <v>0.66666666666666663</v>
      </c>
      <c r="I151" s="34">
        <f>_xlfn.IFNA(VLOOKUP(L151,Invoer!$A$3:$P$599,16,FALSE),"")</f>
        <v>3</v>
      </c>
      <c r="J151" s="37">
        <f>VLOOKUP($R$1,Deelnemers!$B$1:$D$25,3,FALSE)</f>
        <v>0.4</v>
      </c>
      <c r="L151" t="str">
        <f t="shared" ref="L151" si="180">CONCATENATE($D151,"-",$R$1,"-",M151)</f>
        <v>Steen, Kees van-Hoppenbrouwers, Ben-2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Hoppenbrouwers, Ben-Steen,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Steen, Kees van-Hoppenbrouwers, Ben-3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Hoppenbrouwers, Ben-Steen,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Steen, Kees van-Hoppenbrouwers, Ben-4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Hoppenbrouwers, Ben-Steen,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Steen, Kees van-Hoppenbrouwers, Ben-5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Hoppenbrouwers, Ben-Steen,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Steen, Kees van-Hoppenbrouwers, Ben-6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Hoppenbrouwers, Ben-Steen,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Steen, Kees van-Hoppenbrouwers, Ben-7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Hoppenbrouwers, Ben-Steen,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Steen, Kees van-Hoppenbrouwers, Ben-8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45561.238181818182</v>
      </c>
      <c r="C164" s="35">
        <f>_xlfn.IFNA(VLOOKUP(L164,Invoer!$A$3:$P$599,3,FALSE),"")</f>
        <v>45560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7</v>
      </c>
      <c r="F164" s="31">
        <f>_xlfn.IFNA(VLOOKUP(L164,Invoer!$A$3:$P$599,10,FALSE),"")</f>
        <v>22</v>
      </c>
      <c r="G164" s="31">
        <f>_xlfn.IFNA(VLOOKUP(L164,Invoer!$A$3:$P$599,11,FALSE),"")</f>
        <v>3</v>
      </c>
      <c r="H164" s="32">
        <f>_xlfn.IFNA(VLOOKUP(L164,Invoer!$A$3:$P$599,13,FALSE),"")</f>
        <v>0.31818181818181818</v>
      </c>
      <c r="I164" s="34">
        <f>_xlfn.IFNA(VLOOKUP(L164,Invoer!$A$3:$P$599,15,FALSE),"")</f>
        <v>0</v>
      </c>
      <c r="J164" s="37">
        <f>VLOOKUP($R$1,Deelnemers!$B$1:$D$25,3,FALSE)</f>
        <v>0.4</v>
      </c>
      <c r="L164" t="str">
        <f t="shared" ref="L164" si="194">CONCATENATE($R$1,"-",,$D164,"-",M164)</f>
        <v>Hoppenbrouwers, Ben-Vermeulen,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45567.966666666667</v>
      </c>
      <c r="C165" s="35">
        <f>_xlfn.IFNA(VLOOKUP(L165,Invoer!$A$3:$P$599,3,FALSE),"")</f>
        <v>45567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5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0.16666666666666666</v>
      </c>
      <c r="I165" s="34">
        <f>_xlfn.IFNA(VLOOKUP(L165,Invoer!$A$3:$P$599,16,FALSE),"")</f>
        <v>0</v>
      </c>
      <c r="J165" s="37">
        <f>VLOOKUP($R$1,Deelnemers!$B$1:$D$25,3,FALSE)</f>
        <v>0.4</v>
      </c>
      <c r="L165" t="str">
        <f t="shared" ref="L165" si="195">CONCATENATE($D165,"-",$R$1,"-",M165)</f>
        <v>Vermeulen, Rudolf-Hoppenbrouwers, Ben-1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45574.95</v>
      </c>
      <c r="C166" s="35">
        <f>_xlfn.IFNA(VLOOKUP(L166,Invoer!$A$3:$P$599,3,FALSE),"")</f>
        <v>45574</v>
      </c>
      <c r="D166" s="23" t="str">
        <f>Deelnemers!$B$12</f>
        <v>Vermeulen, Rudolf</v>
      </c>
      <c r="E166" s="31">
        <f>IFERROR(IF(VLOOKUP(L166,Invoer!$A$3:$P$599,8,FALSE)&gt;$S$1,$S$1,VLOOKUP(L166,Invoer!$A$3:$P$599,8,FALSE)),"")</f>
        <v>5</v>
      </c>
      <c r="F166" s="31">
        <f>_xlfn.IFNA(VLOOKUP(L166,Invoer!$A$3:$P$599,10,FALSE),"")</f>
        <v>20</v>
      </c>
      <c r="G166" s="31">
        <f>_xlfn.IFNA(VLOOKUP(L166,Invoer!$A$3:$P$599,11,FALSE),"")</f>
        <v>2</v>
      </c>
      <c r="H166" s="32">
        <f>_xlfn.IFNA(VLOOKUP(L166,Invoer!$A$3:$P$599,13,FALSE),"")</f>
        <v>0.25</v>
      </c>
      <c r="I166" s="34">
        <f>_xlfn.IFNA(VLOOKUP(L166,Invoer!$A$3:$P$599,15,FALSE),"")</f>
        <v>0</v>
      </c>
      <c r="J166" s="37">
        <f>VLOOKUP($R$1,Deelnemers!$B$1:$D$25,3,FALSE)</f>
        <v>0.4</v>
      </c>
      <c r="L166" t="str">
        <f t="shared" ref="L166" si="196">CONCATENATE($R$1,"-",,$D166,"-",M166)</f>
        <v>Hoppenbrouwers, Ben-Vermeulen,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45588.306923076918</v>
      </c>
      <c r="C167" s="35">
        <f>_xlfn.IFNA(VLOOKUP(L167,Invoer!$A$3:$P$599,3,FALSE),"")</f>
        <v>45588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</v>
      </c>
      <c r="F167" s="31">
        <f>_xlfn.IFNA(VLOOKUP(L167,Invoer!$A$3:$P$599,10,FALSE),"")</f>
        <v>13</v>
      </c>
      <c r="G167" s="31">
        <f>_xlfn.IFNA(VLOOKUP(L167,Invoer!$A$3:$P$599,12,FALSE),"")</f>
        <v>1</v>
      </c>
      <c r="H167" s="32">
        <f>_xlfn.IFNA(VLOOKUP(L167,Invoer!$A$3:$P$599,14,FALSE),"")</f>
        <v>7.6923076923076927E-2</v>
      </c>
      <c r="I167" s="34">
        <f>_xlfn.IFNA(VLOOKUP(L167,Invoer!$A$3:$P$599,16,FALSE),"")</f>
        <v>0</v>
      </c>
      <c r="J167" s="37">
        <f>VLOOKUP($R$1,Deelnemers!$B$1:$D$25,3,FALSE)</f>
        <v>0.4</v>
      </c>
      <c r="L167" t="str">
        <f t="shared" ref="L167" si="197">CONCATENATE($D167,"-",$R$1,"-",M167)</f>
        <v>Vermeulen, Rudolf-Hoppenbrouwers, Ben-2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45736.377826086966</v>
      </c>
      <c r="C168" s="35">
        <f>_xlfn.IFNA(VLOOKUP(L168,Invoer!$A$3:$P$599,3,FALSE),"")</f>
        <v>45735</v>
      </c>
      <c r="D168" s="23" t="str">
        <f>Deelnemers!$B$12</f>
        <v>Vermeulen, Rudolf</v>
      </c>
      <c r="E168" s="31">
        <f>IFERROR(IF(VLOOKUP(L168,Invoer!$A$3:$P$599,8,FALSE)&gt;$S$1,$S$1,VLOOKUP(L168,Invoer!$A$3:$P$599,8,FALSE)),"")</f>
        <v>8</v>
      </c>
      <c r="F168" s="31">
        <f>_xlfn.IFNA(VLOOKUP(L168,Invoer!$A$3:$P$599,10,FALSE),"")</f>
        <v>23</v>
      </c>
      <c r="G168" s="31">
        <f>_xlfn.IFNA(VLOOKUP(L168,Invoer!$A$3:$P$599,11,FALSE),"")</f>
        <v>2</v>
      </c>
      <c r="H168" s="32">
        <f>_xlfn.IFNA(VLOOKUP(L168,Invoer!$A$3:$P$599,13,FALSE),"")</f>
        <v>0.34782608695652173</v>
      </c>
      <c r="I168" s="34">
        <f>_xlfn.IFNA(VLOOKUP(L168,Invoer!$A$3:$P$599,15,FALSE),"")</f>
        <v>0</v>
      </c>
      <c r="J168" s="37">
        <f>VLOOKUP($R$1,Deelnemers!$B$1:$D$25,3,FALSE)</f>
        <v>0.4</v>
      </c>
      <c r="L168" t="str">
        <f t="shared" ref="L168" si="199">CONCATENATE($R$1,"-",,$D168,"-",M168)</f>
        <v>Hoppenbrouwers, Ben-Vermeulen,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</v>
      </c>
      <c r="L169" t="str">
        <f t="shared" ref="L169" si="200">CONCATENATE($D169,"-",$R$1,"-",M169)</f>
        <v>Vermeulen, Rudolf-Hoppenbrouwers, Ben-3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45771.633333333339</v>
      </c>
      <c r="C170" s="35">
        <f>_xlfn.IFNA(VLOOKUP(L170,Invoer!$A$3:$P$599,3,FALSE),"")</f>
        <v>45770</v>
      </c>
      <c r="D170" s="23" t="str">
        <f>Deelnemers!$B$12</f>
        <v>Vermeulen, Rudolf</v>
      </c>
      <c r="E170" s="31">
        <f>IFERROR(IF(VLOOKUP(L170,Invoer!$A$3:$P$599,8,FALSE)&gt;$S$1,$S$1,VLOOKUP(L170,Invoer!$A$3:$P$599,8,FALSE)),"")</f>
        <v>10</v>
      </c>
      <c r="F170" s="31">
        <f>_xlfn.IFNA(VLOOKUP(L170,Invoer!$A$3:$P$599,10,FALSE),"")</f>
        <v>30</v>
      </c>
      <c r="G170" s="31">
        <f>_xlfn.IFNA(VLOOKUP(L170,Invoer!$A$3:$P$599,11,FALSE),"")</f>
        <v>2</v>
      </c>
      <c r="H170" s="32">
        <f>_xlfn.IFNA(VLOOKUP(L170,Invoer!$A$3:$P$599,13,FALSE),"")</f>
        <v>0.33333333333333331</v>
      </c>
      <c r="I170" s="34">
        <f>_xlfn.IFNA(VLOOKUP(L170,Invoer!$A$3:$P$599,15,FALSE),"")</f>
        <v>0</v>
      </c>
      <c r="J170" s="37">
        <f>VLOOKUP($R$1,Deelnemers!$B$1:$D$25,3,FALSE)</f>
        <v>0.4</v>
      </c>
      <c r="L170" t="str">
        <f t="shared" ref="L170" si="201">CONCATENATE($R$1,"-",,$D170,"-",M170)</f>
        <v>Hoppenbrouwers, Ben-Vermeulen,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Vermeulen, Rudolf-Hoppenbrouwers, Ben-4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45777.660434782614</v>
      </c>
      <c r="C172" s="35">
        <f>_xlfn.IFNA(VLOOKUP(L172,Invoer!$A$3:$P$599,3,FALSE),"")</f>
        <v>45777</v>
      </c>
      <c r="D172" s="23" t="str">
        <f>Deelnemers!$B$12</f>
        <v>Vermeulen, Rudolf</v>
      </c>
      <c r="E172" s="31">
        <f>IFERROR(IF(VLOOKUP(L172,Invoer!$A$3:$P$599,8,FALSE)&gt;$S$1,$S$1,VLOOKUP(L172,Invoer!$A$3:$P$599,8,FALSE)),"")</f>
        <v>3</v>
      </c>
      <c r="F172" s="31">
        <f>_xlfn.IFNA(VLOOKUP(L172,Invoer!$A$3:$P$599,10,FALSE),"")</f>
        <v>23</v>
      </c>
      <c r="G172" s="31">
        <f>_xlfn.IFNA(VLOOKUP(L172,Invoer!$A$3:$P$599,11,FALSE),"")</f>
        <v>1</v>
      </c>
      <c r="H172" s="32">
        <f>_xlfn.IFNA(VLOOKUP(L172,Invoer!$A$3:$P$599,13,FALSE),"")</f>
        <v>0.13043478260869565</v>
      </c>
      <c r="I172" s="34">
        <f>_xlfn.IFNA(VLOOKUP(L172,Invoer!$A$3:$P$599,15,FALSE),"")</f>
        <v>0</v>
      </c>
      <c r="J172" s="37">
        <f>VLOOKUP($R$1,Deelnemers!$B$1:$D$25,3,FALSE)</f>
        <v>0.4</v>
      </c>
      <c r="L172" t="str">
        <f t="shared" ref="L172" si="203">CONCATENATE($R$1,"-",,$D172,"-",M172)</f>
        <v>Hoppenbrouwers, Ben-Vermeulen,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Vermeulen, Rudolf-Hoppenbrouwers, Ben-5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Hoppenbrouwers, Ben-Vermeulen,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Vermeulen, Rudolf-Hoppenbrouwers, Ben-6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Hoppenbrouwers, Ben-Vermeulen,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Vermeulen, Rudolf-Hoppenbrouwers, Ben-7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Hoppenbrouwers, Ben-Vermeulen,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Vermeulen, Rudolf-Hoppenbrouwers, Ben-8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45568.637142857144</v>
      </c>
      <c r="C180" s="35">
        <f>_xlfn.IFNA(VLOOKUP(L180,Invoer!$A$3:$P$599,3,FALSE),"")</f>
        <v>45567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10</v>
      </c>
      <c r="F180" s="31">
        <f>_xlfn.IFNA(VLOOKUP(L180,Invoer!$A$3:$P$599,10,FALSE),"")</f>
        <v>28</v>
      </c>
      <c r="G180" s="31">
        <f>_xlfn.IFNA(VLOOKUP(L180,Invoer!$A$3:$P$599,11,FALSE),"")</f>
        <v>3</v>
      </c>
      <c r="H180" s="32">
        <f>_xlfn.IFNA(VLOOKUP(L180,Invoer!$A$3:$P$599,13,FALSE),"")</f>
        <v>0.35714285714285715</v>
      </c>
      <c r="I180" s="34">
        <f>_xlfn.IFNA(VLOOKUP(L180,Invoer!$A$3:$P$599,15,FALSE),"")</f>
        <v>0</v>
      </c>
      <c r="J180" s="37">
        <f>VLOOKUP($R$1,Deelnemers!$B$1:$D$25,3,FALSE)</f>
        <v>0.4</v>
      </c>
      <c r="L180" t="str">
        <f t="shared" ref="L180" si="211">CONCATENATE($R$1,"-",,$D180,"-",M180)</f>
        <v>Hoppenbrouwers, Ben-Vissenberg,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45610.981428571424</v>
      </c>
      <c r="C181" s="35">
        <f>_xlfn.IFNA(VLOOKUP(L181,Invoer!$A$3:$P$599,3,FALSE),"")</f>
        <v>45609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12</v>
      </c>
      <c r="F181" s="31">
        <f>_xlfn.IFNA(VLOOKUP(L181,Invoer!$A$3:$P$599,10,FALSE),"")</f>
        <v>21</v>
      </c>
      <c r="G181" s="31">
        <f>_xlfn.IFNA(VLOOKUP(L181,Invoer!$A$3:$P$599,12,FALSE),"")</f>
        <v>3</v>
      </c>
      <c r="H181" s="32">
        <f>_xlfn.IFNA(VLOOKUP(L181,Invoer!$A$3:$P$599,14,FALSE),"")</f>
        <v>0.5714285714285714</v>
      </c>
      <c r="I181" s="34">
        <f>_xlfn.IFNA(VLOOKUP(L181,Invoer!$A$3:$P$599,16,FALSE),"")</f>
        <v>3</v>
      </c>
      <c r="J181" s="37">
        <f>VLOOKUP($R$1,Deelnemers!$B$1:$D$25,3,FALSE)</f>
        <v>0.4</v>
      </c>
      <c r="L181" t="str">
        <f t="shared" ref="L181" si="212">CONCATENATE($D181,"-",$R$1,"-",M181)</f>
        <v>Vissenberg, Erwin-Hoppenbrouwers, Ben-1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45673.4</v>
      </c>
      <c r="C182" s="35">
        <f>_xlfn.IFNA(VLOOKUP(L182,Invoer!$A$3:$P$599,3,FALSE),"")</f>
        <v>45672</v>
      </c>
      <c r="D182" s="23" t="str">
        <f>Deelnemers!$B$13</f>
        <v>Vissenberg, Erwin</v>
      </c>
      <c r="E182" s="31">
        <f>IFERROR(IF(VLOOKUP(L182,Invoer!$A$3:$P$599,8,FALSE)&gt;$S$1,$S$1,VLOOKUP(L182,Invoer!$A$3:$P$599,8,FALSE)),"")</f>
        <v>8</v>
      </c>
      <c r="F182" s="31">
        <f>_xlfn.IFNA(VLOOKUP(L182,Invoer!$A$3:$P$599,10,FALSE),"")</f>
        <v>20</v>
      </c>
      <c r="G182" s="31">
        <f>_xlfn.IFNA(VLOOKUP(L182,Invoer!$A$3:$P$599,11,FALSE),"")</f>
        <v>2</v>
      </c>
      <c r="H182" s="32">
        <f>_xlfn.IFNA(VLOOKUP(L182,Invoer!$A$3:$P$599,13,FALSE),"")</f>
        <v>0.4</v>
      </c>
      <c r="I182" s="34">
        <f>_xlfn.IFNA(VLOOKUP(L182,Invoer!$A$3:$P$599,15,FALSE),"")</f>
        <v>0</v>
      </c>
      <c r="J182" s="37">
        <f>VLOOKUP($R$1,Deelnemers!$B$1:$D$25,3,FALSE)</f>
        <v>0.4</v>
      </c>
      <c r="L182" t="str">
        <f t="shared" ref="L182" si="213">CONCATENATE($R$1,"-",,$D182,"-",M182)</f>
        <v>Hoppenbrouwers, Ben-Vissenberg,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45770.65</v>
      </c>
      <c r="C183" s="35">
        <f>_xlfn.IFNA(VLOOKUP(L183,Invoer!$A$3:$P$599,3,FALSE),"")</f>
        <v>45770</v>
      </c>
      <c r="D183" s="23" t="str">
        <f>Deelnemers!$B$13</f>
        <v>Vissenberg, Erwin</v>
      </c>
      <c r="E183" s="31">
        <f>IFERROR(IF(VLOOKUP(L183,Invoer!$A$3:$P$599,9,FALSE)&gt;$S$1,$S$1,VLOOKUP(L183,Invoer!$A$3:$P$599,9,FALSE)),"")</f>
        <v>3</v>
      </c>
      <c r="F183" s="31">
        <f>_xlfn.IFNA(VLOOKUP(L183,Invoer!$A$3:$P$599,10,FALSE),"")</f>
        <v>15</v>
      </c>
      <c r="G183" s="31">
        <f>_xlfn.IFNA(VLOOKUP(L183,Invoer!$A$3:$P$599,12,FALSE),"")</f>
        <v>2</v>
      </c>
      <c r="H183" s="32">
        <f>_xlfn.IFNA(VLOOKUP(L183,Invoer!$A$3:$P$599,14,FALSE),"")</f>
        <v>0.2</v>
      </c>
      <c r="I183" s="34">
        <f>_xlfn.IFNA(VLOOKUP(L183,Invoer!$A$3:$P$599,16,FALSE),"")</f>
        <v>0</v>
      </c>
      <c r="J183" s="37">
        <f>VLOOKUP($R$1,Deelnemers!$B$1:$D$25,3,FALSE)</f>
        <v>0.4</v>
      </c>
      <c r="L183" t="str">
        <f t="shared" ref="L183" si="214">CONCATENATE($D183,"-",$R$1,"-",M183)</f>
        <v>Vissenberg, Erwin-Hoppenbrouwers, Ben-2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Hoppenbrouwers, Ben-Vissenberg,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Vissenberg, Erwin-Hoppenbrouwers, Ben-3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Hoppenbrouwers, Ben-Vissenberg,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Vissenberg, Erwin-Hoppenbrouwers, Ben-4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Hoppenbrouwers, Ben-Vissenberg,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54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Vissenberg, Erwin-Hoppenbrouwers, Ben-5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Hoppenbrouwers, Ben-Vissenberg,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Vissenberg, Erwin-Hoppenbrouwers, Ben-6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Hoppenbrouwers, Ben-Vissenberg,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Vissenberg, Erwin-Hoppenbrouwers, Ben-7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Hoppenbrouwers, Ben-Vissenberg,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Vissenberg, Erwin-Hoppenbrouwers, Ben-8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45693.825714285718</v>
      </c>
      <c r="C196" s="35">
        <f>_xlfn.IFNA(VLOOKUP(L196,Invoer!$A$3:$P$599,3,FALSE),"")</f>
        <v>45693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4</v>
      </c>
      <c r="F196" s="31">
        <f>_xlfn.IFNA(VLOOKUP(L196,Invoer!$A$3:$P$599,10,FALSE),"")</f>
        <v>14</v>
      </c>
      <c r="G196" s="31">
        <f>_xlfn.IFNA(VLOOKUP(L196,Invoer!$A$3:$P$599,11,FALSE),"")</f>
        <v>2</v>
      </c>
      <c r="H196" s="32">
        <f>_xlfn.IFNA(VLOOKUP(L196,Invoer!$A$3:$P$599,13,FALSE),"")</f>
        <v>0.2857142857142857</v>
      </c>
      <c r="I196" s="34">
        <f>_xlfn.IFNA(VLOOKUP(L196,Invoer!$A$3:$P$599,15,FALSE),"")</f>
        <v>0</v>
      </c>
      <c r="J196" s="37">
        <f>VLOOKUP($R$1,Deelnemers!$B$1:$D$25,3,FALSE)</f>
        <v>0.4</v>
      </c>
      <c r="L196" t="str">
        <f t="shared" ref="L196" si="227">CONCATENATE($R$1,"-",,$D196,"-",M196)</f>
        <v>Hoppenbrouwers, Ben-Zagers,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45604.11</v>
      </c>
      <c r="C197" s="35">
        <f>_xlfn.IFNA(VLOOKUP(L197,Invoer!$A$3:$P$599,3,FALSE),"")</f>
        <v>45602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12</v>
      </c>
      <c r="F197" s="31">
        <f>_xlfn.IFNA(VLOOKUP(L197,Invoer!$A$3:$P$599,10,FALSE),"")</f>
        <v>16</v>
      </c>
      <c r="G197" s="31">
        <f>_xlfn.IFNA(VLOOKUP(L197,Invoer!$A$3:$P$599,12,FALSE),"")</f>
        <v>3</v>
      </c>
      <c r="H197" s="32">
        <f>_xlfn.IFNA(VLOOKUP(L197,Invoer!$A$3:$P$599,14,FALSE),"")</f>
        <v>0.75</v>
      </c>
      <c r="I197" s="34">
        <f>_xlfn.IFNA(VLOOKUP(L197,Invoer!$A$3:$P$599,16,FALSE),"")</f>
        <v>3</v>
      </c>
      <c r="J197" s="37">
        <f>VLOOKUP($R$1,Deelnemers!$B$1:$D$25,3,FALSE)</f>
        <v>0.4</v>
      </c>
      <c r="L197" t="str">
        <f t="shared" ref="L197" si="228">CONCATENATE($D197,"-",$R$1,"-",M197)</f>
        <v>Zagers, Kees-Hoppenbrouwers, Ben-1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45701.908571428568</v>
      </c>
      <c r="C198" s="35">
        <f>_xlfn.IFNA(VLOOKUP(L198,Invoer!$A$3:$P$599,3,FALSE),"")</f>
        <v>45700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12</v>
      </c>
      <c r="F198" s="31">
        <f>_xlfn.IFNA(VLOOKUP(L198,Invoer!$A$3:$P$599,10,FALSE),"")</f>
        <v>28</v>
      </c>
      <c r="G198" s="31">
        <f>_xlfn.IFNA(VLOOKUP(L198,Invoer!$A$3:$P$599,11,FALSE),"")</f>
        <v>3</v>
      </c>
      <c r="H198" s="32">
        <f>_xlfn.IFNA(VLOOKUP(L198,Invoer!$A$3:$P$599,13,FALSE),"")</f>
        <v>0.42857142857142855</v>
      </c>
      <c r="I198" s="34">
        <f>_xlfn.IFNA(VLOOKUP(L198,Invoer!$A$3:$P$599,15,FALSE),"")</f>
        <v>3</v>
      </c>
      <c r="J198" s="37">
        <f>VLOOKUP($R$1,Deelnemers!$B$1:$D$25,3,FALSE)</f>
        <v>0.4</v>
      </c>
      <c r="L198" t="str">
        <f t="shared" ref="L198" si="229">CONCATENATE($R$1,"-",,$D198,"-",M198)</f>
        <v>Hoppenbrouwers, Ben-Zagers,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45723.15</v>
      </c>
      <c r="C199" s="35">
        <f>_xlfn.IFNA(VLOOKUP(L199,Invoer!$A$3:$P$599,3,FALSE),"")</f>
        <v>45721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12</v>
      </c>
      <c r="F199" s="31">
        <f>_xlfn.IFNA(VLOOKUP(L199,Invoer!$A$3:$P$599,10,FALSE),"")</f>
        <v>15</v>
      </c>
      <c r="G199" s="31">
        <f>_xlfn.IFNA(VLOOKUP(L199,Invoer!$A$3:$P$599,12,FALSE),"")</f>
        <v>3</v>
      </c>
      <c r="H199" s="32">
        <f>_xlfn.IFNA(VLOOKUP(L199,Invoer!$A$3:$P$599,14,FALSE),"")</f>
        <v>0.8</v>
      </c>
      <c r="I199" s="34">
        <f>_xlfn.IFNA(VLOOKUP(L199,Invoer!$A$3:$P$599,16,FALSE),"")</f>
        <v>3</v>
      </c>
      <c r="J199" s="37">
        <f>VLOOKUP($R$1,Deelnemers!$B$1:$D$25,3,FALSE)</f>
        <v>0.4</v>
      </c>
      <c r="L199" t="str">
        <f t="shared" ref="L199" si="231">CONCATENATE($D199,"-",$R$1,"-",M199)</f>
        <v>Zagers, Kees-Hoppenbrouwers, Ben-2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45771.93</v>
      </c>
      <c r="C200" s="35">
        <f>_xlfn.IFNA(VLOOKUP(L200,Invoer!$A$3:$P$599,3,FALSE),"")</f>
        <v>45770</v>
      </c>
      <c r="D200" s="23" t="str">
        <f>Deelnemers!$B$14</f>
        <v>Zagers, Kees</v>
      </c>
      <c r="E200" s="31">
        <f>IFERROR(IF(VLOOKUP(L200,Invoer!$A$3:$P$599,8,FALSE)&gt;$S$1,$S$1,VLOOKUP(L200,Invoer!$A$3:$P$599,8,FALSE)),"")</f>
        <v>12</v>
      </c>
      <c r="F200" s="31">
        <f>_xlfn.IFNA(VLOOKUP(L200,Invoer!$A$3:$P$599,10,FALSE),"")</f>
        <v>25</v>
      </c>
      <c r="G200" s="31">
        <f>_xlfn.IFNA(VLOOKUP(L200,Invoer!$A$3:$P$599,11,FALSE),"")</f>
        <v>4</v>
      </c>
      <c r="H200" s="32">
        <f>_xlfn.IFNA(VLOOKUP(L200,Invoer!$A$3:$P$599,13,FALSE),"")</f>
        <v>0.48</v>
      </c>
      <c r="I200" s="34">
        <f>_xlfn.IFNA(VLOOKUP(L200,Invoer!$A$3:$P$599,15,FALSE),"")</f>
        <v>3</v>
      </c>
      <c r="J200" s="37">
        <f>VLOOKUP($R$1,Deelnemers!$B$1:$D$25,3,FALSE)</f>
        <v>0.4</v>
      </c>
      <c r="L200" t="str">
        <f t="shared" ref="L200" si="232">CONCATENATE($R$1,"-",,$D200,"-",M200)</f>
        <v>Hoppenbrouwers, Ben-Zagers,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45764.23333333333</v>
      </c>
      <c r="C201" s="35">
        <f>_xlfn.IFNA(VLOOKUP(L201,Invoer!$A$3:$P$599,3,FALSE),"")</f>
        <v>45763</v>
      </c>
      <c r="D201" s="23" t="str">
        <f>Deelnemers!$B$14</f>
        <v>Zagers, Kees</v>
      </c>
      <c r="E201" s="31">
        <f>IFERROR(IF(VLOOKUP(L201,Invoer!$A$3:$P$599,9,FALSE)&gt;$S$1,$S$1,VLOOKUP(L201,Invoer!$A$3:$P$599,9,FALSE)),"")</f>
        <v>7</v>
      </c>
      <c r="F201" s="31">
        <f>_xlfn.IFNA(VLOOKUP(L201,Invoer!$A$3:$P$599,10,FALSE),"")</f>
        <v>30</v>
      </c>
      <c r="G201" s="31">
        <f>_xlfn.IFNA(VLOOKUP(L201,Invoer!$A$3:$P$599,12,FALSE),"")</f>
        <v>3</v>
      </c>
      <c r="H201" s="32">
        <f>_xlfn.IFNA(VLOOKUP(L201,Invoer!$A$3:$P$599,14,FALSE),"")</f>
        <v>0.23333333333333334</v>
      </c>
      <c r="I201" s="34">
        <f>_xlfn.IFNA(VLOOKUP(L201,Invoer!$A$3:$P$599,16,FALSE),"")</f>
        <v>0</v>
      </c>
      <c r="J201" s="37">
        <f>VLOOKUP($R$1,Deelnemers!$B$1:$D$25,3,FALSE)</f>
        <v>0.4</v>
      </c>
      <c r="L201" t="str">
        <f t="shared" ref="L201" si="233">CONCATENATE($D201,"-",$R$1,"-",M201)</f>
        <v>Zagers, Kees-Hoppenbrouwers, Ben-3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Hoppenbrouwers, Ben-Zagers,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Zagers, Kees-Hoppenbrouwers, Ben-4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Hoppenbrouwers, Ben-Zagers,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Zagers, Kees-Hoppenbrouwers, Ben-5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Hoppenbrouwers, Ben-Zagers,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Zagers, Kees-Hoppenbrouwers, Ben-6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Hoppenbrouwers, Ben-Zagers,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Zagers, Kees-Hoppenbrouwers, Ben-7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Hoppenbrouwers, Ben-Zagers,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Zagers, Kees-Hoppenbrouwers, Ben-8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45624.769310344825</v>
      </c>
      <c r="C212" s="35">
        <f>_xlfn.IFNA(VLOOKUP(L212,Invoer!$A$3:$P$599,3,FALSE),"")</f>
        <v>45623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11</v>
      </c>
      <c r="F212" s="31">
        <f>_xlfn.IFNA(VLOOKUP(L212,Invoer!$A$3:$P$599,10,FALSE),"")</f>
        <v>29</v>
      </c>
      <c r="G212" s="31">
        <f>_xlfn.IFNA(VLOOKUP(L212,Invoer!$A$3:$P$599,11,FALSE),"")</f>
        <v>4</v>
      </c>
      <c r="H212" s="32">
        <f>_xlfn.IFNA(VLOOKUP(L212,Invoer!$A$3:$P$599,13,FALSE),"")</f>
        <v>0.37931034482758619</v>
      </c>
      <c r="I212" s="34">
        <f>_xlfn.IFNA(VLOOKUP(L212,Invoer!$A$3:$P$599,15,FALSE),"")</f>
        <v>0</v>
      </c>
      <c r="J212" s="37">
        <f>VLOOKUP($R$1,Deelnemers!$B$1:$D$25,3,FALSE)</f>
        <v>0.4</v>
      </c>
      <c r="L212" t="str">
        <f t="shared" ref="L212" si="244">CONCATENATE($R$1,"-",,$D212,"-",M212)</f>
        <v>Hoppenbrouwers, Ben-Zagers,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</v>
      </c>
      <c r="L213" t="str">
        <f t="shared" ref="L213" si="245">CONCATENATE($D213,"-",$R$1,"-",M213)</f>
        <v>Zagers, Mark-Hoppenbrouwers, Ben-1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</v>
      </c>
      <c r="L214" t="str">
        <f t="shared" ref="L214" si="246">CONCATENATE($R$1,"-",,$D214,"-",M214)</f>
        <v>Hoppenbrouwers, Ben-Zagers,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47">CONCATENATE($D215,"-",$R$1,"-",M215)</f>
        <v>Zagers, Mark-Hoppenbrouwers, Ben-2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Hoppenbrouwers, Ben-Zagers,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Zagers, Mark-Hoppenbrouwers, Ben-3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Hoppenbrouwers, Ben-Zagers,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Zagers, Mark-Hoppenbrouwers, Ben-4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Hoppenbrouwers, Ben-Zagers,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Zagers, Mark-Hoppenbrouwers, Ben-5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Hoppenbrouwers, Ben-Zagers,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Zagers, Mark-Hoppenbrouwers, Ben-6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Hoppenbrouwers, Ben-Zagers,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Zagers, Mark-Hoppenbrouwers, Ben-7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Hoppenbrouwers, Ben-Zagers,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Zagers, Mark-Hoppenbrouwers, Ben-8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45638.366666666676</v>
      </c>
      <c r="C228" s="35">
        <f>_xlfn.IFNA(VLOOKUP(L228,Invoer!$A$3:$P$599,3,FALSE),"")</f>
        <v>45637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8</v>
      </c>
      <c r="F228" s="31">
        <f>_xlfn.IFNA(VLOOKUP(L228,Invoer!$A$3:$P$599,10,FALSE),"")</f>
        <v>30</v>
      </c>
      <c r="G228" s="31">
        <f>_xlfn.IFNA(VLOOKUP(L228,Invoer!$A$3:$P$599,11,FALSE),"")</f>
        <v>2</v>
      </c>
      <c r="H228" s="32">
        <f>_xlfn.IFNA(VLOOKUP(L228,Invoer!$A$3:$P$599,13,FALSE),"")</f>
        <v>0.26666666666666666</v>
      </c>
      <c r="I228" s="34">
        <f>_xlfn.IFNA(VLOOKUP(L228,Invoer!$A$3:$P$599,15,FALSE),"")</f>
        <v>0</v>
      </c>
      <c r="J228" s="37">
        <f>VLOOKUP($R$1,Deelnemers!$B$1:$D$25,3,FALSE)</f>
        <v>0.4</v>
      </c>
      <c r="L228" t="str">
        <f t="shared" ref="L228" si="261">CONCATENATE($R$1,"-",,$D228,"-",M228)</f>
        <v>Hoppenbrouwers, Ben-Verkooyen,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45617.1</v>
      </c>
      <c r="C229" s="35">
        <f>_xlfn.IFNA(VLOOKUP(L229,Invoer!$A$3:$P$599,3,FALSE),"")</f>
        <v>45616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6</v>
      </c>
      <c r="F229" s="31">
        <f>_xlfn.IFNA(VLOOKUP(L229,Invoer!$A$3:$P$599,10,FALSE),"")</f>
        <v>30</v>
      </c>
      <c r="G229" s="31">
        <f>_xlfn.IFNA(VLOOKUP(L229,Invoer!$A$3:$P$599,12,FALSE),"")</f>
        <v>2</v>
      </c>
      <c r="H229" s="32">
        <f>_xlfn.IFNA(VLOOKUP(L229,Invoer!$A$3:$P$599,14,FALSE),"")</f>
        <v>0.2</v>
      </c>
      <c r="I229" s="34">
        <f>_xlfn.IFNA(VLOOKUP(L229,Invoer!$A$3:$P$599,16,FALSE),"")</f>
        <v>0</v>
      </c>
      <c r="J229" s="37">
        <f>VLOOKUP($R$1,Deelnemers!$B$1:$D$25,3,FALSE)</f>
        <v>0.4</v>
      </c>
      <c r="L229" t="str">
        <f t="shared" ref="L229" si="262">CONCATENATE($D229,"-",$R$1,"-",M229)</f>
        <v>Verkooyen, John-Hoppenbrouwers, Ben-1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45736.93</v>
      </c>
      <c r="C230" s="35">
        <f>_xlfn.IFNA(VLOOKUP(L230,Invoer!$A$3:$P$599,3,FALSE),"")</f>
        <v>45735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12</v>
      </c>
      <c r="F230" s="31">
        <f>_xlfn.IFNA(VLOOKUP(L230,Invoer!$A$3:$P$599,10,FALSE),"")</f>
        <v>25</v>
      </c>
      <c r="G230" s="31">
        <f>_xlfn.IFNA(VLOOKUP(L230,Invoer!$A$3:$P$599,11,FALSE),"")</f>
        <v>2</v>
      </c>
      <c r="H230" s="32">
        <f>_xlfn.IFNA(VLOOKUP(L230,Invoer!$A$3:$P$599,13,FALSE),"")</f>
        <v>0.48</v>
      </c>
      <c r="I230" s="34">
        <f>_xlfn.IFNA(VLOOKUP(L230,Invoer!$A$3:$P$599,15,FALSE),"")</f>
        <v>1</v>
      </c>
      <c r="J230" s="37">
        <f>VLOOKUP($R$1,Deelnemers!$B$1:$D$25,3,FALSE)</f>
        <v>0.4</v>
      </c>
      <c r="L230" t="str">
        <f t="shared" ref="L230" si="263">CONCATENATE($R$1,"-",,$D230,"-",M230)</f>
        <v>Hoppenbrouwers, Ben-Verkooyen,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45722.903793103447</v>
      </c>
      <c r="C231" s="35">
        <f>_xlfn.IFNA(VLOOKUP(L231,Invoer!$A$3:$P$599,3,FALSE),"")</f>
        <v>45721</v>
      </c>
      <c r="D231" s="23" t="str">
        <f>Deelnemers!$B$16</f>
        <v>Verkooyen, John</v>
      </c>
      <c r="E231" s="31">
        <f>IFERROR(IF(VLOOKUP(L231,Invoer!$A$3:$P$599,9,FALSE)&gt;$S$1,$S$1,VLOOKUP(L231,Invoer!$A$3:$P$599,9,FALSE)),"")</f>
        <v>12</v>
      </c>
      <c r="F231" s="31">
        <f>_xlfn.IFNA(VLOOKUP(L231,Invoer!$A$3:$P$599,10,FALSE),"")</f>
        <v>29</v>
      </c>
      <c r="G231" s="31">
        <f>_xlfn.IFNA(VLOOKUP(L231,Invoer!$A$3:$P$599,12,FALSE),"")</f>
        <v>2</v>
      </c>
      <c r="H231" s="32">
        <f>_xlfn.IFNA(VLOOKUP(L231,Invoer!$A$3:$P$599,14,FALSE),"")</f>
        <v>0.41379310344827586</v>
      </c>
      <c r="I231" s="34">
        <f>_xlfn.IFNA(VLOOKUP(L231,Invoer!$A$3:$P$599,16,FALSE),"")</f>
        <v>3</v>
      </c>
      <c r="J231" s="37">
        <f>VLOOKUP($R$1,Deelnemers!$B$1:$D$25,3,FALSE)</f>
        <v>0.4</v>
      </c>
      <c r="L231" t="str">
        <f t="shared" ref="L231" si="264">CONCATENATE($D231,"-",$R$1,"-",M231)</f>
        <v>Verkooyen, John-Hoppenbrouwers, Ben-2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45749</v>
      </c>
      <c r="C232" s="35">
        <f>_xlfn.IFNA(VLOOKUP(L232,Invoer!$A$3:$P$599,3,FALSE),"")</f>
        <v>45749</v>
      </c>
      <c r="D232" s="23" t="str">
        <f>Deelnemers!$B$16</f>
        <v>Verkooyen, John</v>
      </c>
      <c r="E232" s="31">
        <f>IFERROR(IF(VLOOKUP(L232,Invoer!$A$3:$P$599,8,FALSE)&gt;$S$1,$S$1,VLOOKUP(L232,Invoer!$A$3:$P$599,8,FALSE)),"")</f>
        <v>7</v>
      </c>
      <c r="F232" s="31">
        <f>_xlfn.IFNA(VLOOKUP(L232,Invoer!$A$3:$P$599,10,FALSE),"")</f>
        <v>30</v>
      </c>
      <c r="G232" s="31">
        <f>_xlfn.IFNA(VLOOKUP(L232,Invoer!$A$3:$P$599,11,FALSE),"")</f>
        <v>2</v>
      </c>
      <c r="H232" s="32">
        <f>_xlfn.IFNA(VLOOKUP(L232,Invoer!$A$3:$P$599,13,FALSE),"")</f>
        <v>0.23333333333333334</v>
      </c>
      <c r="I232" s="34">
        <f>_xlfn.IFNA(VLOOKUP(L232,Invoer!$A$3:$P$599,15,FALSE),"")</f>
        <v>0</v>
      </c>
      <c r="J232" s="37">
        <f>VLOOKUP($R$1,Deelnemers!$B$1:$D$25,3,FALSE)</f>
        <v>0.4</v>
      </c>
      <c r="L232" t="str">
        <f t="shared" ref="L232" si="266">CONCATENATE($R$1,"-",,$D232,"-",M232)</f>
        <v>Hoppenbrouwers, Ben-Verkooyen,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Verkooyen, John-Hoppenbrouwers, Ben-3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Hoppenbrouwers, Ben-Verkooyen,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Verkooyen, John-Hoppenbrouwers, Ben-4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Hoppenbrouwers, Ben-Verkooyen,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Verkooyen, John-Hoppenbrouwers, Ben-5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Hoppenbrouwers, Ben-Verkooyen,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Verkooyen, John-Hoppenbrouwers, Ben-6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Hoppenbrouwers, Ben-Verkooyen,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Verkooyen, John-Hoppenbrouwers, Ben-7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Hoppenbrouwers, Ben-Verkooyen,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Verkooyen, John-Hoppenbrouwers, Ben-8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Hoppenbrouwers, Ben-0-1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9">CONCATENATE($D245,"-",$R$1,"-",M245)</f>
        <v>0-Hoppenbrouwers, Ben-1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Hoppenbrouwers, Ben-0-2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0-Hoppenbrouwers, Ben-2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Hoppenbrouwers, Ben-0-3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0-Hoppenbrouwers, Ben-3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Hoppenbrouwers, Ben-0-4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0-Hoppenbrouwers, Ben-4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Hoppenbrouwers, Ben-0-5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0-Hoppenbrouwers, Ben-5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Hoppenbrouwers, Ben-0-6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0-Hoppenbrouwers, Ben-6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Hoppenbrouwers, Ben-0-7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0-Hoppenbrouwers, Ben-7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Hoppenbrouwers, Ben-0-8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0-Hoppenbrouwers, Ben-8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94">CONCATENATE($R$1,"-",,$D260,"-",M260)</f>
        <v>Hoppenbrouwers, Ben-0-1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</v>
      </c>
      <c r="L261" t="str">
        <f t="shared" ref="L261" si="295">CONCATENATE($D261,"-",$R$1,"-",M261)</f>
        <v>0-Hoppenbrouwers, Ben-1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96">CONCATENATE($R$1,"-",,$D262,"-",M262)</f>
        <v>Hoppenbrouwers, Ben-0-2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8">CONCATENATE($D263,"-",$R$1,"-",M263)</f>
        <v>0-Hoppenbrouwers, Ben-2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9">CONCATENATE($R$1,"-",,$D264,"-",M264)</f>
        <v>Hoppenbrouwers, Ben-0-3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0-Hoppenbrouwers, Ben-3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Hoppenbrouwers, Ben-0-4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0-Hoppenbrouwers, Ben-4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Hoppenbrouwers, Ben-0-5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0-Hoppenbrouwers, Ben-5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Hoppenbrouwers, Ben-0-6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0-Hoppenbrouwers, Ben-6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Hoppenbrouwers, Ben-0-7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0-Hoppenbrouwers, Ben-7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Hoppenbrouwers, Ben-0-8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0-Hoppenbrouwers, Ben-8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</v>
      </c>
      <c r="L276" t="str">
        <f t="shared" ref="L276" si="311">CONCATENATE($R$1,"-",,$D276,"-",M276)</f>
        <v>Hoppenbrouwers, Ben-0-1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</v>
      </c>
      <c r="L277" t="str">
        <f t="shared" ref="L277" si="312">CONCATENATE($D277,"-",$R$1,"-",M277)</f>
        <v>0-Hoppenbrouwers, Ben-1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13">CONCATENATE($R$1,"-",,$D278,"-",M278)</f>
        <v>Hoppenbrouwers, Ben-0-2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14">CONCATENATE($D279,"-",$R$1,"-",M279)</f>
        <v>0-Hoppenbrouwers, Ben-2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Hoppenbrouwers, Ben-0-3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0-Hoppenbrouwers, Ben-3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Hoppenbrouwers, Ben-0-4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0-Hoppenbrouwers, Ben-4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Hoppenbrouwers, Ben-0-5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0-Hoppenbrouwers, Ben-5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Hoppenbrouwers, Ben-0-6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0-Hoppenbrouwers, Ben-6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Hoppenbrouwers, Ben-0-7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0-Hoppenbrouwers, Ben-7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Hoppenbrouwers, Ben-0-8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0-Hoppenbrouwers, Ben-8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8">CONCATENATE($R$1,"-",,$D292,"-",M292)</f>
        <v>Hoppenbrouwers, Ben-0-1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</v>
      </c>
      <c r="L293" t="str">
        <f t="shared" ref="L293" si="329">CONCATENATE($D293,"-",$R$1,"-",M293)</f>
        <v>0-Hoppenbrouwers, Ben-1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30">CONCATENATE($R$1,"-",,$D294,"-",M294)</f>
        <v>Hoppenbrouwers, Ben-0-2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</v>
      </c>
      <c r="L295" t="str">
        <f t="shared" ref="L295" si="331">CONCATENATE($D295,"-",$R$1,"-",M295)</f>
        <v>0-Hoppenbrouwers, Ben-2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33">CONCATENATE($R$1,"-",,$D296,"-",M296)</f>
        <v>Hoppenbrouwers, Ben-0-3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0-Hoppenbrouwers, Ben-3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Hoppenbrouwers, Ben-0-4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0-Hoppenbrouwers, Ben-4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Hoppenbrouwers, Ben-0-5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0-Hoppenbrouwers, Ben-5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Hoppenbrouwers, Ben-0-6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0-Hoppenbrouwers, Ben-6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Hoppenbrouwers, Ben-0-7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0-Hoppenbrouwers, Ben-7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Hoppenbrouwers, Ben-0-8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0-Hoppenbrouwers, Ben-8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45">CONCATENATE($R$1,"-",,$D308,"-",M308)</f>
        <v>Hoppenbrouwers, Ben-0-1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46">CONCATENATE($D309,"-",$R$1,"-",M309)</f>
        <v>0-Hoppenbrouwers, Ben-1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Hoppenbrouwers, Ben-0-2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8">CONCATENATE($D311,"-",$R$1,"-",M311)</f>
        <v>0-Hoppenbrouwers, Ben-2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Hoppenbrouwers, Ben-0-3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0-Hoppenbrouwers, Ben-3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Hoppenbrouwers, Ben-0-4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0-Hoppenbrouwers, Ben-4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Hoppenbrouwers, Ben-0-5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0-Hoppenbrouwers, Ben-5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Hoppenbrouwers, Ben-0-6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0-Hoppenbrouwers, Ben-6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Hoppenbrouwers, Ben-0-7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0-Hoppenbrouwers, Ben-7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Hoppenbrouwers, Ben-0-8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0-Hoppenbrouwers, Ben-8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Hoppenbrouwers, Ben-0-1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62">CONCATENATE($D325,"-",$R$1,"-",M325)</f>
        <v>0-Hoppenbrouwers, Ben-1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Hoppenbrouwers, Ben-0-2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0-Hoppenbrouwers, Ben-2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Hoppenbrouwers, Ben-0-3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0-Hoppenbrouwers, Ben-3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Hoppenbrouwers, Ben-0-4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0-Hoppenbrouwers, Ben-4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Hoppenbrouwers, Ben-0-5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0-Hoppenbrouwers, Ben-5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Hoppenbrouwers, Ben-0-6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0-Hoppenbrouwers, Ben-6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Hoppenbrouwers, Ben-0-7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0-Hoppenbrouwers, Ben-7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Hoppenbrouwers, Ben-0-8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0-Hoppenbrouwers, Ben-8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Hoppenbrouwers, Ben-0-1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0-Hoppenbrouwers, Ben-1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Hoppenbrouwers, Ben-0-2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0-Hoppenbrouwers, Ben-2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Hoppenbrouwers, Ben-0-3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0-Hoppenbrouwers, Ben-3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Hoppenbrouwers, Ben-0-4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0-Hoppenbrouwers, Ben-4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Hoppenbrouwers, Ben-0-5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0-Hoppenbrouwers, Ben-5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Hoppenbrouwers, Ben-0-6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0-Hoppenbrouwers, Ben-6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Hoppenbrouwers, Ben-0-7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0-Hoppenbrouwers, Ben-7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Hoppenbrouwers, Ben-0-8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0-Hoppenbrouwers, Ben-8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Hoppenbrouwers, Ben-0-1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0-Hoppenbrouwers, Ben-1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Hoppenbrouwers, Ben-0-2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0-Hoppenbrouwers, Ben-2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Hoppenbrouwers, Ben-0-3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0-Hoppenbrouwers, Ben-3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Hoppenbrouwers, Ben-0-4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0-Hoppenbrouwers, Ben-4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Hoppenbrouwers, Ben-0-5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0-Hoppenbrouwers, Ben-5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Hoppenbrouwers, Ben-0-6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0-Hoppenbrouwers, Ben-6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Hoppenbrouwers, Ben-0-7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0-Hoppenbrouwers, Ben-7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Hoppenbrouwers, Ben-0-8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0-Hoppenbrouwers, Ben-8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Hoppenbrouwers, Ben-0-1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0-Hoppenbrouwers, Ben-1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Hoppenbrouwers, Ben-0-2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0-Hoppenbrouwers, Ben-2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Hoppenbrouwers, Ben-0-3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0-Hoppenbrouwers, Ben-3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Hoppenbrouwers, Ben-0-4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0-Hoppenbrouwers, Ben-4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Hoppenbrouwers, Ben-0-5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0-Hoppenbrouwers, Ben-5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Hoppenbrouwers, Ben-0-6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0-Hoppenbrouwers, Ben-6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Hoppenbrouwers, Ben-0-7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0-Hoppenbrouwers, Ben-7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Hoppenbrouwers, Ben-0-8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0-Hoppenbrouwers, Ben-8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Hoppenbrouwers, Ben-0-1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0-Hoppenbrouwers, Ben-1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Hoppenbrouwers, Ben-0-2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0-Hoppenbrouwers, Ben-2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Hoppenbrouwers, Ben-0-3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0-Hoppenbrouwers, Ben-3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Hoppenbrouwers, Ben-0-4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0-Hoppenbrouwers, Ben-4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Hoppenbrouwers, Ben-0-5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0-Hoppenbrouwers, Ben-5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Hoppenbrouwers, Ben-0-6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0-Hoppenbrouwers, Ben-6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Hoppenbrouwers, Ben-0-7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0-Hoppenbrouwers, Ben-7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Hoppenbrouwers, Ben-0-8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0-Hoppenbrouwers, Ben-8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485</v>
      </c>
      <c r="F404" s="28">
        <f>SUM(F4:F395)</f>
        <v>1331</v>
      </c>
      <c r="G404" s="28">
        <f>MAX(G4:G395)</f>
        <v>5</v>
      </c>
      <c r="H404" s="33">
        <f>E404/F404</f>
        <v>0.36438767843726522</v>
      </c>
      <c r="I404" s="29">
        <f>SUM(I4:I395)</f>
        <v>48</v>
      </c>
      <c r="J404" s="38"/>
      <c r="N404" s="39"/>
    </row>
  </sheetData>
  <sheetProtection algorithmName="SHA-512" hashValue="w+ftsxshZOJbdZOA2VBSI3WAlkWL0y5wn++3CEOgX5pFZU5WF3e84r+72s1Ss407pvRNzypIyUByO8lTwqh1Ig==" saltValue="Wu3p1Z0GAfXs+ppXaSc8jw==" spinCount="100000" sheet="1" selectLockedCells="1" selectUn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E35FE-7D1C-4673-952E-D208E90769C1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Deelnemers!B6</f>
        <v>Jochems, Cees</v>
      </c>
      <c r="S1" s="36">
        <f>VLOOKUP(R1,Deelnemers!$B:$D,2,FALSE)</f>
        <v>17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45702.462592592587</v>
      </c>
      <c r="C4" s="35">
        <f>_xlfn.IFNA(VLOOKUP(L4,Invoer!$A$3:$P$599,3,FALSE),"")</f>
        <v>45700</v>
      </c>
      <c r="D4" s="23" t="str">
        <f>Deelnemers!$B$2</f>
        <v>Hanegraaf, Daan</v>
      </c>
      <c r="E4" s="31">
        <f>IFERROR(IF(VLOOKUP(L4,Invoer!$A$3:$P$599,8,FALSE)&gt;$S$1,$S$1,VLOOKUP(L4,Invoer!$A$3:$P$599,8,FALSE)),"")</f>
        <v>16</v>
      </c>
      <c r="F4" s="31">
        <f>_xlfn.IFNA(VLOOKUP(L4,Invoer!$A$3:$P$599,10,FALSE),"")</f>
        <v>27</v>
      </c>
      <c r="G4" s="31">
        <f>_xlfn.IFNA(VLOOKUP(L4,Invoer!$A$3:$P$599,11,FALSE),"")</f>
        <v>3</v>
      </c>
      <c r="H4" s="32">
        <f>_xlfn.IFNA(VLOOKUP(L4,Invoer!$A$3:$P$599,13,FALSE),"")</f>
        <v>0.59259259259259256</v>
      </c>
      <c r="I4" s="34">
        <f>_xlfn.IFNA(VLOOKUP(L4,Invoer!$A$3:$P$599,15,FALSE),"")</f>
        <v>0</v>
      </c>
      <c r="J4" s="37">
        <f>VLOOKUP($R$1,Deelnemers!$B$1:$D$25,3,FALSE)</f>
        <v>0.56666666666666665</v>
      </c>
      <c r="L4" t="str">
        <f>CONCATENATE($R$1,"-",,$D4,"-",M4)</f>
        <v>Jochems, Cees-Hanegraaf, Daan-1</v>
      </c>
      <c r="M4">
        <v>1</v>
      </c>
      <c r="N4">
        <f t="shared" ref="N4:N35" si="1">SMALL($B$4:$B$403,ROW($B1))</f>
        <v>45561.76666666667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Praat, Marcel van</v>
      </c>
      <c r="S4" s="40">
        <f t="shared" ref="S4:S35" si="4">VLOOKUP(N4,$B$4:$I$403,4,FALSE)</f>
        <v>11</v>
      </c>
      <c r="T4" s="40">
        <f t="shared" ref="T4:T35" si="5">VLOOKUP(N4,$B$4:$I$403,5,FALSE)</f>
        <v>30</v>
      </c>
      <c r="U4" s="40">
        <f t="shared" ref="U4:U35" si="6">VLOOKUP(N4,$B$4:$I$403,6,FALSE)</f>
        <v>2</v>
      </c>
      <c r="V4" s="41">
        <f t="shared" ref="V4:V35" si="7">VLOOKUP(N4,$B$4:$I$403,7,FALSE)</f>
        <v>0.36666666666666664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>
      <c r="B5">
        <f t="shared" si="0"/>
        <v>45590.613846153843</v>
      </c>
      <c r="C5" s="35">
        <f>_xlfn.IFNA(VLOOKUP(L5,Invoer!$A$3:$P$599,3,FALSE),"")</f>
        <v>45588</v>
      </c>
      <c r="D5" s="23" t="str">
        <f>Deelnemers!$B$2</f>
        <v>Hanegraaf, Daan</v>
      </c>
      <c r="E5" s="31">
        <f>IFERROR(IF(VLOOKUP(L5,Invoer!$A$3:$P$599,9,FALSE)&gt;$S$1,$S$1,VLOOKUP(L5,Invoer!$A$3:$P$599,9,FALSE)),"")</f>
        <v>17</v>
      </c>
      <c r="F5" s="31">
        <f>_xlfn.IFNA(VLOOKUP(L5,Invoer!$A$3:$P$599,10,FALSE),"")</f>
        <v>26</v>
      </c>
      <c r="G5" s="31">
        <f>_xlfn.IFNA(VLOOKUP(L5,Invoer!$A$3:$P$599,12,FALSE),"")</f>
        <v>4</v>
      </c>
      <c r="H5" s="32">
        <f>_xlfn.IFNA(VLOOKUP(L5,Invoer!$A$3:$P$599,14,FALSE),"")</f>
        <v>0.65384615384615385</v>
      </c>
      <c r="I5" s="34">
        <f>_xlfn.IFNA(VLOOKUP(L5,Invoer!$A$3:$P$599,16,FALSE),"")</f>
        <v>3</v>
      </c>
      <c r="J5" s="37">
        <f>VLOOKUP($R$1,Deelnemers!$B$1:$D$25,3,FALSE)</f>
        <v>0.56666666666666665</v>
      </c>
      <c r="L5" t="str">
        <f>CONCATENATE($D5,"-",$R$1,"-",M5)</f>
        <v>Hanegraaf, Daan-Jochems, Cees-1</v>
      </c>
      <c r="M5">
        <v>1</v>
      </c>
      <c r="N5">
        <f t="shared" si="1"/>
        <v>45562.276666666665</v>
      </c>
      <c r="O5">
        <f>IF(Q5="","",O4+1)</f>
        <v>2</v>
      </c>
      <c r="Q5" s="83">
        <f t="shared" si="2"/>
        <v>45560</v>
      </c>
      <c r="R5" s="35" t="str">
        <f t="shared" si="3"/>
        <v>Vermeulen, Rudolf</v>
      </c>
      <c r="S5" s="40">
        <f t="shared" si="4"/>
        <v>14</v>
      </c>
      <c r="T5" s="40">
        <f t="shared" si="5"/>
        <v>21</v>
      </c>
      <c r="U5" s="40">
        <f t="shared" si="6"/>
        <v>4</v>
      </c>
      <c r="V5" s="41">
        <f t="shared" si="7"/>
        <v>0.66666666666666663</v>
      </c>
      <c r="W5" s="42">
        <f t="shared" si="8"/>
        <v>0</v>
      </c>
      <c r="X5">
        <f t="shared" ref="X5:X68" si="9">IFERROR(IF(OR(W5=0,W5=1),(T5*10),T5),0)</f>
        <v>210</v>
      </c>
    </row>
    <row r="6" spans="2:24" ht="15">
      <c r="B6">
        <f t="shared" si="0"/>
        <v>45751.784736842106</v>
      </c>
      <c r="C6" s="35">
        <f>_xlfn.IFNA(VLOOKUP(L6,Invoer!$A$3:$P$599,3,FALSE),"")</f>
        <v>45749</v>
      </c>
      <c r="D6" s="23" t="str">
        <f>Deelnemers!$B$2</f>
        <v>Hanegraaf, Daan</v>
      </c>
      <c r="E6" s="31">
        <f>IFERROR(IF(VLOOKUP(L6,Invoer!$A$3:$P$599,8,FALSE)&gt;$S$1,$S$1,VLOOKUP(L6,Invoer!$A$3:$P$599,8,FALSE)),"")</f>
        <v>17</v>
      </c>
      <c r="F6" s="31">
        <f>_xlfn.IFNA(VLOOKUP(L6,Invoer!$A$3:$P$599,10,FALSE),"")</f>
        <v>19</v>
      </c>
      <c r="G6" s="31">
        <f>_xlfn.IFNA(VLOOKUP(L6,Invoer!$A$3:$P$599,11,FALSE),"")</f>
        <v>3</v>
      </c>
      <c r="H6" s="32">
        <f>_xlfn.IFNA(VLOOKUP(L6,Invoer!$A$3:$P$599,13,FALSE),"")</f>
        <v>0.89473684210526316</v>
      </c>
      <c r="I6" s="34">
        <f>_xlfn.IFNA(VLOOKUP(L6,Invoer!$A$3:$P$599,15,FALSE),"")</f>
        <v>3</v>
      </c>
      <c r="J6" s="37">
        <f>VLOOKUP($R$1,Deelnemers!$B$1:$D$25,3,FALSE)</f>
        <v>0.56666666666666665</v>
      </c>
      <c r="L6" t="str">
        <f t="shared" ref="L6" si="10">CONCATENATE($R$1,"-",,$D6,"-",M6)</f>
        <v>Jochems, Cees-Hanegraaf, Daan-2</v>
      </c>
      <c r="M6">
        <v>2</v>
      </c>
      <c r="N6">
        <f t="shared" si="1"/>
        <v>45562.669130434784</v>
      </c>
      <c r="O6">
        <f t="shared" ref="O6:O69" si="11">IF(Q6="","",O5+1)</f>
        <v>3</v>
      </c>
      <c r="Q6" s="83">
        <f t="shared" si="2"/>
        <v>45560</v>
      </c>
      <c r="R6" s="35" t="str">
        <f t="shared" si="3"/>
        <v>Hoppenbrouwers, Ben</v>
      </c>
      <c r="S6" s="40">
        <f t="shared" si="4"/>
        <v>17</v>
      </c>
      <c r="T6" s="40">
        <f t="shared" si="5"/>
        <v>23</v>
      </c>
      <c r="U6" s="40">
        <f t="shared" si="6"/>
        <v>4</v>
      </c>
      <c r="V6" s="41">
        <f t="shared" si="7"/>
        <v>0.73913043478260865</v>
      </c>
      <c r="W6" s="42">
        <f t="shared" si="8"/>
        <v>1</v>
      </c>
      <c r="X6">
        <f t="shared" si="9"/>
        <v>230</v>
      </c>
    </row>
    <row r="7" spans="2:24" ht="15">
      <c r="B7">
        <f t="shared" si="0"/>
        <v>45680.538571428573</v>
      </c>
      <c r="C7" s="35">
        <f>_xlfn.IFNA(VLOOKUP(L7,Invoer!$A$3:$P$599,3,FALSE),"")</f>
        <v>45679</v>
      </c>
      <c r="D7" s="23" t="str">
        <f>Deelnemers!$B$2</f>
        <v>Hanegraaf, Daan</v>
      </c>
      <c r="E7" s="31">
        <f>IFERROR(IF(VLOOKUP(L7,Invoer!$A$3:$P$599,9,FALSE)&gt;$S$1,$S$1,VLOOKUP(L7,Invoer!$A$3:$P$599,9,FALSE)),"")</f>
        <v>9</v>
      </c>
      <c r="F7" s="31">
        <f>_xlfn.IFNA(VLOOKUP(L7,Invoer!$A$3:$P$599,10,FALSE),"")</f>
        <v>21</v>
      </c>
      <c r="G7" s="31">
        <f>_xlfn.IFNA(VLOOKUP(L7,Invoer!$A$3:$P$599,12,FALSE),"")</f>
        <v>2</v>
      </c>
      <c r="H7" s="32">
        <f>_xlfn.IFNA(VLOOKUP(L7,Invoer!$A$3:$P$599,14,FALSE),"")</f>
        <v>0.42857142857142855</v>
      </c>
      <c r="I7" s="34">
        <f>_xlfn.IFNA(VLOOKUP(L7,Invoer!$A$3:$P$599,16,FALSE),"")</f>
        <v>0</v>
      </c>
      <c r="J7" s="37">
        <f>VLOOKUP($R$1,Deelnemers!$B$1:$D$25,3,FALSE)</f>
        <v>0.56666666666666665</v>
      </c>
      <c r="L7" t="str">
        <f t="shared" ref="L7" si="12">CONCATENATE($D7,"-",$R$1,"-",M7)</f>
        <v>Hanegraaf, Daan-Jochems, Cees-2</v>
      </c>
      <c r="M7">
        <v>2</v>
      </c>
      <c r="N7">
        <f t="shared" si="1"/>
        <v>45568.373333333337</v>
      </c>
      <c r="O7">
        <f t="shared" si="11"/>
        <v>4</v>
      </c>
      <c r="Q7" s="83">
        <f t="shared" si="2"/>
        <v>45567</v>
      </c>
      <c r="R7" s="35" t="str">
        <f t="shared" si="3"/>
        <v>Havermans, Jos</v>
      </c>
      <c r="S7" s="40">
        <f t="shared" si="4"/>
        <v>8</v>
      </c>
      <c r="T7" s="40">
        <f t="shared" si="5"/>
        <v>24</v>
      </c>
      <c r="U7" s="40">
        <f t="shared" si="6"/>
        <v>2</v>
      </c>
      <c r="V7" s="41">
        <f t="shared" si="7"/>
        <v>0.33333333333333331</v>
      </c>
      <c r="W7" s="42">
        <f t="shared" si="8"/>
        <v>0</v>
      </c>
      <c r="X7">
        <f t="shared" si="9"/>
        <v>240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Jochems, Cees-Hanegraaf, Daan-3</v>
      </c>
      <c r="M8">
        <v>3</v>
      </c>
      <c r="N8">
        <f t="shared" si="1"/>
        <v>45569.03333333334</v>
      </c>
      <c r="O8">
        <f t="shared" si="11"/>
        <v>5</v>
      </c>
      <c r="Q8" s="83">
        <f t="shared" si="2"/>
        <v>45567</v>
      </c>
      <c r="R8" s="35" t="str">
        <f t="shared" si="3"/>
        <v>Steen, Jan van</v>
      </c>
      <c r="S8" s="40">
        <f t="shared" si="4"/>
        <v>13</v>
      </c>
      <c r="T8" s="40">
        <f t="shared" si="5"/>
        <v>30</v>
      </c>
      <c r="U8" s="40">
        <f t="shared" si="6"/>
        <v>2</v>
      </c>
      <c r="V8" s="41">
        <f t="shared" si="7"/>
        <v>0.43333333333333335</v>
      </c>
      <c r="W8" s="42">
        <f t="shared" si="8"/>
        <v>0</v>
      </c>
      <c r="X8">
        <f t="shared" si="9"/>
        <v>300</v>
      </c>
    </row>
    <row r="9" spans="2:24" ht="15">
      <c r="B9">
        <f t="shared" si="0"/>
        <v>45779.719523809523</v>
      </c>
      <c r="C9" s="35">
        <f>_xlfn.IFNA(VLOOKUP(L9,Invoer!$A$3:$P$599,3,FALSE),"")</f>
        <v>45777</v>
      </c>
      <c r="D9" s="23" t="str">
        <f>Deelnemers!$B$2</f>
        <v>Hanegraaf, Daan</v>
      </c>
      <c r="E9" s="31">
        <f>IFERROR(IF(VLOOKUP(L9,Invoer!$A$3:$P$599,9,FALSE)&gt;$S$1,$S$1,VLOOKUP(L9,Invoer!$A$3:$P$599,9,FALSE)),"")</f>
        <v>17</v>
      </c>
      <c r="F9" s="31">
        <f>_xlfn.IFNA(VLOOKUP(L9,Invoer!$A$3:$P$599,10,FALSE),"")</f>
        <v>21</v>
      </c>
      <c r="G9" s="31">
        <f>_xlfn.IFNA(VLOOKUP(L9,Invoer!$A$3:$P$599,12,FALSE),"")</f>
        <v>4</v>
      </c>
      <c r="H9" s="32">
        <f>_xlfn.IFNA(VLOOKUP(L9,Invoer!$A$3:$P$599,14,FALSE),"")</f>
        <v>0.80952380952380953</v>
      </c>
      <c r="I9" s="34">
        <f>_xlfn.IFNA(VLOOKUP(L9,Invoer!$A$3:$P$599,16,FALSE),"")</f>
        <v>3</v>
      </c>
      <c r="J9" s="37">
        <f>VLOOKUP($R$1,Deelnemers!$B$1:$D$25,3,FALSE)</f>
        <v>0.56666666666666665</v>
      </c>
      <c r="L9" t="str">
        <f t="shared" ref="L9" si="14">CONCATENATE($D9,"-",$R$1,"-",M9)</f>
        <v>Hanegraaf, Daan-Jochems, Cees-3</v>
      </c>
      <c r="M9">
        <v>3</v>
      </c>
      <c r="N9">
        <f t="shared" si="1"/>
        <v>45569.566666666666</v>
      </c>
      <c r="O9">
        <f t="shared" si="11"/>
        <v>6</v>
      </c>
      <c r="Q9" s="83">
        <f t="shared" si="2"/>
        <v>45567</v>
      </c>
      <c r="R9" s="35" t="str">
        <f t="shared" si="3"/>
        <v>Vermeulen, Rudolf</v>
      </c>
      <c r="S9" s="40">
        <f t="shared" si="4"/>
        <v>17</v>
      </c>
      <c r="T9" s="40">
        <f t="shared" si="5"/>
        <v>30</v>
      </c>
      <c r="U9" s="40">
        <f t="shared" si="6"/>
        <v>5</v>
      </c>
      <c r="V9" s="41">
        <f t="shared" si="7"/>
        <v>0.56666666666666665</v>
      </c>
      <c r="W9" s="42">
        <f t="shared" si="8"/>
        <v>3</v>
      </c>
      <c r="X9">
        <f t="shared" si="9"/>
        <v>30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Jochems, Cees-Hanegraaf, Daan-4</v>
      </c>
      <c r="M10">
        <v>4</v>
      </c>
      <c r="N10">
        <f t="shared" si="1"/>
        <v>45574</v>
      </c>
      <c r="O10">
        <f t="shared" si="11"/>
        <v>7</v>
      </c>
      <c r="Q10" s="83">
        <f t="shared" si="2"/>
        <v>45574</v>
      </c>
      <c r="R10" s="35" t="str">
        <f t="shared" si="3"/>
        <v>Vissenberg, Erwin</v>
      </c>
      <c r="S10" s="40">
        <f t="shared" si="4"/>
        <v>15</v>
      </c>
      <c r="T10" s="40">
        <f t="shared" si="5"/>
        <v>30</v>
      </c>
      <c r="U10" s="40">
        <f t="shared" si="6"/>
        <v>3</v>
      </c>
      <c r="V10" s="41">
        <f t="shared" si="7"/>
        <v>0.5</v>
      </c>
      <c r="W10" s="42">
        <f t="shared" si="8"/>
        <v>0</v>
      </c>
      <c r="X10">
        <f t="shared" si="9"/>
        <v>300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Hanegraaf, Daan-Jochems, Cees-4</v>
      </c>
      <c r="M11">
        <v>4</v>
      </c>
      <c r="N11">
        <f t="shared" si="1"/>
        <v>45582.76666666667</v>
      </c>
      <c r="O11">
        <f t="shared" si="11"/>
        <v>8</v>
      </c>
      <c r="Q11" s="83">
        <f t="shared" si="2"/>
        <v>45581</v>
      </c>
      <c r="R11" s="35" t="str">
        <f t="shared" si="3"/>
        <v>Oorschot, René van</v>
      </c>
      <c r="S11" s="40">
        <f t="shared" si="4"/>
        <v>11</v>
      </c>
      <c r="T11" s="40">
        <f t="shared" si="5"/>
        <v>30</v>
      </c>
      <c r="U11" s="40">
        <f t="shared" si="6"/>
        <v>2</v>
      </c>
      <c r="V11" s="41">
        <f t="shared" si="7"/>
        <v>0.36666666666666664</v>
      </c>
      <c r="W11" s="42">
        <f t="shared" si="8"/>
        <v>0</v>
      </c>
      <c r="X11">
        <f t="shared" si="9"/>
        <v>300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Jochems, Cees-Hanegraaf, Daan-5</v>
      </c>
      <c r="M12">
        <v>5</v>
      </c>
      <c r="N12">
        <f t="shared" si="1"/>
        <v>45583.63</v>
      </c>
      <c r="O12">
        <f t="shared" si="11"/>
        <v>9</v>
      </c>
      <c r="Q12" s="83">
        <f t="shared" si="2"/>
        <v>45581</v>
      </c>
      <c r="R12" s="35" t="str">
        <f t="shared" si="3"/>
        <v>Vermeulen, Rudolf</v>
      </c>
      <c r="S12" s="40">
        <f t="shared" si="4"/>
        <v>17</v>
      </c>
      <c r="T12" s="40">
        <f t="shared" si="5"/>
        <v>25</v>
      </c>
      <c r="U12" s="40">
        <f t="shared" si="6"/>
        <v>5</v>
      </c>
      <c r="V12" s="41">
        <f t="shared" si="7"/>
        <v>0.68</v>
      </c>
      <c r="W12" s="42">
        <f t="shared" si="8"/>
        <v>3</v>
      </c>
      <c r="X12">
        <f t="shared" si="9"/>
        <v>25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Hanegraaf, Daan-Jochems, Cees-5</v>
      </c>
      <c r="M13">
        <v>5</v>
      </c>
      <c r="N13">
        <f t="shared" si="1"/>
        <v>45590.599629629622</v>
      </c>
      <c r="O13">
        <f t="shared" si="11"/>
        <v>10</v>
      </c>
      <c r="Q13" s="83">
        <f t="shared" si="2"/>
        <v>45588</v>
      </c>
      <c r="R13" s="35" t="str">
        <f t="shared" si="3"/>
        <v>Hoppenbrouwers, Ben</v>
      </c>
      <c r="S13" s="40">
        <f t="shared" si="4"/>
        <v>17</v>
      </c>
      <c r="T13" s="40">
        <f t="shared" si="5"/>
        <v>27</v>
      </c>
      <c r="U13" s="40">
        <f t="shared" si="6"/>
        <v>4</v>
      </c>
      <c r="V13" s="41">
        <f t="shared" si="7"/>
        <v>0.62962962962962965</v>
      </c>
      <c r="W13" s="42">
        <f t="shared" si="8"/>
        <v>3</v>
      </c>
      <c r="X13">
        <f t="shared" si="9"/>
        <v>27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Jochems, Cees-Hanegraaf, Daan-6</v>
      </c>
      <c r="M14">
        <v>6</v>
      </c>
      <c r="N14">
        <f t="shared" si="1"/>
        <v>45590.613846153843</v>
      </c>
      <c r="O14">
        <f t="shared" si="11"/>
        <v>11</v>
      </c>
      <c r="Q14" s="83">
        <f t="shared" si="2"/>
        <v>45588</v>
      </c>
      <c r="R14" s="35" t="str">
        <f t="shared" si="3"/>
        <v>Hanegraaf, Daan</v>
      </c>
      <c r="S14" s="40">
        <f t="shared" si="4"/>
        <v>17</v>
      </c>
      <c r="T14" s="40">
        <f t="shared" si="5"/>
        <v>26</v>
      </c>
      <c r="U14" s="40">
        <f t="shared" si="6"/>
        <v>4</v>
      </c>
      <c r="V14" s="41">
        <f t="shared" si="7"/>
        <v>0.65384615384615385</v>
      </c>
      <c r="W14" s="42">
        <f t="shared" si="8"/>
        <v>3</v>
      </c>
      <c r="X14">
        <f t="shared" si="9"/>
        <v>26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Hanegraaf, Daan-Jochems, Cees-6</v>
      </c>
      <c r="M15">
        <v>6</v>
      </c>
      <c r="N15">
        <f t="shared" si="1"/>
        <v>45618.166666666672</v>
      </c>
      <c r="O15">
        <f t="shared" si="11"/>
        <v>12</v>
      </c>
      <c r="Q15" s="83">
        <f t="shared" si="2"/>
        <v>45616</v>
      </c>
      <c r="R15" s="35" t="str">
        <f t="shared" si="3"/>
        <v>Havermans, Jos</v>
      </c>
      <c r="S15" s="40">
        <f t="shared" si="4"/>
        <v>14</v>
      </c>
      <c r="T15" s="40">
        <f t="shared" si="5"/>
        <v>30</v>
      </c>
      <c r="U15" s="40">
        <f t="shared" si="6"/>
        <v>2</v>
      </c>
      <c r="V15" s="41">
        <f t="shared" si="7"/>
        <v>0.46666666666666667</v>
      </c>
      <c r="W15" s="42">
        <f t="shared" si="8"/>
        <v>0</v>
      </c>
      <c r="X15">
        <f t="shared" si="9"/>
        <v>300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Jochems, Cees-Hanegraaf, Daan-7</v>
      </c>
      <c r="M16">
        <v>7</v>
      </c>
      <c r="N16">
        <f t="shared" si="1"/>
        <v>45618.63</v>
      </c>
      <c r="O16">
        <f t="shared" si="11"/>
        <v>13</v>
      </c>
      <c r="Q16" s="83">
        <f t="shared" si="2"/>
        <v>45616</v>
      </c>
      <c r="R16" s="35" t="str">
        <f t="shared" si="3"/>
        <v>Verkooyen, John</v>
      </c>
      <c r="S16" s="40">
        <f t="shared" si="4"/>
        <v>17</v>
      </c>
      <c r="T16" s="40">
        <f t="shared" si="5"/>
        <v>25</v>
      </c>
      <c r="U16" s="40">
        <f t="shared" si="6"/>
        <v>3</v>
      </c>
      <c r="V16" s="41">
        <f t="shared" si="7"/>
        <v>0.68</v>
      </c>
      <c r="W16" s="42">
        <f t="shared" si="8"/>
        <v>3</v>
      </c>
      <c r="X16">
        <f t="shared" si="9"/>
        <v>25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Hanegraaf, Daan-Jochems, Cees-7</v>
      </c>
      <c r="M17">
        <v>7</v>
      </c>
      <c r="N17">
        <f t="shared" si="1"/>
        <v>45624.65</v>
      </c>
      <c r="O17">
        <f t="shared" si="11"/>
        <v>14</v>
      </c>
      <c r="Q17" s="83">
        <f t="shared" si="2"/>
        <v>45623</v>
      </c>
      <c r="R17" s="35" t="str">
        <f t="shared" si="3"/>
        <v>Hoppenbrouwers, Ben</v>
      </c>
      <c r="S17" s="40">
        <f t="shared" si="4"/>
        <v>10</v>
      </c>
      <c r="T17" s="40">
        <f t="shared" si="5"/>
        <v>25</v>
      </c>
      <c r="U17" s="40">
        <f t="shared" si="6"/>
        <v>2</v>
      </c>
      <c r="V17" s="41">
        <f t="shared" si="7"/>
        <v>0.4</v>
      </c>
      <c r="W17" s="42">
        <f t="shared" si="8"/>
        <v>0</v>
      </c>
      <c r="X17">
        <f t="shared" si="9"/>
        <v>250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Jochems, Cees-Hanegraaf, Daan-8</v>
      </c>
      <c r="M18">
        <v>8</v>
      </c>
      <c r="N18">
        <f t="shared" si="1"/>
        <v>45625.613846153843</v>
      </c>
      <c r="O18">
        <f t="shared" si="11"/>
        <v>15</v>
      </c>
      <c r="Q18" s="83">
        <f t="shared" si="2"/>
        <v>45623</v>
      </c>
      <c r="R18" s="35" t="str">
        <f t="shared" si="3"/>
        <v>Vermeulen, Rudolf</v>
      </c>
      <c r="S18" s="40">
        <f t="shared" si="4"/>
        <v>17</v>
      </c>
      <c r="T18" s="40">
        <f t="shared" si="5"/>
        <v>26</v>
      </c>
      <c r="U18" s="40">
        <f t="shared" si="6"/>
        <v>6</v>
      </c>
      <c r="V18" s="41">
        <f t="shared" si="7"/>
        <v>0.65384615384615385</v>
      </c>
      <c r="W18" s="42">
        <f t="shared" si="8"/>
        <v>3</v>
      </c>
      <c r="X18">
        <f t="shared" si="9"/>
        <v>26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Hanegraaf, Daan-Jochems, Cees-8</v>
      </c>
      <c r="M19">
        <v>8</v>
      </c>
      <c r="N19">
        <f t="shared" si="1"/>
        <v>45637.947391304348</v>
      </c>
      <c r="O19">
        <f t="shared" si="11"/>
        <v>16</v>
      </c>
      <c r="Q19" s="83">
        <f t="shared" si="2"/>
        <v>45637</v>
      </c>
      <c r="R19" s="35" t="str">
        <f t="shared" si="3"/>
        <v>Zagers, Kees</v>
      </c>
      <c r="S19" s="40">
        <f t="shared" si="4"/>
        <v>5</v>
      </c>
      <c r="T19" s="40">
        <f t="shared" si="5"/>
        <v>23</v>
      </c>
      <c r="U19" s="40">
        <f t="shared" si="6"/>
        <v>2</v>
      </c>
      <c r="V19" s="41">
        <f t="shared" si="7"/>
        <v>0.21739130434782608</v>
      </c>
      <c r="W19" s="42">
        <f t="shared" si="8"/>
        <v>0</v>
      </c>
      <c r="X19">
        <f t="shared" si="9"/>
        <v>230</v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0.56666666666666665</v>
      </c>
      <c r="L20" t="str">
        <f t="shared" ref="L20" si="25">CONCATENATE($R$1,"-",,$D20,"-",M20)</f>
        <v>Jochems, Cees-Hanegraaf, Hein-1</v>
      </c>
      <c r="M20">
        <v>1</v>
      </c>
      <c r="N20">
        <f t="shared" si="1"/>
        <v>45638.9</v>
      </c>
      <c r="O20">
        <f t="shared" si="11"/>
        <v>17</v>
      </c>
      <c r="Q20" s="83">
        <f t="shared" si="2"/>
        <v>45637</v>
      </c>
      <c r="R20" s="35" t="str">
        <f t="shared" si="3"/>
        <v>Steen, Kees van</v>
      </c>
      <c r="S20" s="40">
        <f t="shared" si="4"/>
        <v>12</v>
      </c>
      <c r="T20" s="40">
        <f t="shared" si="5"/>
        <v>30</v>
      </c>
      <c r="U20" s="40">
        <f t="shared" si="6"/>
        <v>2</v>
      </c>
      <c r="V20" s="41">
        <f t="shared" si="7"/>
        <v>0.4</v>
      </c>
      <c r="W20" s="42">
        <f t="shared" si="8"/>
        <v>0</v>
      </c>
      <c r="X20">
        <f t="shared" si="9"/>
        <v>300</v>
      </c>
    </row>
    <row r="21" spans="2:24" ht="15">
      <c r="B21">
        <f t="shared" si="0"/>
        <v>45751.3</v>
      </c>
      <c r="C21" s="35">
        <f>_xlfn.IFNA(VLOOKUP(L21,Invoer!$A$3:$P$599,3,FALSE),"")</f>
        <v>45749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15</v>
      </c>
      <c r="F21" s="31">
        <f>_xlfn.IFNA(VLOOKUP(L21,Invoer!$A$3:$P$599,10,FALSE),"")</f>
        <v>30</v>
      </c>
      <c r="G21" s="31">
        <f>_xlfn.IFNA(VLOOKUP(L21,Invoer!$A$3:$P$599,12,FALSE),"")</f>
        <v>3</v>
      </c>
      <c r="H21" s="32">
        <f>_xlfn.IFNA(VLOOKUP(L21,Invoer!$A$3:$P$599,14,FALSE),"")</f>
        <v>0.5</v>
      </c>
      <c r="I21" s="34">
        <f>_xlfn.IFNA(VLOOKUP(L21,Invoer!$A$3:$P$599,16,FALSE),"")</f>
        <v>0</v>
      </c>
      <c r="J21" s="37">
        <f>VLOOKUP($R$1,Deelnemers!$B$1:$D$25,3,FALSE)</f>
        <v>0.56666666666666665</v>
      </c>
      <c r="L21" t="str">
        <f t="shared" ref="L21" si="26">CONCATENATE($D21,"-",$R$1,"-",M21)</f>
        <v>Hanegraaf, Hein-Jochems, Cees-1</v>
      </c>
      <c r="M21">
        <v>1</v>
      </c>
      <c r="N21">
        <f t="shared" si="1"/>
        <v>45674.719523809523</v>
      </c>
      <c r="O21">
        <f t="shared" si="11"/>
        <v>18</v>
      </c>
      <c r="Q21" s="83">
        <f t="shared" si="2"/>
        <v>45672</v>
      </c>
      <c r="R21" s="35" t="str">
        <f t="shared" si="3"/>
        <v>Praat, Marcel van</v>
      </c>
      <c r="S21" s="40">
        <f t="shared" si="4"/>
        <v>17</v>
      </c>
      <c r="T21" s="40">
        <f t="shared" si="5"/>
        <v>21</v>
      </c>
      <c r="U21" s="40">
        <f t="shared" si="6"/>
        <v>4</v>
      </c>
      <c r="V21" s="41">
        <f t="shared" si="7"/>
        <v>0.80952380952380953</v>
      </c>
      <c r="W21" s="42">
        <f t="shared" si="8"/>
        <v>3</v>
      </c>
      <c r="X21">
        <f t="shared" si="9"/>
        <v>21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Jochems, Cees-Hanegraaf, Hein-2</v>
      </c>
      <c r="M22">
        <v>2</v>
      </c>
      <c r="N22">
        <f t="shared" si="1"/>
        <v>45674.98333333333</v>
      </c>
      <c r="O22">
        <f t="shared" si="11"/>
        <v>19</v>
      </c>
      <c r="Q22" s="83">
        <f t="shared" si="2"/>
        <v>45672</v>
      </c>
      <c r="R22" s="35" t="str">
        <f t="shared" si="3"/>
        <v>Verkooyen, John</v>
      </c>
      <c r="S22" s="40">
        <f t="shared" si="4"/>
        <v>17</v>
      </c>
      <c r="T22" s="40">
        <f t="shared" si="5"/>
        <v>15</v>
      </c>
      <c r="U22" s="40">
        <f t="shared" si="6"/>
        <v>4</v>
      </c>
      <c r="V22" s="41">
        <f t="shared" si="7"/>
        <v>1.1333333333333333</v>
      </c>
      <c r="W22" s="42">
        <f t="shared" si="8"/>
        <v>3</v>
      </c>
      <c r="X22">
        <f t="shared" si="9"/>
        <v>15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Hein-Jochems, Cees-2</v>
      </c>
      <c r="M23">
        <v>2</v>
      </c>
      <c r="N23">
        <f t="shared" si="1"/>
        <v>45680.538571428573</v>
      </c>
      <c r="O23">
        <f t="shared" si="11"/>
        <v>20</v>
      </c>
      <c r="Q23" s="83">
        <f t="shared" si="2"/>
        <v>45679</v>
      </c>
      <c r="R23" s="35" t="str">
        <f t="shared" si="3"/>
        <v>Hanegraaf, Daan</v>
      </c>
      <c r="S23" s="40">
        <f t="shared" si="4"/>
        <v>9</v>
      </c>
      <c r="T23" s="40">
        <f t="shared" si="5"/>
        <v>21</v>
      </c>
      <c r="U23" s="40">
        <f t="shared" si="6"/>
        <v>2</v>
      </c>
      <c r="V23" s="41">
        <f t="shared" si="7"/>
        <v>0.42857142857142855</v>
      </c>
      <c r="W23" s="42">
        <f t="shared" si="8"/>
        <v>0</v>
      </c>
      <c r="X23">
        <f t="shared" si="9"/>
        <v>210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Jochems, Cees-Hanegraaf, Hein-3</v>
      </c>
      <c r="M24">
        <v>3</v>
      </c>
      <c r="N24">
        <f t="shared" si="1"/>
        <v>45681.692727272726</v>
      </c>
      <c r="O24">
        <f t="shared" si="11"/>
        <v>21</v>
      </c>
      <c r="Q24" s="83">
        <f t="shared" si="2"/>
        <v>45679</v>
      </c>
      <c r="R24" s="35" t="str">
        <f t="shared" si="3"/>
        <v>Hoppenbrouwers, Ben</v>
      </c>
      <c r="S24" s="40">
        <f t="shared" si="4"/>
        <v>17</v>
      </c>
      <c r="T24" s="40">
        <f t="shared" si="5"/>
        <v>22</v>
      </c>
      <c r="U24" s="40">
        <f t="shared" si="6"/>
        <v>3</v>
      </c>
      <c r="V24" s="41">
        <f t="shared" si="7"/>
        <v>0.77272727272727271</v>
      </c>
      <c r="W24" s="42">
        <f t="shared" si="8"/>
        <v>3</v>
      </c>
      <c r="X24">
        <f t="shared" si="9"/>
        <v>22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Hein-Jochems, Cees-3</v>
      </c>
      <c r="M25">
        <v>3</v>
      </c>
      <c r="N25">
        <f t="shared" si="1"/>
        <v>45701.79</v>
      </c>
      <c r="O25">
        <f t="shared" si="11"/>
        <v>22</v>
      </c>
      <c r="Q25" s="83">
        <f t="shared" si="2"/>
        <v>45700</v>
      </c>
      <c r="R25" s="35" t="str">
        <f t="shared" si="3"/>
        <v>Praat, Marcel van</v>
      </c>
      <c r="S25" s="40">
        <f t="shared" si="4"/>
        <v>11</v>
      </c>
      <c r="T25" s="40">
        <f t="shared" si="5"/>
        <v>25</v>
      </c>
      <c r="U25" s="40">
        <f t="shared" si="6"/>
        <v>3</v>
      </c>
      <c r="V25" s="41">
        <f t="shared" si="7"/>
        <v>0.44</v>
      </c>
      <c r="W25" s="42">
        <f t="shared" si="8"/>
        <v>0</v>
      </c>
      <c r="X25">
        <f t="shared" si="9"/>
        <v>250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Jochems, Cees-Hanegraaf, Hein-4</v>
      </c>
      <c r="M26">
        <v>4</v>
      </c>
      <c r="N26">
        <f t="shared" si="1"/>
        <v>45702.462592592587</v>
      </c>
      <c r="O26">
        <f t="shared" si="11"/>
        <v>23</v>
      </c>
      <c r="Q26" s="83">
        <f t="shared" si="2"/>
        <v>45700</v>
      </c>
      <c r="R26" s="35" t="str">
        <f t="shared" si="3"/>
        <v>Hanegraaf, Daan</v>
      </c>
      <c r="S26" s="40">
        <f t="shared" si="4"/>
        <v>16</v>
      </c>
      <c r="T26" s="40">
        <f t="shared" si="5"/>
        <v>27</v>
      </c>
      <c r="U26" s="40">
        <f t="shared" si="6"/>
        <v>3</v>
      </c>
      <c r="V26" s="41">
        <f t="shared" si="7"/>
        <v>0.59259259259259256</v>
      </c>
      <c r="W26" s="42">
        <f t="shared" si="8"/>
        <v>0</v>
      </c>
      <c r="X26">
        <f t="shared" si="9"/>
        <v>270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Hein-Jochems, Cees-4</v>
      </c>
      <c r="M27">
        <v>4</v>
      </c>
      <c r="N27">
        <f t="shared" si="1"/>
        <v>45702.566666666666</v>
      </c>
      <c r="O27">
        <f t="shared" si="11"/>
        <v>24</v>
      </c>
      <c r="Q27" s="83">
        <f t="shared" si="2"/>
        <v>45700</v>
      </c>
      <c r="R27" s="35" t="str">
        <f t="shared" si="3"/>
        <v>Vissenberg, Erwin</v>
      </c>
      <c r="S27" s="40">
        <f t="shared" si="4"/>
        <v>17</v>
      </c>
      <c r="T27" s="40">
        <f t="shared" si="5"/>
        <v>30</v>
      </c>
      <c r="U27" s="40">
        <f t="shared" si="6"/>
        <v>5</v>
      </c>
      <c r="V27" s="41">
        <f t="shared" si="7"/>
        <v>0.56666666666666665</v>
      </c>
      <c r="W27" s="42">
        <f t="shared" si="8"/>
        <v>1</v>
      </c>
      <c r="X27">
        <f t="shared" si="9"/>
        <v>300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Jochems, Cees-Hanegraaf, Hein-5</v>
      </c>
      <c r="M28">
        <v>5</v>
      </c>
      <c r="N28">
        <f t="shared" si="1"/>
        <v>45723.692727272726</v>
      </c>
      <c r="O28">
        <f t="shared" si="11"/>
        <v>25</v>
      </c>
      <c r="Q28" s="83">
        <f t="shared" si="2"/>
        <v>45721</v>
      </c>
      <c r="R28" s="35" t="str">
        <f t="shared" si="3"/>
        <v>Hoppenbrouwers, Ben</v>
      </c>
      <c r="S28" s="40">
        <f t="shared" si="4"/>
        <v>17</v>
      </c>
      <c r="T28" s="40">
        <f t="shared" si="5"/>
        <v>22</v>
      </c>
      <c r="U28" s="40">
        <f t="shared" si="6"/>
        <v>6</v>
      </c>
      <c r="V28" s="41">
        <f t="shared" si="7"/>
        <v>0.77272727272727271</v>
      </c>
      <c r="W28" s="42">
        <f t="shared" si="8"/>
        <v>3</v>
      </c>
      <c r="X28">
        <f t="shared" si="9"/>
        <v>22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Hein-Jochems, Cees-5</v>
      </c>
      <c r="M29">
        <v>5</v>
      </c>
      <c r="N29">
        <f t="shared" si="1"/>
        <v>45723.869999999995</v>
      </c>
      <c r="O29">
        <f t="shared" si="11"/>
        <v>26</v>
      </c>
      <c r="Q29" s="83">
        <f t="shared" si="2"/>
        <v>45721</v>
      </c>
      <c r="R29" s="35" t="str">
        <f t="shared" si="3"/>
        <v>Praat, Marcel van</v>
      </c>
      <c r="S29" s="40">
        <f t="shared" si="4"/>
        <v>17</v>
      </c>
      <c r="T29" s="40">
        <f t="shared" si="5"/>
        <v>17</v>
      </c>
      <c r="U29" s="40">
        <f t="shared" si="6"/>
        <v>4</v>
      </c>
      <c r="V29" s="41">
        <f t="shared" si="7"/>
        <v>1</v>
      </c>
      <c r="W29" s="42">
        <f t="shared" si="8"/>
        <v>3</v>
      </c>
      <c r="X29">
        <f t="shared" si="9"/>
        <v>17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Jochems, Cees-Hanegraaf, Hein-6</v>
      </c>
      <c r="M30">
        <v>6</v>
      </c>
      <c r="N30">
        <f t="shared" si="1"/>
        <v>45724.355454545454</v>
      </c>
      <c r="O30">
        <f t="shared" si="11"/>
        <v>27</v>
      </c>
      <c r="Q30" s="83">
        <f t="shared" si="2"/>
        <v>45721</v>
      </c>
      <c r="R30" s="35" t="str">
        <f t="shared" si="3"/>
        <v>Vermeulen, Rudolf</v>
      </c>
      <c r="S30" s="40">
        <f t="shared" si="4"/>
        <v>17</v>
      </c>
      <c r="T30" s="40">
        <f t="shared" si="5"/>
        <v>11</v>
      </c>
      <c r="U30" s="40">
        <f t="shared" si="6"/>
        <v>4</v>
      </c>
      <c r="V30" s="41">
        <f t="shared" si="7"/>
        <v>1.5454545454545454</v>
      </c>
      <c r="W30" s="42">
        <f t="shared" si="8"/>
        <v>3</v>
      </c>
      <c r="X30">
        <f t="shared" si="9"/>
        <v>11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Hein-Jochems, Cees-6</v>
      </c>
      <c r="M31">
        <v>6</v>
      </c>
      <c r="N31">
        <f t="shared" si="1"/>
        <v>45751.3</v>
      </c>
      <c r="O31">
        <f t="shared" si="11"/>
        <v>28</v>
      </c>
      <c r="Q31" s="83">
        <f t="shared" si="2"/>
        <v>45749</v>
      </c>
      <c r="R31" s="35" t="str">
        <f t="shared" si="3"/>
        <v>Hanegraaf, Hein</v>
      </c>
      <c r="S31" s="40">
        <f t="shared" si="4"/>
        <v>15</v>
      </c>
      <c r="T31" s="40">
        <f t="shared" si="5"/>
        <v>30</v>
      </c>
      <c r="U31" s="40">
        <f t="shared" si="6"/>
        <v>3</v>
      </c>
      <c r="V31" s="41">
        <f t="shared" si="7"/>
        <v>0.5</v>
      </c>
      <c r="W31" s="42">
        <f t="shared" si="8"/>
        <v>0</v>
      </c>
      <c r="X31">
        <f t="shared" si="9"/>
        <v>300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Jochems, Cees-Hanegraaf, Hein-7</v>
      </c>
      <c r="M32">
        <v>7</v>
      </c>
      <c r="N32">
        <f t="shared" si="1"/>
        <v>45751.433333333334</v>
      </c>
      <c r="O32">
        <f t="shared" si="11"/>
        <v>29</v>
      </c>
      <c r="Q32" s="83">
        <f t="shared" si="2"/>
        <v>45749</v>
      </c>
      <c r="R32" s="35" t="str">
        <f t="shared" si="3"/>
        <v>Verkooyen, John</v>
      </c>
      <c r="S32" s="40">
        <f t="shared" si="4"/>
        <v>16</v>
      </c>
      <c r="T32" s="40">
        <f t="shared" si="5"/>
        <v>30</v>
      </c>
      <c r="U32" s="40">
        <f t="shared" si="6"/>
        <v>3</v>
      </c>
      <c r="V32" s="41">
        <f t="shared" si="7"/>
        <v>0.53333333333333333</v>
      </c>
      <c r="W32" s="42">
        <f t="shared" si="8"/>
        <v>0</v>
      </c>
      <c r="X32">
        <f t="shared" si="9"/>
        <v>300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Hein-Jochems, Cees-7</v>
      </c>
      <c r="M33">
        <v>7</v>
      </c>
      <c r="N33">
        <f t="shared" si="1"/>
        <v>45751.784736842106</v>
      </c>
      <c r="O33">
        <f t="shared" si="11"/>
        <v>30</v>
      </c>
      <c r="Q33" s="83">
        <f t="shared" si="2"/>
        <v>45749</v>
      </c>
      <c r="R33" s="35" t="str">
        <f t="shared" si="3"/>
        <v>Hanegraaf, Daan</v>
      </c>
      <c r="S33" s="40">
        <f t="shared" si="4"/>
        <v>17</v>
      </c>
      <c r="T33" s="40">
        <f t="shared" si="5"/>
        <v>19</v>
      </c>
      <c r="U33" s="40">
        <f t="shared" si="6"/>
        <v>3</v>
      </c>
      <c r="V33" s="41">
        <f t="shared" si="7"/>
        <v>0.89473684210526316</v>
      </c>
      <c r="W33" s="42">
        <f t="shared" si="8"/>
        <v>3</v>
      </c>
      <c r="X33">
        <f t="shared" si="9"/>
        <v>19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Jochems, Cees-Hanegraaf, Hein-8</v>
      </c>
      <c r="M34">
        <v>8</v>
      </c>
      <c r="N34">
        <f t="shared" si="1"/>
        <v>45757.366666666676</v>
      </c>
      <c r="O34">
        <f t="shared" si="11"/>
        <v>31</v>
      </c>
      <c r="Q34" s="83">
        <f t="shared" si="2"/>
        <v>45756</v>
      </c>
      <c r="R34" s="35" t="str">
        <f t="shared" si="3"/>
        <v>Zagers, Kees</v>
      </c>
      <c r="S34" s="40">
        <f t="shared" si="4"/>
        <v>8</v>
      </c>
      <c r="T34" s="40">
        <f t="shared" si="5"/>
        <v>30</v>
      </c>
      <c r="U34" s="40">
        <f t="shared" si="6"/>
        <v>3</v>
      </c>
      <c r="V34" s="41">
        <f t="shared" si="7"/>
        <v>0.26666666666666666</v>
      </c>
      <c r="W34" s="42">
        <f t="shared" si="8"/>
        <v>0</v>
      </c>
      <c r="X34">
        <f t="shared" si="9"/>
        <v>300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Hein-Jochems, Cees-8</v>
      </c>
      <c r="M35">
        <v>8</v>
      </c>
      <c r="N35">
        <f t="shared" si="1"/>
        <v>45758.3</v>
      </c>
      <c r="O35">
        <f t="shared" si="11"/>
        <v>32</v>
      </c>
      <c r="Q35" s="83">
        <f t="shared" si="2"/>
        <v>45756</v>
      </c>
      <c r="R35" s="35" t="str">
        <f t="shared" si="3"/>
        <v>Steen, Kees van</v>
      </c>
      <c r="S35" s="40">
        <f t="shared" si="4"/>
        <v>15</v>
      </c>
      <c r="T35" s="40">
        <f t="shared" si="5"/>
        <v>30</v>
      </c>
      <c r="U35" s="40">
        <f t="shared" si="6"/>
        <v>3</v>
      </c>
      <c r="V35" s="41">
        <f t="shared" si="7"/>
        <v>0.5</v>
      </c>
      <c r="W35" s="42">
        <f t="shared" si="8"/>
        <v>0</v>
      </c>
      <c r="X35">
        <f t="shared" si="9"/>
        <v>300</v>
      </c>
    </row>
    <row r="36" spans="2:24" ht="15">
      <c r="B36">
        <f t="shared" ref="B36:B67" si="41">IFERROR(IF(COUNTIF($C$4:$C$395,$C36)&gt;1,$C36+(E36/10)+(F36/100)+H36,$C36),100000000000000000)</f>
        <v>45568.373333333337</v>
      </c>
      <c r="C36" s="35">
        <f>_xlfn.IFNA(VLOOKUP(L36,Invoer!$A$3:$P$599,3,FALSE),"")</f>
        <v>45567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8</v>
      </c>
      <c r="F36" s="31">
        <f>_xlfn.IFNA(VLOOKUP(L36,Invoer!$A$3:$P$599,10,FALSE),"")</f>
        <v>24</v>
      </c>
      <c r="G36" s="31">
        <f>_xlfn.IFNA(VLOOKUP(L36,Invoer!$A$3:$P$599,11,FALSE),"")</f>
        <v>2</v>
      </c>
      <c r="H36" s="32">
        <f>_xlfn.IFNA(VLOOKUP(L36,Invoer!$A$3:$P$599,13,FALSE),"")</f>
        <v>0.33333333333333331</v>
      </c>
      <c r="I36" s="34">
        <f>_xlfn.IFNA(VLOOKUP(L36,Invoer!$A$3:$P$599,15,FALSE),"")</f>
        <v>0</v>
      </c>
      <c r="J36" s="37">
        <f>VLOOKUP($R$1,Deelnemers!$B$1:$D$25,3,FALSE)</f>
        <v>0.56666666666666665</v>
      </c>
      <c r="L36" t="str">
        <f t="shared" ref="L36" si="42">CONCATENATE($R$1,"-",,$D36,"-",M36)</f>
        <v>Jochems, Cees-Havermans, Jos-1</v>
      </c>
      <c r="M36">
        <v>1</v>
      </c>
      <c r="N36">
        <f t="shared" ref="N36:N67" si="43">SMALL($B$4:$B$403,ROW($B33))</f>
        <v>45764.633333333339</v>
      </c>
      <c r="O36">
        <f t="shared" si="11"/>
        <v>33</v>
      </c>
      <c r="Q36" s="83">
        <f t="shared" ref="Q36:Q67" si="44">VLOOKUP(N36,$B$4:$I$403,2,FALSE)</f>
        <v>45763</v>
      </c>
      <c r="R36" s="35" t="str">
        <f t="shared" ref="R36:R67" si="45">IF(Q36="","",VLOOKUP(N36,$B$4:$I$403,3,FALSE))</f>
        <v>Vissenberg, Erwin</v>
      </c>
      <c r="S36" s="40">
        <f t="shared" ref="S36:S67" si="46">VLOOKUP(N36,$B$4:$I$403,4,FALSE)</f>
        <v>10</v>
      </c>
      <c r="T36" s="40">
        <f t="shared" ref="T36:T67" si="47">VLOOKUP(N36,$B$4:$I$403,5,FALSE)</f>
        <v>30</v>
      </c>
      <c r="U36" s="40">
        <f t="shared" ref="U36:U67" si="48">VLOOKUP(N36,$B$4:$I$403,6,FALSE)</f>
        <v>3</v>
      </c>
      <c r="V36" s="41">
        <f t="shared" ref="V36:V67" si="49">VLOOKUP(N36,$B$4:$I$403,7,FALSE)</f>
        <v>0.33333333333333331</v>
      </c>
      <c r="W36" s="42">
        <f t="shared" ref="W36:W67" si="50">VLOOKUP(N36,$B$4:$I$403,8,FALSE)</f>
        <v>0</v>
      </c>
      <c r="X36">
        <f t="shared" si="9"/>
        <v>300</v>
      </c>
    </row>
    <row r="37" spans="2:24" ht="15">
      <c r="B37">
        <f t="shared" si="41"/>
        <v>45765.63</v>
      </c>
      <c r="C37" s="35">
        <f>_xlfn.IFNA(VLOOKUP(L37,Invoer!$A$3:$P$599,3,FALSE),"")</f>
        <v>45763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17</v>
      </c>
      <c r="F37" s="31">
        <f>_xlfn.IFNA(VLOOKUP(L37,Invoer!$A$3:$P$599,10,FALSE),"")</f>
        <v>25</v>
      </c>
      <c r="G37" s="31">
        <f>_xlfn.IFNA(VLOOKUP(L37,Invoer!$A$3:$P$599,12,FALSE),"")</f>
        <v>4</v>
      </c>
      <c r="H37" s="32">
        <f>_xlfn.IFNA(VLOOKUP(L37,Invoer!$A$3:$P$599,14,FALSE),"")</f>
        <v>0.68</v>
      </c>
      <c r="I37" s="34">
        <f>_xlfn.IFNA(VLOOKUP(L37,Invoer!$A$3:$P$599,16,FALSE),"")</f>
        <v>3</v>
      </c>
      <c r="J37" s="37">
        <f>VLOOKUP($R$1,Deelnemers!$B$1:$D$25,3,FALSE)</f>
        <v>0.56666666666666665</v>
      </c>
      <c r="L37" t="str">
        <f t="shared" ref="L37" si="51">CONCATENATE($D37,"-",$R$1,"-",M37)</f>
        <v>Havermans, Jos-Jochems, Cees-1</v>
      </c>
      <c r="M37">
        <v>1</v>
      </c>
      <c r="N37">
        <f t="shared" si="43"/>
        <v>45765.63</v>
      </c>
      <c r="O37">
        <f t="shared" si="11"/>
        <v>34</v>
      </c>
      <c r="Q37" s="83">
        <f t="shared" si="44"/>
        <v>45763</v>
      </c>
      <c r="R37" s="35" t="str">
        <f t="shared" si="45"/>
        <v>Havermans, Jos</v>
      </c>
      <c r="S37" s="40">
        <f t="shared" si="46"/>
        <v>17</v>
      </c>
      <c r="T37" s="40">
        <f t="shared" si="47"/>
        <v>25</v>
      </c>
      <c r="U37" s="40">
        <f t="shared" si="48"/>
        <v>4</v>
      </c>
      <c r="V37" s="41">
        <f t="shared" si="49"/>
        <v>0.68</v>
      </c>
      <c r="W37" s="42">
        <f t="shared" si="50"/>
        <v>3</v>
      </c>
      <c r="X37">
        <f t="shared" si="9"/>
        <v>25</v>
      </c>
    </row>
    <row r="38" spans="2:24" ht="15">
      <c r="B38">
        <f t="shared" si="41"/>
        <v>45618.166666666672</v>
      </c>
      <c r="C38" s="35">
        <f>_xlfn.IFNA(VLOOKUP(L38,Invoer!$A$3:$P$599,3,FALSE),"")</f>
        <v>45616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14</v>
      </c>
      <c r="F38" s="31">
        <f>_xlfn.IFNA(VLOOKUP(L38,Invoer!$A$3:$P$599,10,FALSE),"")</f>
        <v>30</v>
      </c>
      <c r="G38" s="31">
        <f>_xlfn.IFNA(VLOOKUP(L38,Invoer!$A$3:$P$599,11,FALSE),"")</f>
        <v>2</v>
      </c>
      <c r="H38" s="32">
        <f>_xlfn.IFNA(VLOOKUP(L38,Invoer!$A$3:$P$599,13,FALSE),"")</f>
        <v>0.46666666666666667</v>
      </c>
      <c r="I38" s="34">
        <f>_xlfn.IFNA(VLOOKUP(L38,Invoer!$A$3:$P$599,15,FALSE),"")</f>
        <v>0</v>
      </c>
      <c r="J38" s="37">
        <f>VLOOKUP($R$1,Deelnemers!$B$1:$D$25,3,FALSE)</f>
        <v>0.56666666666666665</v>
      </c>
      <c r="L38" t="str">
        <f t="shared" ref="L38" si="52">CONCATENATE($R$1,"-",,$D38,"-",M38)</f>
        <v>Jochems, Cees-Havermans, Jos-2</v>
      </c>
      <c r="M38">
        <v>2</v>
      </c>
      <c r="N38">
        <f t="shared" si="43"/>
        <v>45779.3</v>
      </c>
      <c r="O38">
        <f t="shared" si="11"/>
        <v>35</v>
      </c>
      <c r="Q38" s="83">
        <f t="shared" si="44"/>
        <v>45777</v>
      </c>
      <c r="R38" s="35" t="str">
        <f t="shared" si="45"/>
        <v>Hoppenbrouwers, Ben</v>
      </c>
      <c r="S38" s="40">
        <f t="shared" si="46"/>
        <v>15</v>
      </c>
      <c r="T38" s="40">
        <f t="shared" si="47"/>
        <v>30</v>
      </c>
      <c r="U38" s="40">
        <f t="shared" si="48"/>
        <v>3</v>
      </c>
      <c r="V38" s="41">
        <f t="shared" si="49"/>
        <v>0.5</v>
      </c>
      <c r="W38" s="42">
        <f t="shared" si="50"/>
        <v>0</v>
      </c>
      <c r="X38">
        <f t="shared" si="9"/>
        <v>300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Havermans, Jos-Jochems, Cees-2</v>
      </c>
      <c r="M39">
        <v>2</v>
      </c>
      <c r="N39">
        <f t="shared" si="43"/>
        <v>45779.719523809523</v>
      </c>
      <c r="O39">
        <f t="shared" si="11"/>
        <v>36</v>
      </c>
      <c r="Q39" s="83">
        <f t="shared" si="44"/>
        <v>45777</v>
      </c>
      <c r="R39" s="35" t="str">
        <f t="shared" si="45"/>
        <v>Hanegraaf, Daan</v>
      </c>
      <c r="S39" s="40">
        <f t="shared" si="46"/>
        <v>17</v>
      </c>
      <c r="T39" s="40">
        <f t="shared" si="47"/>
        <v>21</v>
      </c>
      <c r="U39" s="40">
        <f t="shared" si="48"/>
        <v>4</v>
      </c>
      <c r="V39" s="41">
        <f t="shared" si="49"/>
        <v>0.80952380952380953</v>
      </c>
      <c r="W39" s="42">
        <f t="shared" si="50"/>
        <v>3</v>
      </c>
      <c r="X39">
        <f t="shared" si="9"/>
        <v>21</v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Jochems, Cees-Havermans,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Havermans, Jos-Jochems, Cees-3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Jochems, Cees-Havermans,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Havermans, Jos-Jochems, Cees-4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Jochems, Cees-Havermans,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Havermans, Jos-Jochems, Cees-5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Jochems, Cees-Havermans,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Havermans, Jos-Jochems, Cees-6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Jochems, Cees-Havermans,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Havermans, Jos-Jochems, Cees-7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Jochems, Cees-Havermans,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Havermans, Jos-Jochems, Cees-8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45624.65</v>
      </c>
      <c r="C52" s="35">
        <f>_xlfn.IFNA(VLOOKUP(L52,Invoer!$A$3:$P$599,3,FALSE),"")</f>
        <v>45623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10</v>
      </c>
      <c r="F52" s="31">
        <f>_xlfn.IFNA(VLOOKUP(L52,Invoer!$A$3:$P$599,10,FALSE),"")</f>
        <v>25</v>
      </c>
      <c r="G52" s="31">
        <f>_xlfn.IFNA(VLOOKUP(L52,Invoer!$A$3:$P$599,11,FALSE),"")</f>
        <v>2</v>
      </c>
      <c r="H52" s="32">
        <f>_xlfn.IFNA(VLOOKUP(L52,Invoer!$A$3:$P$599,13,FALSE),"")</f>
        <v>0.4</v>
      </c>
      <c r="I52" s="34">
        <f>_xlfn.IFNA(VLOOKUP(L52,Invoer!$A$3:$P$599,15,FALSE),"")</f>
        <v>0</v>
      </c>
      <c r="J52" s="37">
        <f>VLOOKUP($R$1,Deelnemers!$B$1:$D$25,3,FALSE)</f>
        <v>0.56666666666666665</v>
      </c>
      <c r="L52" t="str">
        <f t="shared" ref="L52" si="66">CONCATENATE($R$1,"-",,$D52,"-",M52)</f>
        <v>Jochems, Cees-Hoppenbrouwers,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45562.669130434784</v>
      </c>
      <c r="C53" s="35">
        <f>_xlfn.IFNA(VLOOKUP(L53,Invoer!$A$3:$P$599,3,FALSE),"")</f>
        <v>45560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17</v>
      </c>
      <c r="F53" s="31">
        <f>_xlfn.IFNA(VLOOKUP(L53,Invoer!$A$3:$P$599,10,FALSE),"")</f>
        <v>23</v>
      </c>
      <c r="G53" s="31">
        <f>_xlfn.IFNA(VLOOKUP(L53,Invoer!$A$3:$P$599,12,FALSE),"")</f>
        <v>4</v>
      </c>
      <c r="H53" s="32">
        <f>_xlfn.IFNA(VLOOKUP(L53,Invoer!$A$3:$P$599,14,FALSE),"")</f>
        <v>0.73913043478260865</v>
      </c>
      <c r="I53" s="34">
        <f>_xlfn.IFNA(VLOOKUP(L53,Invoer!$A$3:$P$599,16,FALSE),"")</f>
        <v>1</v>
      </c>
      <c r="J53" s="37">
        <f>VLOOKUP($R$1,Deelnemers!$B$1:$D$25,3,FALSE)</f>
        <v>0.56666666666666665</v>
      </c>
      <c r="L53" t="str">
        <f t="shared" ref="L53" si="67">CONCATENATE($D53,"-",$R$1,"-",M53)</f>
        <v>Hoppenbrouwers, Ben-Jochems, Cees-1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45723.692727272726</v>
      </c>
      <c r="C54" s="35">
        <f>_xlfn.IFNA(VLOOKUP(L54,Invoer!$A$3:$P$599,3,FALSE),"")</f>
        <v>45721</v>
      </c>
      <c r="D54" s="23" t="str">
        <f>Deelnemers!$B$5</f>
        <v>Hoppenbrouwers, Ben</v>
      </c>
      <c r="E54" s="31">
        <f>IFERROR(IF(VLOOKUP(L54,Invoer!$A$3:$P$599,8,FALSE)&gt;$S$1,$S$1,VLOOKUP(L54,Invoer!$A$3:$P$599,8,FALSE)),"")</f>
        <v>17</v>
      </c>
      <c r="F54" s="31">
        <f>_xlfn.IFNA(VLOOKUP(L54,Invoer!$A$3:$P$599,10,FALSE),"")</f>
        <v>22</v>
      </c>
      <c r="G54" s="31">
        <f>_xlfn.IFNA(VLOOKUP(L54,Invoer!$A$3:$P$599,11,FALSE),"")</f>
        <v>6</v>
      </c>
      <c r="H54" s="32">
        <f>_xlfn.IFNA(VLOOKUP(L54,Invoer!$A$3:$P$599,13,FALSE),"")</f>
        <v>0.77272727272727271</v>
      </c>
      <c r="I54" s="34">
        <f>_xlfn.IFNA(VLOOKUP(L54,Invoer!$A$3:$P$599,15,FALSE),"")</f>
        <v>3</v>
      </c>
      <c r="J54" s="37">
        <f>VLOOKUP($R$1,Deelnemers!$B$1:$D$25,3,FALSE)</f>
        <v>0.56666666666666665</v>
      </c>
      <c r="L54" t="str">
        <f t="shared" ref="L54" si="68">CONCATENATE($R$1,"-",,$D54,"-",M54)</f>
        <v>Jochems, Cees-Hoppenbrouwers,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45590.599629629622</v>
      </c>
      <c r="C55" s="35">
        <f>_xlfn.IFNA(VLOOKUP(L55,Invoer!$A$3:$P$599,3,FALSE),"")</f>
        <v>45588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17</v>
      </c>
      <c r="F55" s="31">
        <f>_xlfn.IFNA(VLOOKUP(L55,Invoer!$A$3:$P$599,10,FALSE),"")</f>
        <v>27</v>
      </c>
      <c r="G55" s="31">
        <f>_xlfn.IFNA(VLOOKUP(L55,Invoer!$A$3:$P$599,12,FALSE),"")</f>
        <v>4</v>
      </c>
      <c r="H55" s="32">
        <f>_xlfn.IFNA(VLOOKUP(L55,Invoer!$A$3:$P$599,14,FALSE),"")</f>
        <v>0.62962962962962965</v>
      </c>
      <c r="I55" s="34">
        <f>_xlfn.IFNA(VLOOKUP(L55,Invoer!$A$3:$P$599,16,FALSE),"")</f>
        <v>3</v>
      </c>
      <c r="J55" s="37">
        <f>VLOOKUP($R$1,Deelnemers!$B$1:$D$25,3,FALSE)</f>
        <v>0.56666666666666665</v>
      </c>
      <c r="L55" t="str">
        <f t="shared" ref="L55" si="69">CONCATENATE($D55,"-",$R$1,"-",M55)</f>
        <v>Hoppenbrouwers, Ben-Jochems, Cees-2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Jochems, Cees-Hoppenbrouwers,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45681.692727272726</v>
      </c>
      <c r="C57" s="35">
        <f>_xlfn.IFNA(VLOOKUP(L57,Invoer!$A$3:$P$599,3,FALSE),"")</f>
        <v>45679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17</v>
      </c>
      <c r="F57" s="31">
        <f>_xlfn.IFNA(VLOOKUP(L57,Invoer!$A$3:$P$599,10,FALSE),"")</f>
        <v>22</v>
      </c>
      <c r="G57" s="31">
        <f>_xlfn.IFNA(VLOOKUP(L57,Invoer!$A$3:$P$599,12,FALSE),"")</f>
        <v>3</v>
      </c>
      <c r="H57" s="32">
        <f>_xlfn.IFNA(VLOOKUP(L57,Invoer!$A$3:$P$599,14,FALSE),"")</f>
        <v>0.77272727272727271</v>
      </c>
      <c r="I57" s="34">
        <f>_xlfn.IFNA(VLOOKUP(L57,Invoer!$A$3:$P$599,16,FALSE),"")</f>
        <v>3</v>
      </c>
      <c r="J57" s="37">
        <f>VLOOKUP($R$1,Deelnemers!$B$1:$D$25,3,FALSE)</f>
        <v>0.56666666666666665</v>
      </c>
      <c r="L57" t="str">
        <f t="shared" ref="L57" si="71">CONCATENATE($D57,"-",$R$1,"-",M57)</f>
        <v>Hoppenbrouwers, Ben-Jochems, Cees-3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Jochems, Cees-Hoppenbrouwers,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45779.3</v>
      </c>
      <c r="C59" s="35">
        <f>_xlfn.IFNA(VLOOKUP(L59,Invoer!$A$3:$P$599,3,FALSE),"")</f>
        <v>45777</v>
      </c>
      <c r="D59" s="23" t="str">
        <f>Deelnemers!$B$5</f>
        <v>Hoppenbrouwers, Ben</v>
      </c>
      <c r="E59" s="31">
        <f>IFERROR(IF(VLOOKUP(L59,Invoer!$A$3:$P$599,9,FALSE)&gt;$S$1,$S$1,VLOOKUP(L59,Invoer!$A$3:$P$599,9,FALSE)),"")</f>
        <v>15</v>
      </c>
      <c r="F59" s="31">
        <f>_xlfn.IFNA(VLOOKUP(L59,Invoer!$A$3:$P$599,10,FALSE),"")</f>
        <v>30</v>
      </c>
      <c r="G59" s="31">
        <f>_xlfn.IFNA(VLOOKUP(L59,Invoer!$A$3:$P$599,12,FALSE),"")</f>
        <v>3</v>
      </c>
      <c r="H59" s="32">
        <f>_xlfn.IFNA(VLOOKUP(L59,Invoer!$A$3:$P$599,14,FALSE),"")</f>
        <v>0.5</v>
      </c>
      <c r="I59" s="34">
        <f>_xlfn.IFNA(VLOOKUP(L59,Invoer!$A$3:$P$599,16,FALSE),"")</f>
        <v>0</v>
      </c>
      <c r="J59" s="37">
        <f>VLOOKUP($R$1,Deelnemers!$B$1:$D$25,3,FALSE)</f>
        <v>0.56666666666666665</v>
      </c>
      <c r="L59" t="str">
        <f t="shared" ref="L59" si="73">CONCATENATE($D59,"-",$R$1,"-",M59)</f>
        <v>Hoppenbrouwers, Ben-Jochems, Cees-4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Jochems, Cees-Hoppenbrouwers,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Hoppenbrouwers, Ben-Jochems, Cees-5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Jochems, Cees-Hoppenbrouwers,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Hoppenbrouwers, Ben-Jochems, Cees-6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Jochems, Cees-Hoppenbrouwers,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Hoppenbrouwers, Ben-Jochems, Cees-7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Jochems, Cees-Hoppenbrouwers,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Hoppenbrouwers, Ben-Jochems, Cees-8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0.56666666666666665</v>
      </c>
      <c r="L68" t="str">
        <f t="shared" ref="L68" si="83">CONCATENATE($R$1,"-",,$D68,"-",M68)</f>
        <v>Jochems, Cees-Jochems,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Jochems, Cees-Jochems, Cees-1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Jochems, Cees-Jochems,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Jochems, Cees-Jochems, Cees-2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Jochems, Cees-Jochems,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Jochems, Cees-Jochems, Cees-3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Jochems, Cees-Jochems,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Jochems, Cees-Jochems, Cees-4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Jochems, Cees-Jochems,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Jochems, Cees-Jochems, Cees-5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Jochems, Cees-Jochems,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Jochems, Cees-Jochems, Cees-6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Jochems, Cees-Jochems,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Jochems, Cees-Jochems, Cees-7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Jochems, Cees-Jochems,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Jochems, Cees-Jochems, Cees-8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0.56666666666666665</v>
      </c>
      <c r="L84" t="str">
        <f t="shared" ref="L84:L98" si="110">CONCATENATE($D84,"-",$R$1,"-",M84)</f>
        <v>Kroese, Gerard-Jochems, Cees-1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CONCATENATE($R$1,"-",$D85,"-",M85)</f>
        <v>Jochems, Cees-Kroese,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Kroese, Gerard-Jochems, Cees-2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 t="shared" ref="L87" si="119">CONCATENATE($R$1,"-",$D87,"-",M87)</f>
        <v>Jochems, Cees-Kroese,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Kroese, Gerard-Jochems, Cees-3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 t="shared" ref="L89" si="120">CONCATENATE($R$1,"-",$D89,"-",M89)</f>
        <v>Jochems, Cees-Kroese,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Kroese, Gerard-Jochems, Cees-4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Jochems, Cees-Kroese,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Kroese, Gerard-Jochems, Cees-5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Jochems, Cees-Kroese,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Kroese, Gerard-Jochems, Cees-6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Jochems, Cees-Kroese,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Kroese, Gerard-Jochems, Cees-7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Jochems, Cees-Kroese,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Kroese, Gerard-Jochems, Cees-8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Jochems, Cees-Kroese,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45582.76666666667</v>
      </c>
      <c r="C100" s="35">
        <f>_xlfn.IFNA(VLOOKUP(L100,Invoer!$A$3:$P$599,3,FALSE),"")</f>
        <v>45581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11</v>
      </c>
      <c r="F100" s="31">
        <f>_xlfn.IFNA(VLOOKUP(L100,Invoer!$A$3:$P$599,10,FALSE),"")</f>
        <v>30</v>
      </c>
      <c r="G100" s="31">
        <f>_xlfn.IFNA(VLOOKUP(L100,Invoer!$A$3:$P$599,11,FALSE),"")</f>
        <v>2</v>
      </c>
      <c r="H100" s="32">
        <f>_xlfn.IFNA(VLOOKUP(L100,Invoer!$A$3:$P$599,13,FALSE),"")</f>
        <v>0.36666666666666664</v>
      </c>
      <c r="I100" s="34">
        <f>_xlfn.IFNA(VLOOKUP(L100,Invoer!$A$3:$P$599,15,FALSE),"")</f>
        <v>0</v>
      </c>
      <c r="J100" s="37">
        <f>VLOOKUP($R$1,Deelnemers!$B$1:$D$25,3,FALSE)</f>
        <v>0.56666666666666665</v>
      </c>
      <c r="L100" t="str">
        <f t="shared" ref="L100" si="127">CONCATENATE($R$1,"-",,$D100,"-",M100)</f>
        <v>Jochems, Cees-Oorschot,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0.56666666666666665</v>
      </c>
      <c r="L101" t="str">
        <f t="shared" ref="L101" si="128">CONCATENATE($D101,"-",$R$1,"-",M101)</f>
        <v>Oorschot, René van-Jochems, Cees-1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9">CONCATENATE($R$1,"-",,$D102,"-",M102)</f>
        <v>Jochems, Cees-Oorschot,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30">CONCATENATE($D103,"-",$R$1,"-",M103)</f>
        <v>Oorschot, René van-Jochems, Cees-2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517</v>
      </c>
      <c r="T103" s="44">
        <f>F404</f>
        <v>911</v>
      </c>
      <c r="U103" s="44">
        <f>G404</f>
        <v>6</v>
      </c>
      <c r="V103" s="45">
        <f>H404</f>
        <v>0.56750823271130624</v>
      </c>
      <c r="W103" s="44">
        <f>I404</f>
        <v>47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Jochems, Cees-Oorschot,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Oorschot, René van-Jochems, Cees-3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Jochems, Cees-Oorschot,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Oorschot, René van-Jochems, Cees-4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Jochems, Cees-Oorschot,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Oorschot, René van-Jochems, Cees-5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Jochems, Cees-Oorschot,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Oorschot, René van-Jochems, Cees-6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Jochems, Cees-Oorschot,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Oorschot, René van-Jochems, Cees-7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Jochems, Cees-Oorschot,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Oorschot, René van-Jochems, Cees-8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45561.76666666667</v>
      </c>
      <c r="C116" s="35">
        <f>_xlfn.IFNA(VLOOKUP(L116,Invoer!$A$3:$P$599,3,FALSE),"")</f>
        <v>45560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11</v>
      </c>
      <c r="F116" s="31">
        <f>_xlfn.IFNA(VLOOKUP(L116,Invoer!$A$3:$P$599,10,FALSE),"")</f>
        <v>30</v>
      </c>
      <c r="G116" s="31">
        <f>_xlfn.IFNA(VLOOKUP(L116,Invoer!$A$3:$P$599,11,FALSE),"")</f>
        <v>2</v>
      </c>
      <c r="H116" s="32">
        <f>_xlfn.IFNA(VLOOKUP(L116,Invoer!$A$3:$P$599,13,FALSE),"")</f>
        <v>0.36666666666666664</v>
      </c>
      <c r="I116" s="34">
        <f>_xlfn.IFNA(VLOOKUP(L116,Invoer!$A$3:$P$599,15,FALSE),"")</f>
        <v>0</v>
      </c>
      <c r="J116" s="37">
        <f>VLOOKUP($R$1,Deelnemers!$B$1:$D$25,3,FALSE)</f>
        <v>0.56666666666666665</v>
      </c>
      <c r="L116" t="str">
        <f t="shared" ref="L116" si="144">CONCATENATE($R$1,"-",,$D116,"-",M116)</f>
        <v>Jochems, Cees-Praat,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45723.869999999995</v>
      </c>
      <c r="C117" s="35">
        <f>_xlfn.IFNA(VLOOKUP(L117,Invoer!$A$3:$P$599,3,FALSE),"")</f>
        <v>45721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17</v>
      </c>
      <c r="F117" s="31">
        <f>_xlfn.IFNA(VLOOKUP(L117,Invoer!$A$3:$P$599,10,FALSE),"")</f>
        <v>17</v>
      </c>
      <c r="G117" s="31">
        <f>_xlfn.IFNA(VLOOKUP(L117,Invoer!$A$3:$P$599,12,FALSE),"")</f>
        <v>4</v>
      </c>
      <c r="H117" s="32">
        <f>_xlfn.IFNA(VLOOKUP(L117,Invoer!$A$3:$P$599,14,FALSE),"")</f>
        <v>1</v>
      </c>
      <c r="I117" s="34">
        <f>_xlfn.IFNA(VLOOKUP(L117,Invoer!$A$3:$P$599,16,FALSE),"")</f>
        <v>3</v>
      </c>
      <c r="J117" s="37">
        <f>VLOOKUP($R$1,Deelnemers!$B$1:$D$25,3,FALSE)</f>
        <v>0.56666666666666665</v>
      </c>
      <c r="L117" t="str">
        <f t="shared" ref="L117" si="145">CONCATENATE($D117,"-",$R$1,"-",M117)</f>
        <v>Praat, Marcel van-Jochems, Cees-1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45674.719523809523</v>
      </c>
      <c r="C118" s="35">
        <f>_xlfn.IFNA(VLOOKUP(L118,Invoer!$A$3:$P$599,3,FALSE),"")</f>
        <v>45672</v>
      </c>
      <c r="D118" s="23" t="str">
        <f>Deelnemers!$B$9</f>
        <v>Praat, Marcel van</v>
      </c>
      <c r="E118" s="31">
        <f>IFERROR(IF(VLOOKUP(L118,Invoer!$A$3:$P$599,8,FALSE)&gt;$S$1,$S$1,VLOOKUP(L118,Invoer!$A$3:$P$599,8,FALSE)),"")</f>
        <v>17</v>
      </c>
      <c r="F118" s="31">
        <f>_xlfn.IFNA(VLOOKUP(L118,Invoer!$A$3:$P$599,10,FALSE),"")</f>
        <v>21</v>
      </c>
      <c r="G118" s="31">
        <f>_xlfn.IFNA(VLOOKUP(L118,Invoer!$A$3:$P$599,11,FALSE),"")</f>
        <v>4</v>
      </c>
      <c r="H118" s="32">
        <f>_xlfn.IFNA(VLOOKUP(L118,Invoer!$A$3:$P$599,13,FALSE),"")</f>
        <v>0.80952380952380953</v>
      </c>
      <c r="I118" s="34">
        <f>_xlfn.IFNA(VLOOKUP(L118,Invoer!$A$3:$P$599,15,FALSE),"")</f>
        <v>3</v>
      </c>
      <c r="J118" s="37">
        <f>VLOOKUP($R$1,Deelnemers!$B$1:$D$25,3,FALSE)</f>
        <v>0.56666666666666665</v>
      </c>
      <c r="L118" t="str">
        <f t="shared" ref="L118" si="146">CONCATENATE($R$1,"-",,$D118,"-",M118)</f>
        <v>Jochems, Cees-Praat,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47">CONCATENATE($D119,"-",$R$1,"-",M119)</f>
        <v>Praat, Marcel van-Jochems, Cees-2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45701.79</v>
      </c>
      <c r="C120" s="35">
        <f>_xlfn.IFNA(VLOOKUP(L120,Invoer!$A$3:$P$599,3,FALSE),"")</f>
        <v>45700</v>
      </c>
      <c r="D120" s="23" t="str">
        <f>Deelnemers!$B$9</f>
        <v>Praat, Marcel van</v>
      </c>
      <c r="E120" s="31">
        <f>IFERROR(IF(VLOOKUP(L120,Invoer!$A$3:$P$599,8,FALSE)&gt;$S$1,$S$1,VLOOKUP(L120,Invoer!$A$3:$P$599,8,FALSE)),"")</f>
        <v>11</v>
      </c>
      <c r="F120" s="31">
        <f>_xlfn.IFNA(VLOOKUP(L120,Invoer!$A$3:$P$599,10,FALSE),"")</f>
        <v>25</v>
      </c>
      <c r="G120" s="31">
        <f>_xlfn.IFNA(VLOOKUP(L120,Invoer!$A$3:$P$599,11,FALSE),"")</f>
        <v>3</v>
      </c>
      <c r="H120" s="32">
        <f>_xlfn.IFNA(VLOOKUP(L120,Invoer!$A$3:$P$599,13,FALSE),"")</f>
        <v>0.44</v>
      </c>
      <c r="I120" s="34">
        <f>_xlfn.IFNA(VLOOKUP(L120,Invoer!$A$3:$P$599,15,FALSE),"")</f>
        <v>0</v>
      </c>
      <c r="J120" s="37">
        <f>VLOOKUP($R$1,Deelnemers!$B$1:$D$25,3,FALSE)</f>
        <v>0.56666666666666665</v>
      </c>
      <c r="L120" t="str">
        <f t="shared" ref="L120" si="148">CONCATENATE($R$1,"-",,$D120,"-",M120)</f>
        <v>Jochems, Cees-Praat,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9">CONCATENATE($D121,"-",$R$1,"-",M121)</f>
        <v>Praat, Marcel van-Jochems, Cees-3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Jochems, Cees-Praat,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51">CONCATENATE($D123,"-",$R$1,"-",M123)</f>
        <v>Praat, Marcel van-Jochems, Cees-4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Jochems, Cees-Praat,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Praat, Marcel van-Jochems, Cees-5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Jochems, Cees-Praat,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Praat, Marcel van-Jochems, Cees-6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Jochems, Cees-Praat,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Praat, Marcel van-Jochems, Cees-7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Jochems, Cees-Praat,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Praat, Marcel van-Jochems, Cees-8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0.56666666666666665</v>
      </c>
      <c r="L132" t="str">
        <f t="shared" ref="L132" si="160">CONCATENATE($R$1,"-",,$D132,"-",M132)</f>
        <v>Jochems, Cees-Steen,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45569.03333333334</v>
      </c>
      <c r="C133" s="35">
        <f>_xlfn.IFNA(VLOOKUP(L133,Invoer!$A$3:$P$599,3,FALSE),"")</f>
        <v>45567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30</v>
      </c>
      <c r="G133" s="31">
        <f>_xlfn.IFNA(VLOOKUP(L133,Invoer!$A$3:$P$599,12,FALSE),"")</f>
        <v>2</v>
      </c>
      <c r="H133" s="32">
        <f>_xlfn.IFNA(VLOOKUP(L133,Invoer!$A$3:$P$599,14,FALSE),"")</f>
        <v>0.43333333333333335</v>
      </c>
      <c r="I133" s="34">
        <f>_xlfn.IFNA(VLOOKUP(L133,Invoer!$A$3:$P$599,16,FALSE),"")</f>
        <v>0</v>
      </c>
      <c r="J133" s="37">
        <f>VLOOKUP($R$1,Deelnemers!$B$1:$D$25,3,FALSE)</f>
        <v>0.56666666666666665</v>
      </c>
      <c r="L133" t="str">
        <f t="shared" ref="L133" si="161">CONCATENATE($D133,"-",$R$1,"-",M133)</f>
        <v>Steen, Jan van-Jochems, Cees-1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Jochems, Cees-Steen,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64">CONCATENATE($D135,"-",$R$1,"-",M135)</f>
        <v>Steen, Jan van-Jochems, Cees-2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Jochems, Cees-Steen,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Steen, Jan van-Jochems, Cees-3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Jochems, Cees-Steen,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Steen, Jan van-Jochems, Cees-4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Jochems, Cees-Steen,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Steen, Jan van-Jochems, Cees-5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Jochems, Cees-Steen,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Steen, Jan van-Jochems, Cees-6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Jochems, Cees-Steen,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Steen, Jan van-Jochems, Cees-7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Jochems, Cees-Steen,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Steen, Jan van-Jochems, Cees-8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0.56666666666666665</v>
      </c>
      <c r="L148" t="str">
        <f t="shared" ref="L148" si="177">CONCATENATE($R$1,"-",,$D148,"-",M148)</f>
        <v>Jochems, Cees-Steen,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45638.9</v>
      </c>
      <c r="C149" s="35">
        <f>_xlfn.IFNA(VLOOKUP(L149,Invoer!$A$3:$P$599,3,FALSE),"")</f>
        <v>45637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12</v>
      </c>
      <c r="F149" s="31">
        <f>_xlfn.IFNA(VLOOKUP(L149,Invoer!$A$3:$P$599,10,FALSE),"")</f>
        <v>30</v>
      </c>
      <c r="G149" s="31">
        <f>_xlfn.IFNA(VLOOKUP(L149,Invoer!$A$3:$P$599,12,FALSE),"")</f>
        <v>2</v>
      </c>
      <c r="H149" s="32">
        <f>_xlfn.IFNA(VLOOKUP(L149,Invoer!$A$3:$P$599,14,FALSE),"")</f>
        <v>0.4</v>
      </c>
      <c r="I149" s="34">
        <f>_xlfn.IFNA(VLOOKUP(L149,Invoer!$A$3:$P$599,16,FALSE),"")</f>
        <v>0</v>
      </c>
      <c r="J149" s="37">
        <f>VLOOKUP($R$1,Deelnemers!$B$1:$D$25,3,FALSE)</f>
        <v>0.56666666666666665</v>
      </c>
      <c r="L149" t="str">
        <f t="shared" ref="L149" si="178">CONCATENATE($D149,"-",$R$1,"-",M149)</f>
        <v>Steen, Kees van-Jochems, Cees-1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9">CONCATENATE($R$1,"-",,$D150,"-",M150)</f>
        <v>Jochems, Cees-Steen,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45758.3</v>
      </c>
      <c r="C151" s="35">
        <f>_xlfn.IFNA(VLOOKUP(L151,Invoer!$A$3:$P$599,3,FALSE),"")</f>
        <v>45756</v>
      </c>
      <c r="D151" s="23" t="str">
        <f>Deelnemers!$B$11</f>
        <v>Steen, Kees van</v>
      </c>
      <c r="E151" s="31">
        <f>IFERROR(IF(VLOOKUP(L151,Invoer!$A$3:$P$599,9,FALSE)&gt;$S$1,$S$1,VLOOKUP(L151,Invoer!$A$3:$P$599,9,FALSE)),"")</f>
        <v>15</v>
      </c>
      <c r="F151" s="31">
        <f>_xlfn.IFNA(VLOOKUP(L151,Invoer!$A$3:$P$599,10,FALSE),"")</f>
        <v>30</v>
      </c>
      <c r="G151" s="31">
        <f>_xlfn.IFNA(VLOOKUP(L151,Invoer!$A$3:$P$599,12,FALSE),"")</f>
        <v>3</v>
      </c>
      <c r="H151" s="32">
        <f>_xlfn.IFNA(VLOOKUP(L151,Invoer!$A$3:$P$599,14,FALSE),"")</f>
        <v>0.5</v>
      </c>
      <c r="I151" s="34">
        <f>_xlfn.IFNA(VLOOKUP(L151,Invoer!$A$3:$P$599,16,FALSE),"")</f>
        <v>0</v>
      </c>
      <c r="J151" s="37">
        <f>VLOOKUP($R$1,Deelnemers!$B$1:$D$25,3,FALSE)</f>
        <v>0.56666666666666665</v>
      </c>
      <c r="L151" t="str">
        <f t="shared" ref="L151" si="180">CONCATENATE($D151,"-",$R$1,"-",M151)</f>
        <v>Steen, Kees van-Jochems, Cees-2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Jochems, Cees-Steen,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Steen, Kees van-Jochems, Cees-3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Jochems, Cees-Steen,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Steen, Kees van-Jochems, Cees-4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Jochems, Cees-Steen,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Steen, Kees van-Jochems, Cees-5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Jochems, Cees-Steen,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Steen, Kees van-Jochems, Cees-6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Jochems, Cees-Steen,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Steen, Kees van-Jochems, Cees-7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Jochems, Cees-Steen,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Steen, Kees van-Jochems, Cees-8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45569.566666666666</v>
      </c>
      <c r="C164" s="35">
        <f>_xlfn.IFNA(VLOOKUP(L164,Invoer!$A$3:$P$599,3,FALSE),"")</f>
        <v>45567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17</v>
      </c>
      <c r="F164" s="31">
        <f>_xlfn.IFNA(VLOOKUP(L164,Invoer!$A$3:$P$599,10,FALSE),"")</f>
        <v>30</v>
      </c>
      <c r="G164" s="31">
        <f>_xlfn.IFNA(VLOOKUP(L164,Invoer!$A$3:$P$599,11,FALSE),"")</f>
        <v>5</v>
      </c>
      <c r="H164" s="32">
        <f>_xlfn.IFNA(VLOOKUP(L164,Invoer!$A$3:$P$599,13,FALSE),"")</f>
        <v>0.56666666666666665</v>
      </c>
      <c r="I164" s="34">
        <f>_xlfn.IFNA(VLOOKUP(L164,Invoer!$A$3:$P$599,15,FALSE),"")</f>
        <v>3</v>
      </c>
      <c r="J164" s="37">
        <f>VLOOKUP($R$1,Deelnemers!$B$1:$D$25,3,FALSE)</f>
        <v>0.56666666666666665</v>
      </c>
      <c r="L164" t="str">
        <f t="shared" ref="L164" si="194">CONCATENATE($R$1,"-",,$D164,"-",M164)</f>
        <v>Jochems, Cees-Vermeulen,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45562.276666666665</v>
      </c>
      <c r="C165" s="35">
        <f>_xlfn.IFNA(VLOOKUP(L165,Invoer!$A$3:$P$599,3,FALSE),"")</f>
        <v>45560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14</v>
      </c>
      <c r="F165" s="31">
        <f>_xlfn.IFNA(VLOOKUP(L165,Invoer!$A$3:$P$599,10,FALSE),"")</f>
        <v>21</v>
      </c>
      <c r="G165" s="31">
        <f>_xlfn.IFNA(VLOOKUP(L165,Invoer!$A$3:$P$599,12,FALSE),"")</f>
        <v>4</v>
      </c>
      <c r="H165" s="32">
        <f>_xlfn.IFNA(VLOOKUP(L165,Invoer!$A$3:$P$599,14,FALSE),"")</f>
        <v>0.66666666666666663</v>
      </c>
      <c r="I165" s="34">
        <f>_xlfn.IFNA(VLOOKUP(L165,Invoer!$A$3:$P$599,16,FALSE),"")</f>
        <v>0</v>
      </c>
      <c r="J165" s="37">
        <f>VLOOKUP($R$1,Deelnemers!$B$1:$D$25,3,FALSE)</f>
        <v>0.56666666666666665</v>
      </c>
      <c r="L165" t="str">
        <f t="shared" ref="L165" si="195">CONCATENATE($D165,"-",$R$1,"-",M165)</f>
        <v>Vermeulen, Rudolf-Jochems, Cees-1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Jochems, Cees-Vermeulen,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45583.63</v>
      </c>
      <c r="C167" s="35">
        <f>_xlfn.IFNA(VLOOKUP(L167,Invoer!$A$3:$P$599,3,FALSE),"")</f>
        <v>45581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17</v>
      </c>
      <c r="F167" s="31">
        <f>_xlfn.IFNA(VLOOKUP(L167,Invoer!$A$3:$P$599,10,FALSE),"")</f>
        <v>25</v>
      </c>
      <c r="G167" s="31">
        <f>_xlfn.IFNA(VLOOKUP(L167,Invoer!$A$3:$P$599,12,FALSE),"")</f>
        <v>5</v>
      </c>
      <c r="H167" s="32">
        <f>_xlfn.IFNA(VLOOKUP(L167,Invoer!$A$3:$P$599,14,FALSE),"")</f>
        <v>0.68</v>
      </c>
      <c r="I167" s="34">
        <f>_xlfn.IFNA(VLOOKUP(L167,Invoer!$A$3:$P$599,16,FALSE),"")</f>
        <v>3</v>
      </c>
      <c r="J167" s="37">
        <f>VLOOKUP($R$1,Deelnemers!$B$1:$D$25,3,FALSE)</f>
        <v>0.56666666666666665</v>
      </c>
      <c r="L167" t="str">
        <f t="shared" ref="L167" si="197">CONCATENATE($D167,"-",$R$1,"-",M167)</f>
        <v>Vermeulen, Rudolf-Jochems, Cees-2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Jochems, Cees-Vermeulen,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45625.613846153843</v>
      </c>
      <c r="C169" s="35">
        <f>_xlfn.IFNA(VLOOKUP(L169,Invoer!$A$3:$P$599,3,FALSE),"")</f>
        <v>45623</v>
      </c>
      <c r="D169" s="23" t="str">
        <f>Deelnemers!$B$12</f>
        <v>Vermeulen, Rudolf</v>
      </c>
      <c r="E169" s="31">
        <f>IFERROR(IF(VLOOKUP(L169,Invoer!$A$3:$P$599,9,FALSE)&gt;$S$1,$S$1,VLOOKUP(L169,Invoer!$A$3:$P$599,9,FALSE)),"")</f>
        <v>17</v>
      </c>
      <c r="F169" s="31">
        <f>_xlfn.IFNA(VLOOKUP(L169,Invoer!$A$3:$P$599,10,FALSE),"")</f>
        <v>26</v>
      </c>
      <c r="G169" s="31">
        <f>_xlfn.IFNA(VLOOKUP(L169,Invoer!$A$3:$P$599,12,FALSE),"")</f>
        <v>6</v>
      </c>
      <c r="H169" s="32">
        <f>_xlfn.IFNA(VLOOKUP(L169,Invoer!$A$3:$P$599,14,FALSE),"")</f>
        <v>0.65384615384615385</v>
      </c>
      <c r="I169" s="34">
        <f>_xlfn.IFNA(VLOOKUP(L169,Invoer!$A$3:$P$599,16,FALSE),"")</f>
        <v>3</v>
      </c>
      <c r="J169" s="37">
        <f>VLOOKUP($R$1,Deelnemers!$B$1:$D$25,3,FALSE)</f>
        <v>0.56666666666666665</v>
      </c>
      <c r="L169" t="str">
        <f t="shared" ref="L169" si="200">CONCATENATE($D169,"-",$R$1,"-",M169)</f>
        <v>Vermeulen, Rudolf-Jochems, Cees-3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Jochems, Cees-Vermeulen,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45724.355454545454</v>
      </c>
      <c r="C171" s="35">
        <f>_xlfn.IFNA(VLOOKUP(L171,Invoer!$A$3:$P$599,3,FALSE),"")</f>
        <v>45721</v>
      </c>
      <c r="D171" s="23" t="str">
        <f>Deelnemers!$B$12</f>
        <v>Vermeulen, Rudolf</v>
      </c>
      <c r="E171" s="31">
        <f>IFERROR(IF(VLOOKUP(L171,Invoer!$A$3:$P$599,9,FALSE)&gt;$S$1,$S$1,VLOOKUP(L171,Invoer!$A$3:$P$599,9,FALSE)),"")</f>
        <v>17</v>
      </c>
      <c r="F171" s="31">
        <f>_xlfn.IFNA(VLOOKUP(L171,Invoer!$A$3:$P$599,10,FALSE),"")</f>
        <v>11</v>
      </c>
      <c r="G171" s="31">
        <f>_xlfn.IFNA(VLOOKUP(L171,Invoer!$A$3:$P$599,12,FALSE),"")</f>
        <v>4</v>
      </c>
      <c r="H171" s="32">
        <f>_xlfn.IFNA(VLOOKUP(L171,Invoer!$A$3:$P$599,14,FALSE),"")</f>
        <v>1.5454545454545454</v>
      </c>
      <c r="I171" s="34">
        <f>_xlfn.IFNA(VLOOKUP(L171,Invoer!$A$3:$P$599,16,FALSE),"")</f>
        <v>3</v>
      </c>
      <c r="J171" s="37">
        <f>VLOOKUP($R$1,Deelnemers!$B$1:$D$25,3,FALSE)</f>
        <v>0.56666666666666665</v>
      </c>
      <c r="L171" t="str">
        <f t="shared" ref="L171" si="202">CONCATENATE($D171,"-",$R$1,"-",M171)</f>
        <v>Vermeulen, Rudolf-Jochems, Cees-4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Jochems, Cees-Vermeulen,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204">CONCATENATE($D173,"-",$R$1,"-",M173)</f>
        <v>Vermeulen, Rudolf-Jochems, Cees-5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Jochems, Cees-Vermeulen,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Vermeulen, Rudolf-Jochems, Cees-6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Jochems, Cees-Vermeulen,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Vermeulen, Rudolf-Jochems, Cees-7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Jochems, Cees-Vermeulen,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Vermeulen, Rudolf-Jochems, Cees-8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45574</v>
      </c>
      <c r="C180" s="35">
        <f>_xlfn.IFNA(VLOOKUP(L180,Invoer!$A$3:$P$599,3,FALSE),"")</f>
        <v>45574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15</v>
      </c>
      <c r="F180" s="31">
        <f>_xlfn.IFNA(VLOOKUP(L180,Invoer!$A$3:$P$599,10,FALSE),"")</f>
        <v>30</v>
      </c>
      <c r="G180" s="31">
        <f>_xlfn.IFNA(VLOOKUP(L180,Invoer!$A$3:$P$599,11,FALSE),"")</f>
        <v>3</v>
      </c>
      <c r="H180" s="32">
        <f>_xlfn.IFNA(VLOOKUP(L180,Invoer!$A$3:$P$599,13,FALSE),"")</f>
        <v>0.5</v>
      </c>
      <c r="I180" s="34">
        <f>_xlfn.IFNA(VLOOKUP(L180,Invoer!$A$3:$P$599,15,FALSE),"")</f>
        <v>0</v>
      </c>
      <c r="J180" s="37">
        <f>VLOOKUP($R$1,Deelnemers!$B$1:$D$25,3,FALSE)</f>
        <v>0.56666666666666665</v>
      </c>
      <c r="L180" t="str">
        <f t="shared" ref="L180" si="211">CONCATENATE($R$1,"-",,$D180,"-",M180)</f>
        <v>Jochems, Cees-Vissenberg,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0.56666666666666665</v>
      </c>
      <c r="L181" t="str">
        <f t="shared" ref="L181" si="212">CONCATENATE($D181,"-",$R$1,"-",M181)</f>
        <v>Vissenberg, Erwin-Jochems, Cees-1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45702.566666666666</v>
      </c>
      <c r="C182" s="35">
        <f>_xlfn.IFNA(VLOOKUP(L182,Invoer!$A$3:$P$599,3,FALSE),"")</f>
        <v>45700</v>
      </c>
      <c r="D182" s="23" t="str">
        <f>Deelnemers!$B$13</f>
        <v>Vissenberg, Erwin</v>
      </c>
      <c r="E182" s="31">
        <f>IFERROR(IF(VLOOKUP(L182,Invoer!$A$3:$P$599,8,FALSE)&gt;$S$1,$S$1,VLOOKUP(L182,Invoer!$A$3:$P$599,8,FALSE)),"")</f>
        <v>17</v>
      </c>
      <c r="F182" s="31">
        <f>_xlfn.IFNA(VLOOKUP(L182,Invoer!$A$3:$P$599,10,FALSE),"")</f>
        <v>30</v>
      </c>
      <c r="G182" s="31">
        <f>_xlfn.IFNA(VLOOKUP(L182,Invoer!$A$3:$P$599,11,FALSE),"")</f>
        <v>5</v>
      </c>
      <c r="H182" s="32">
        <f>_xlfn.IFNA(VLOOKUP(L182,Invoer!$A$3:$P$599,13,FALSE),"")</f>
        <v>0.56666666666666665</v>
      </c>
      <c r="I182" s="34">
        <f>_xlfn.IFNA(VLOOKUP(L182,Invoer!$A$3:$P$599,15,FALSE),"")</f>
        <v>1</v>
      </c>
      <c r="J182" s="37">
        <f>VLOOKUP($R$1,Deelnemers!$B$1:$D$25,3,FALSE)</f>
        <v>0.56666666666666665</v>
      </c>
      <c r="L182" t="str">
        <f t="shared" ref="L182" si="213">CONCATENATE($R$1,"-",,$D182,"-",M182)</f>
        <v>Jochems, Cees-Vissenberg,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14">CONCATENATE($D183,"-",$R$1,"-",M183)</f>
        <v>Vissenberg, Erwin-Jochems, Cees-2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45764.633333333339</v>
      </c>
      <c r="C184" s="35">
        <f>_xlfn.IFNA(VLOOKUP(L184,Invoer!$A$3:$P$599,3,FALSE),"")</f>
        <v>45763</v>
      </c>
      <c r="D184" s="23" t="str">
        <f>Deelnemers!$B$13</f>
        <v>Vissenberg, Erwin</v>
      </c>
      <c r="E184" s="31">
        <f>IFERROR(IF(VLOOKUP(L184,Invoer!$A$3:$P$599,8,FALSE)&gt;$S$1,$S$1,VLOOKUP(L184,Invoer!$A$3:$P$599,8,FALSE)),"")</f>
        <v>10</v>
      </c>
      <c r="F184" s="31">
        <f>_xlfn.IFNA(VLOOKUP(L184,Invoer!$A$3:$P$599,10,FALSE),"")</f>
        <v>30</v>
      </c>
      <c r="G184" s="31">
        <f>_xlfn.IFNA(VLOOKUP(L184,Invoer!$A$3:$P$599,11,FALSE),"")</f>
        <v>3</v>
      </c>
      <c r="H184" s="32">
        <f>_xlfn.IFNA(VLOOKUP(L184,Invoer!$A$3:$P$599,13,FALSE),"")</f>
        <v>0.33333333333333331</v>
      </c>
      <c r="I184" s="34">
        <f>_xlfn.IFNA(VLOOKUP(L184,Invoer!$A$3:$P$599,15,FALSE),"")</f>
        <v>0</v>
      </c>
      <c r="J184" s="37">
        <f>VLOOKUP($R$1,Deelnemers!$B$1:$D$25,3,FALSE)</f>
        <v>0.56666666666666665</v>
      </c>
      <c r="L184" t="str">
        <f t="shared" ref="L184" si="215">CONCATENATE($R$1,"-",,$D184,"-",M184)</f>
        <v>Jochems, Cees-Vissenberg,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Vissenberg, Erwin-Jochems, Cees-3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Jochems, Cees-Vissenberg,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Vissenberg, Erwin-Jochems, Cees-4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Jochems, Cees-Vissenberg,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36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Vissenberg, Erwin-Jochems, Cees-5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Jochems, Cees-Vissenberg,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Vissenberg, Erwin-Jochems, Cees-6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Jochems, Cees-Vissenberg,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Vissenberg, Erwin-Jochems, Cees-7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Jochems, Cees-Vissenberg,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Vissenberg, Erwin-Jochems, Cees-8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45637.947391304348</v>
      </c>
      <c r="C196" s="35">
        <f>_xlfn.IFNA(VLOOKUP(L196,Invoer!$A$3:$P$599,3,FALSE),"")</f>
        <v>45637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5</v>
      </c>
      <c r="F196" s="31">
        <f>_xlfn.IFNA(VLOOKUP(L196,Invoer!$A$3:$P$599,10,FALSE),"")</f>
        <v>23</v>
      </c>
      <c r="G196" s="31">
        <f>_xlfn.IFNA(VLOOKUP(L196,Invoer!$A$3:$P$599,11,FALSE),"")</f>
        <v>2</v>
      </c>
      <c r="H196" s="32">
        <f>_xlfn.IFNA(VLOOKUP(L196,Invoer!$A$3:$P$599,13,FALSE),"")</f>
        <v>0.21739130434782608</v>
      </c>
      <c r="I196" s="34">
        <f>_xlfn.IFNA(VLOOKUP(L196,Invoer!$A$3:$P$599,15,FALSE),"")</f>
        <v>0</v>
      </c>
      <c r="J196" s="37">
        <f>VLOOKUP($R$1,Deelnemers!$B$1:$D$25,3,FALSE)</f>
        <v>0.56666666666666665</v>
      </c>
      <c r="L196" t="str">
        <f t="shared" ref="L196" si="227">CONCATENATE($R$1,"-",,$D196,"-",M196)</f>
        <v>Jochems, Cees-Zagers,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0.56666666666666665</v>
      </c>
      <c r="L197" t="str">
        <f t="shared" ref="L197" si="228">CONCATENATE($D197,"-",$R$1,"-",M197)</f>
        <v>Zagers, Kees-Jochems, Cees-1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45757.366666666676</v>
      </c>
      <c r="C198" s="35">
        <f>_xlfn.IFNA(VLOOKUP(L198,Invoer!$A$3:$P$599,3,FALSE),"")</f>
        <v>45756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8</v>
      </c>
      <c r="F198" s="31">
        <f>_xlfn.IFNA(VLOOKUP(L198,Invoer!$A$3:$P$599,10,FALSE),"")</f>
        <v>30</v>
      </c>
      <c r="G198" s="31">
        <f>_xlfn.IFNA(VLOOKUP(L198,Invoer!$A$3:$P$599,11,FALSE),"")</f>
        <v>3</v>
      </c>
      <c r="H198" s="32">
        <f>_xlfn.IFNA(VLOOKUP(L198,Invoer!$A$3:$P$599,13,FALSE),"")</f>
        <v>0.26666666666666666</v>
      </c>
      <c r="I198" s="34">
        <f>_xlfn.IFNA(VLOOKUP(L198,Invoer!$A$3:$P$599,15,FALSE),"")</f>
        <v>0</v>
      </c>
      <c r="J198" s="37">
        <f>VLOOKUP($R$1,Deelnemers!$B$1:$D$25,3,FALSE)</f>
        <v>0.56666666666666665</v>
      </c>
      <c r="L198" t="str">
        <f t="shared" ref="L198" si="229">CONCATENATE($R$1,"-",,$D198,"-",M198)</f>
        <v>Jochems, Cees-Zagers,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31">CONCATENATE($D199,"-",$R$1,"-",M199)</f>
        <v>Zagers, Kees-Jochems, Cees-2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Jochems, Cees-Zagers,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33">CONCATENATE($D201,"-",$R$1,"-",M201)</f>
        <v>Zagers, Kees-Jochems, Cees-3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Jochems, Cees-Zagers,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Zagers, Kees-Jochems, Cees-4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Jochems, Cees-Zagers,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Zagers, Kees-Jochems, Cees-5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Jochems, Cees-Zagers,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Zagers, Kees-Jochems, Cees-6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Jochems, Cees-Zagers,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Zagers, Kees-Jochems, Cees-7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Jochems, Cees-Zagers,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Zagers, Kees-Jochems, Cees-8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0.56666666666666665</v>
      </c>
      <c r="L212" t="str">
        <f t="shared" ref="L212" si="244">CONCATENATE($R$1,"-",,$D212,"-",M212)</f>
        <v>Jochems, Cees-Zagers,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45">CONCATENATE($D213,"-",$R$1,"-",M213)</f>
        <v>Zagers, Mark-Jochems, Cees-1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Jochems, Cees-Zagers,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Zagers, Mark-Jochems, Cees-2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Jochems, Cees-Zagers,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Zagers, Mark-Jochems, Cees-3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Jochems, Cees-Zagers,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Zagers, Mark-Jochems, Cees-4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Jochems, Cees-Zagers,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Zagers, Mark-Jochems, Cees-5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Jochems, Cees-Zagers,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Zagers, Mark-Jochems, Cees-6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Jochems, Cees-Zagers,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Zagers, Mark-Jochems, Cees-7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Jochems, Cees-Zagers,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Zagers, Mark-Jochems, Cees-8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45618.63</v>
      </c>
      <c r="C228" s="35">
        <f>_xlfn.IFNA(VLOOKUP(L228,Invoer!$A$3:$P$599,3,FALSE),"")</f>
        <v>45616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17</v>
      </c>
      <c r="F228" s="31">
        <f>_xlfn.IFNA(VLOOKUP(L228,Invoer!$A$3:$P$599,10,FALSE),"")</f>
        <v>25</v>
      </c>
      <c r="G228" s="31">
        <f>_xlfn.IFNA(VLOOKUP(L228,Invoer!$A$3:$P$599,11,FALSE),"")</f>
        <v>3</v>
      </c>
      <c r="H228" s="32">
        <f>_xlfn.IFNA(VLOOKUP(L228,Invoer!$A$3:$P$599,13,FALSE),"")</f>
        <v>0.68</v>
      </c>
      <c r="I228" s="34">
        <f>_xlfn.IFNA(VLOOKUP(L228,Invoer!$A$3:$P$599,15,FALSE),"")</f>
        <v>3</v>
      </c>
      <c r="J228" s="37">
        <f>VLOOKUP($R$1,Deelnemers!$B$1:$D$25,3,FALSE)</f>
        <v>0.56666666666666665</v>
      </c>
      <c r="L228" t="str">
        <f t="shared" ref="L228" si="261">CONCATENATE($R$1,"-",,$D228,"-",M228)</f>
        <v>Jochems, Cees-Verkooyen,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45674.98333333333</v>
      </c>
      <c r="C229" s="35">
        <f>_xlfn.IFNA(VLOOKUP(L229,Invoer!$A$3:$P$599,3,FALSE),"")</f>
        <v>45672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17</v>
      </c>
      <c r="F229" s="31">
        <f>_xlfn.IFNA(VLOOKUP(L229,Invoer!$A$3:$P$599,10,FALSE),"")</f>
        <v>15</v>
      </c>
      <c r="G229" s="31">
        <f>_xlfn.IFNA(VLOOKUP(L229,Invoer!$A$3:$P$599,12,FALSE),"")</f>
        <v>4</v>
      </c>
      <c r="H229" s="32">
        <f>_xlfn.IFNA(VLOOKUP(L229,Invoer!$A$3:$P$599,14,FALSE),"")</f>
        <v>1.1333333333333333</v>
      </c>
      <c r="I229" s="34">
        <f>_xlfn.IFNA(VLOOKUP(L229,Invoer!$A$3:$P$599,16,FALSE),"")</f>
        <v>3</v>
      </c>
      <c r="J229" s="37">
        <f>VLOOKUP($R$1,Deelnemers!$B$1:$D$25,3,FALSE)</f>
        <v>0.56666666666666665</v>
      </c>
      <c r="L229" t="str">
        <f t="shared" ref="L229" si="262">CONCATENATE($D229,"-",$R$1,"-",M229)</f>
        <v>Verkooyen, John-Jochems, Cees-1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45751.433333333334</v>
      </c>
      <c r="C230" s="35">
        <f>_xlfn.IFNA(VLOOKUP(L230,Invoer!$A$3:$P$599,3,FALSE),"")</f>
        <v>45749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16</v>
      </c>
      <c r="F230" s="31">
        <f>_xlfn.IFNA(VLOOKUP(L230,Invoer!$A$3:$P$599,10,FALSE),"")</f>
        <v>30</v>
      </c>
      <c r="G230" s="31">
        <f>_xlfn.IFNA(VLOOKUP(L230,Invoer!$A$3:$P$599,11,FALSE),"")</f>
        <v>3</v>
      </c>
      <c r="H230" s="32">
        <f>_xlfn.IFNA(VLOOKUP(L230,Invoer!$A$3:$P$599,13,FALSE),"")</f>
        <v>0.53333333333333333</v>
      </c>
      <c r="I230" s="34">
        <f>_xlfn.IFNA(VLOOKUP(L230,Invoer!$A$3:$P$599,15,FALSE),"")</f>
        <v>0</v>
      </c>
      <c r="J230" s="37">
        <f>VLOOKUP($R$1,Deelnemers!$B$1:$D$25,3,FALSE)</f>
        <v>0.56666666666666665</v>
      </c>
      <c r="L230" t="str">
        <f t="shared" ref="L230" si="263">CONCATENATE($R$1,"-",,$D230,"-",M230)</f>
        <v>Jochems, Cees-Verkooyen,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Verkooyen, John-Jochems, Cees-2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66">CONCATENATE($R$1,"-",,$D232,"-",M232)</f>
        <v>Jochems, Cees-Verkooyen,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Verkooyen, John-Jochems, Cees-3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Jochems, Cees-Verkooyen,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Verkooyen, John-Jochems, Cees-4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Jochems, Cees-Verkooyen,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Verkooyen, John-Jochems, Cees-5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Jochems, Cees-Verkooyen,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Verkooyen, John-Jochems, Cees-6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Jochems, Cees-Verkooyen,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Verkooyen, John-Jochems, Cees-7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Jochems, Cees-Verkooyen,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Verkooyen, John-Jochems, Cees-8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Jochems, Cees-0-1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9">CONCATENATE($D245,"-",$R$1,"-",M245)</f>
        <v>0-Jochems, Cees-1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Jochems, Cees-0-2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0-Jochems, Cees-2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Jochems, Cees-0-3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0-Jochems, Cees-3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Jochems, Cees-0-4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0-Jochems, Cees-4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Jochems, Cees-0-5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0-Jochems, Cees-5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Jochems, Cees-0-6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0-Jochems, Cees-6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Jochems, Cees-0-7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0-Jochems, Cees-7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Jochems, Cees-0-8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0-Jochems, Cees-8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94">CONCATENATE($R$1,"-",,$D260,"-",M260)</f>
        <v>Jochems, Cees-0-1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95">CONCATENATE($D261,"-",$R$1,"-",M261)</f>
        <v>0-Jochems, Cees-1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Jochems, Cees-0-2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8">CONCATENATE($D263,"-",$R$1,"-",M263)</f>
        <v>0-Jochems, Cees-2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Jochems, Cees-0-3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0-Jochems, Cees-3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Jochems, Cees-0-4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0-Jochems, Cees-4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Jochems, Cees-0-5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0-Jochems, Cees-5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Jochems, Cees-0-6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0-Jochems, Cees-6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Jochems, Cees-0-7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0-Jochems, Cees-7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Jochems, Cees-0-8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0-Jochems, Cees-8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11">CONCATENATE($R$1,"-",,$D276,"-",M276)</f>
        <v>Jochems, Cees-0-1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12">CONCATENATE($D277,"-",$R$1,"-",M277)</f>
        <v>0-Jochems, Cees-1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13">CONCATENATE($R$1,"-",,$D278,"-",M278)</f>
        <v>Jochems, Cees-0-2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0-Jochems, Cees-2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Jochems, Cees-0-3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0-Jochems, Cees-3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Jochems, Cees-0-4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0-Jochems, Cees-4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Jochems, Cees-0-5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0-Jochems, Cees-5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Jochems, Cees-0-6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0-Jochems, Cees-6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Jochems, Cees-0-7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0-Jochems, Cees-7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Jochems, Cees-0-8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0-Jochems, Cees-8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8">CONCATENATE($R$1,"-",,$D292,"-",M292)</f>
        <v>Jochems, Cees-0-1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9">CONCATENATE($D293,"-",$R$1,"-",M293)</f>
        <v>0-Jochems, Cees-1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Jochems, Cees-0-2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0-Jochems, Cees-2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Jochems, Cees-0-3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0-Jochems, Cees-3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Jochems, Cees-0-4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0-Jochems, Cees-4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Jochems, Cees-0-5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0-Jochems, Cees-5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Jochems, Cees-0-6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0-Jochems, Cees-6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Jochems, Cees-0-7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0-Jochems, Cees-7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Jochems, Cees-0-8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0-Jochems, Cees-8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45">CONCATENATE($R$1,"-",,$D308,"-",M308)</f>
        <v>Jochems, Cees-0-1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0-Jochems, Cees-1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47">CONCATENATE($R$1,"-",,$D310,"-",M310)</f>
        <v>Jochems, Cees-0-2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0-Jochems, Cees-2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9">CONCATENATE($R$1,"-",,$D312,"-",M312)</f>
        <v>Jochems, Cees-0-3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0-Jochems, Cees-3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Jochems, Cees-0-4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0-Jochems, Cees-4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Jochems, Cees-0-5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0-Jochems, Cees-5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Jochems, Cees-0-6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0-Jochems, Cees-6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Jochems, Cees-0-7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0-Jochems, Cees-7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Jochems, Cees-0-8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0-Jochems, Cees-8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61">CONCATENATE($R$1,"-",,$D324,"-",M324)</f>
        <v>Jochems, Cees-0-1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0-Jochems, Cees-1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Jochems, Cees-0-2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0-Jochems, Cees-2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Jochems, Cees-0-3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0-Jochems, Cees-3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Jochems, Cees-0-4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0-Jochems, Cees-4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Jochems, Cees-0-5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0-Jochems, Cees-5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Jochems, Cees-0-6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0-Jochems, Cees-6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Jochems, Cees-0-7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0-Jochems, Cees-7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Jochems, Cees-0-8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0-Jochems, Cees-8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Jochems, Cees-0-1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0-Jochems, Cees-1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Jochems, Cees-0-2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0-Jochems, Cees-2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Jochems, Cees-0-3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0-Jochems, Cees-3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Jochems, Cees-0-4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0-Jochems, Cees-4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Jochems, Cees-0-5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0-Jochems, Cees-5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Jochems, Cees-0-6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0-Jochems, Cees-6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Jochems, Cees-0-7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0-Jochems, Cees-7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Jochems, Cees-0-8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0-Jochems, Cees-8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Jochems, Cees-0-1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0-Jochems, Cees-1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Jochems, Cees-0-2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0-Jochems, Cees-2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Jochems, Cees-0-3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0-Jochems, Cees-3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Jochems, Cees-0-4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0-Jochems, Cees-4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Jochems, Cees-0-5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0-Jochems, Cees-5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Jochems, Cees-0-6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0-Jochems, Cees-6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Jochems, Cees-0-7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0-Jochems, Cees-7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Jochems, Cees-0-8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0-Jochems, Cees-8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Jochems, Cees-0-1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0-Jochems, Cees-1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Jochems, Cees-0-2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0-Jochems, Cees-2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Jochems, Cees-0-3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0-Jochems, Cees-3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Jochems, Cees-0-4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0-Jochems, Cees-4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Jochems, Cees-0-5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0-Jochems, Cees-5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Jochems, Cees-0-6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0-Jochems, Cees-6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Jochems, Cees-0-7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0-Jochems, Cees-7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Jochems, Cees-0-8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0-Jochems, Cees-8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Jochems, Cees-0-1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0-Jochems, Cees-1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Jochems, Cees-0-2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0-Jochems, Cees-2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Jochems, Cees-0-3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0-Jochems, Cees-3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Jochems, Cees-0-4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0-Jochems, Cees-4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Jochems, Cees-0-5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0-Jochems, Cees-5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Jochems, Cees-0-6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0-Jochems, Cees-6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Jochems, Cees-0-7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0-Jochems, Cees-7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Jochems, Cees-0-8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0-Jochems, Cees-8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517</v>
      </c>
      <c r="F404" s="28">
        <f>SUM(F4:F395)</f>
        <v>911</v>
      </c>
      <c r="G404" s="28">
        <f>MAX(G4:G395)</f>
        <v>6</v>
      </c>
      <c r="H404" s="33">
        <f>E404/F404</f>
        <v>0.56750823271130624</v>
      </c>
      <c r="I404" s="29">
        <f>SUM(I4:I395)</f>
        <v>47</v>
      </c>
      <c r="J404" s="38"/>
      <c r="N404" s="39"/>
    </row>
  </sheetData>
  <sheetProtection algorithmName="SHA-512" hashValue="OybY6ySYO6SF3N9/7ueZR2iZYCQRjDYO9lg6WsdIpPoHjXxovk2BsYp5ef7VSDm8hwS+Wbap+ATd2oZ2cfTbMw==" saltValue="OBWYzuCSLta0AScolg0PB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EE9D8-7B94-4345-ACCE-73D86640EF14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Deelnemers!B7</f>
        <v>Kroese, Gerard</v>
      </c>
      <c r="S1" s="36">
        <f>VLOOKUP(R1,Deelnemers!$B:$D,2,FALSE)</f>
        <v>13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45576.15</v>
      </c>
      <c r="C4" s="35">
        <f>_xlfn.IFNA(VLOOKUP(L4,Invoer!$A$3:$P$599,3,FALSE),"")</f>
        <v>45574</v>
      </c>
      <c r="D4" s="23" t="str">
        <f>Deelnemers!$B$2</f>
        <v>Hanegraaf, Daan</v>
      </c>
      <c r="E4" s="31">
        <f>IFERROR(IF(VLOOKUP(L4,Invoer!$A$3:$P$599,8,FALSE)&gt;$S$1,$S$1,VLOOKUP(L4,Invoer!$A$3:$P$599,8,FALSE)),"")</f>
        <v>13</v>
      </c>
      <c r="F4" s="31">
        <f>_xlfn.IFNA(VLOOKUP(L4,Invoer!$A$3:$P$599,10,FALSE),"")</f>
        <v>20</v>
      </c>
      <c r="G4" s="31">
        <f>_xlfn.IFNA(VLOOKUP(L4,Invoer!$A$3:$P$599,11,FALSE),"")</f>
        <v>3</v>
      </c>
      <c r="H4" s="32">
        <f>_xlfn.IFNA(VLOOKUP(L4,Invoer!$A$3:$P$599,13,FALSE),"")</f>
        <v>0.65</v>
      </c>
      <c r="I4" s="34">
        <f>_xlfn.IFNA(VLOOKUP(L4,Invoer!$A$3:$P$599,15,FALSE),"")</f>
        <v>3</v>
      </c>
      <c r="J4" s="37">
        <f>VLOOKUP($R$1,Deelnemers!$B$1:$D$25,3,FALSE)</f>
        <v>0.43333333333333335</v>
      </c>
      <c r="L4" t="str">
        <f>CONCATENATE($R$1,"-",,$D4,"-",M4)</f>
        <v>Kroese, Gerard-Hanegraaf, Daan-1</v>
      </c>
      <c r="M4">
        <v>1</v>
      </c>
      <c r="N4">
        <f t="shared" ref="N4:N35" si="1">SMALL($B$4:$B$403,ROW($B1))</f>
        <v>45562.081666666665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Hanegraaf, Daan</v>
      </c>
      <c r="S4" s="40">
        <f t="shared" ref="S4:S35" si="4">VLOOKUP(N4,$B$4:$I$403,4,FALSE)</f>
        <v>13</v>
      </c>
      <c r="T4" s="40">
        <f t="shared" ref="T4:T35" si="5">VLOOKUP(N4,$B$4:$I$403,5,FALSE)</f>
        <v>24</v>
      </c>
      <c r="U4" s="40">
        <f t="shared" ref="U4:U35" si="6">VLOOKUP(N4,$B$4:$I$403,6,FALSE)</f>
        <v>3</v>
      </c>
      <c r="V4" s="41">
        <f t="shared" ref="V4:V35" si="7">VLOOKUP(N4,$B$4:$I$403,7,FALSE)</f>
        <v>0.54166666666666663</v>
      </c>
      <c r="W4" s="42">
        <f t="shared" ref="W4:W35" si="8">VLOOKUP(N4,$B$4:$I$403,8,FALSE)</f>
        <v>3</v>
      </c>
      <c r="X4">
        <f>IFERROR(IF(OR(W4=0,W4=1),(T4*10),T4),0)</f>
        <v>24</v>
      </c>
    </row>
    <row r="5" spans="2:24" ht="15">
      <c r="B5">
        <f t="shared" si="0"/>
        <v>45562.081666666665</v>
      </c>
      <c r="C5" s="35">
        <f>_xlfn.IFNA(VLOOKUP(L5,Invoer!$A$3:$P$599,3,FALSE),"")</f>
        <v>45560</v>
      </c>
      <c r="D5" s="23" t="str">
        <f>Deelnemers!$B$2</f>
        <v>Hanegraaf, Daan</v>
      </c>
      <c r="E5" s="31">
        <f>IFERROR(IF(VLOOKUP(L5,Invoer!$A$3:$P$599,9,FALSE)&gt;$S$1,$S$1,VLOOKUP(L5,Invoer!$A$3:$P$599,9,FALSE)),"")</f>
        <v>13</v>
      </c>
      <c r="F5" s="31">
        <f>_xlfn.IFNA(VLOOKUP(L5,Invoer!$A$3:$P$599,10,FALSE),"")</f>
        <v>24</v>
      </c>
      <c r="G5" s="31">
        <f>_xlfn.IFNA(VLOOKUP(L5,Invoer!$A$3:$P$599,12,FALSE),"")</f>
        <v>3</v>
      </c>
      <c r="H5" s="32">
        <f>_xlfn.IFNA(VLOOKUP(L5,Invoer!$A$3:$P$599,14,FALSE),"")</f>
        <v>0.54166666666666663</v>
      </c>
      <c r="I5" s="34">
        <f>_xlfn.IFNA(VLOOKUP(L5,Invoer!$A$3:$P$599,16,FALSE),"")</f>
        <v>3</v>
      </c>
      <c r="J5" s="37">
        <f>VLOOKUP($R$1,Deelnemers!$B$1:$D$25,3,FALSE)</f>
        <v>0.43333333333333335</v>
      </c>
      <c r="L5" t="str">
        <f>CONCATENATE($D5,"-",$R$1,"-",M5)</f>
        <v>Hanegraaf, Daan-Kroese, Gerard-1</v>
      </c>
      <c r="M5">
        <v>1</v>
      </c>
      <c r="N5">
        <f t="shared" si="1"/>
        <v>45562.081666666665</v>
      </c>
      <c r="O5">
        <f>IF(Q5="","",O4+1)</f>
        <v>2</v>
      </c>
      <c r="Q5" s="83">
        <f t="shared" si="2"/>
        <v>45560</v>
      </c>
      <c r="R5" s="35" t="str">
        <f t="shared" si="3"/>
        <v>Hanegraaf, Daan</v>
      </c>
      <c r="S5" s="40">
        <f t="shared" si="4"/>
        <v>13</v>
      </c>
      <c r="T5" s="40">
        <f t="shared" si="5"/>
        <v>24</v>
      </c>
      <c r="U5" s="40">
        <f t="shared" si="6"/>
        <v>3</v>
      </c>
      <c r="V5" s="41">
        <f t="shared" si="7"/>
        <v>0.54166666666666663</v>
      </c>
      <c r="W5" s="42">
        <f t="shared" si="8"/>
        <v>3</v>
      </c>
      <c r="X5">
        <f t="shared" ref="X5:X68" si="9">IFERROR(IF(OR(W5=0,W5=1),(T5*10),T5),0)</f>
        <v>24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0.43333333333333335</v>
      </c>
      <c r="L6" t="str">
        <f t="shared" ref="L6" si="10">CONCATENATE($R$1,"-",,$D6,"-",M6)</f>
        <v>Kroese, Gerard-Hanegraaf, Daan-2</v>
      </c>
      <c r="M6">
        <v>2</v>
      </c>
      <c r="N6">
        <f t="shared" si="1"/>
        <v>45569.044285714284</v>
      </c>
      <c r="O6">
        <f t="shared" ref="O6:O69" si="11">IF(Q6="","",O5+1)</f>
        <v>3</v>
      </c>
      <c r="Q6" s="83">
        <f t="shared" si="2"/>
        <v>45567</v>
      </c>
      <c r="R6" s="35" t="str">
        <f t="shared" si="3"/>
        <v>Hoppenbrouwers, Ben</v>
      </c>
      <c r="S6" s="40">
        <f t="shared" si="4"/>
        <v>13</v>
      </c>
      <c r="T6" s="40">
        <f t="shared" si="5"/>
        <v>28</v>
      </c>
      <c r="U6" s="40">
        <f t="shared" si="6"/>
        <v>3</v>
      </c>
      <c r="V6" s="41">
        <f t="shared" si="7"/>
        <v>0.4642857142857143</v>
      </c>
      <c r="W6" s="42">
        <f t="shared" si="8"/>
        <v>3</v>
      </c>
      <c r="X6">
        <f t="shared" si="9"/>
        <v>28</v>
      </c>
    </row>
    <row r="7" spans="2:24" ht="15">
      <c r="B7">
        <f t="shared" si="0"/>
        <v>45667.272500000006</v>
      </c>
      <c r="C7" s="35">
        <f>_xlfn.IFNA(VLOOKUP(L7,Invoer!$A$3:$P$599,3,FALSE),"")</f>
        <v>45665</v>
      </c>
      <c r="D7" s="23" t="str">
        <f>Deelnemers!$B$2</f>
        <v>Hanegraaf, Daan</v>
      </c>
      <c r="E7" s="31">
        <f>IFERROR(IF(VLOOKUP(L7,Invoer!$A$3:$P$599,9,FALSE)&gt;$S$1,$S$1,VLOOKUP(L7,Invoer!$A$3:$P$599,9,FALSE)),"")</f>
        <v>13</v>
      </c>
      <c r="F7" s="31">
        <f>_xlfn.IFNA(VLOOKUP(L7,Invoer!$A$3:$P$599,10,FALSE),"")</f>
        <v>16</v>
      </c>
      <c r="G7" s="31">
        <f>_xlfn.IFNA(VLOOKUP(L7,Invoer!$A$3:$P$599,12,FALSE),"")</f>
        <v>4</v>
      </c>
      <c r="H7" s="32">
        <f>_xlfn.IFNA(VLOOKUP(L7,Invoer!$A$3:$P$599,14,FALSE),"")</f>
        <v>0.8125</v>
      </c>
      <c r="I7" s="34">
        <f>_xlfn.IFNA(VLOOKUP(L7,Invoer!$A$3:$P$599,16,FALSE),"")</f>
        <v>3</v>
      </c>
      <c r="J7" s="37">
        <f>VLOOKUP($R$1,Deelnemers!$B$1:$D$25,3,FALSE)</f>
        <v>0.43333333333333335</v>
      </c>
      <c r="L7" t="str">
        <f t="shared" ref="L7" si="12">CONCATENATE($D7,"-",$R$1,"-",M7)</f>
        <v>Hanegraaf, Daan-Kroese, Gerard-2</v>
      </c>
      <c r="M7">
        <v>2</v>
      </c>
      <c r="N7">
        <f t="shared" si="1"/>
        <v>45569.110909090916</v>
      </c>
      <c r="O7">
        <f t="shared" si="11"/>
        <v>4</v>
      </c>
      <c r="Q7" s="83">
        <f t="shared" si="2"/>
        <v>45567</v>
      </c>
      <c r="R7" s="35" t="str">
        <f t="shared" si="3"/>
        <v>Praat, Marcel van</v>
      </c>
      <c r="S7" s="40">
        <f t="shared" si="4"/>
        <v>13</v>
      </c>
      <c r="T7" s="40">
        <f t="shared" si="5"/>
        <v>22</v>
      </c>
      <c r="U7" s="40">
        <f t="shared" si="6"/>
        <v>4</v>
      </c>
      <c r="V7" s="41">
        <f t="shared" si="7"/>
        <v>0.59090909090909094</v>
      </c>
      <c r="W7" s="42">
        <f t="shared" si="8"/>
        <v>3</v>
      </c>
      <c r="X7">
        <f t="shared" si="9"/>
        <v>22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0.43333333333333335</v>
      </c>
      <c r="L8" t="str">
        <f t="shared" ref="L8" si="13">CONCATENATE($R$1,"-",,$D8,"-",M8)</f>
        <v>Kroese, Gerard-Hanegraaf, Daan-3</v>
      </c>
      <c r="M8">
        <v>3</v>
      </c>
      <c r="N8">
        <f t="shared" si="1"/>
        <v>45575.76666666667</v>
      </c>
      <c r="O8">
        <f t="shared" si="11"/>
        <v>5</v>
      </c>
      <c r="Q8" s="83">
        <f t="shared" si="2"/>
        <v>45574</v>
      </c>
      <c r="R8" s="35" t="str">
        <f t="shared" si="3"/>
        <v>Havermans, Jos</v>
      </c>
      <c r="S8" s="40">
        <f t="shared" si="4"/>
        <v>11</v>
      </c>
      <c r="T8" s="40">
        <f t="shared" si="5"/>
        <v>30</v>
      </c>
      <c r="U8" s="40">
        <f t="shared" si="6"/>
        <v>2</v>
      </c>
      <c r="V8" s="41">
        <f t="shared" si="7"/>
        <v>0.36666666666666664</v>
      </c>
      <c r="W8" s="42">
        <f t="shared" si="8"/>
        <v>0</v>
      </c>
      <c r="X8">
        <f t="shared" si="9"/>
        <v>300</v>
      </c>
    </row>
    <row r="9" spans="2:24" ht="15">
      <c r="B9">
        <f t="shared" si="0"/>
        <v>45695.197142857141</v>
      </c>
      <c r="C9" s="35">
        <f>_xlfn.IFNA(VLOOKUP(L9,Invoer!$A$3:$P$599,3,FALSE),"")</f>
        <v>45693</v>
      </c>
      <c r="D9" s="23" t="str">
        <f>Deelnemers!$B$2</f>
        <v>Hanegraaf, Daan</v>
      </c>
      <c r="E9" s="31">
        <f>IFERROR(IF(VLOOKUP(L9,Invoer!$A$3:$P$599,9,FALSE)&gt;$S$1,$S$1,VLOOKUP(L9,Invoer!$A$3:$P$599,9,FALSE)),"")</f>
        <v>12</v>
      </c>
      <c r="F9" s="31">
        <f>_xlfn.IFNA(VLOOKUP(L9,Invoer!$A$3:$P$599,10,FALSE),"")</f>
        <v>14</v>
      </c>
      <c r="G9" s="31">
        <f>_xlfn.IFNA(VLOOKUP(L9,Invoer!$A$3:$P$599,12,FALSE),"")</f>
        <v>4</v>
      </c>
      <c r="H9" s="32">
        <f>_xlfn.IFNA(VLOOKUP(L9,Invoer!$A$3:$P$599,14,FALSE),"")</f>
        <v>0.8571428571428571</v>
      </c>
      <c r="I9" s="34">
        <f>_xlfn.IFNA(VLOOKUP(L9,Invoer!$A$3:$P$599,16,FALSE),"")</f>
        <v>0</v>
      </c>
      <c r="J9" s="37">
        <f>VLOOKUP($R$1,Deelnemers!$B$1:$D$25,3,FALSE)</f>
        <v>0.43333333333333335</v>
      </c>
      <c r="L9" t="str">
        <f t="shared" ref="L9" si="14">CONCATENATE($D9,"-",$R$1,"-",M9)</f>
        <v>Hanegraaf, Daan-Kroese, Gerard-3</v>
      </c>
      <c r="M9">
        <v>3</v>
      </c>
      <c r="N9">
        <f t="shared" si="1"/>
        <v>45576.15</v>
      </c>
      <c r="O9">
        <f t="shared" si="11"/>
        <v>6</v>
      </c>
      <c r="Q9" s="83">
        <f t="shared" si="2"/>
        <v>45574</v>
      </c>
      <c r="R9" s="35" t="str">
        <f t="shared" si="3"/>
        <v>Hanegraaf, Daan</v>
      </c>
      <c r="S9" s="40">
        <f t="shared" si="4"/>
        <v>13</v>
      </c>
      <c r="T9" s="40">
        <f t="shared" si="5"/>
        <v>20</v>
      </c>
      <c r="U9" s="40">
        <f t="shared" si="6"/>
        <v>3</v>
      </c>
      <c r="V9" s="41">
        <f t="shared" si="7"/>
        <v>0.65</v>
      </c>
      <c r="W9" s="42">
        <f t="shared" si="8"/>
        <v>3</v>
      </c>
      <c r="X9">
        <f t="shared" si="9"/>
        <v>20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0.43333333333333335</v>
      </c>
      <c r="L10" t="str">
        <f t="shared" ref="L10" si="15">CONCATENATE($R$1,"-",,$D10,"-",M10)</f>
        <v>Kroese, Gerard-Hanegraaf, Daan-4</v>
      </c>
      <c r="M10">
        <v>4</v>
      </c>
      <c r="N10">
        <f t="shared" si="1"/>
        <v>45638.366666666676</v>
      </c>
      <c r="O10">
        <f t="shared" si="11"/>
        <v>7</v>
      </c>
      <c r="Q10" s="83">
        <f t="shared" si="2"/>
        <v>45637</v>
      </c>
      <c r="R10" s="35" t="str">
        <f t="shared" si="3"/>
        <v>Praat, Marcel van</v>
      </c>
      <c r="S10" s="40">
        <f t="shared" si="4"/>
        <v>8</v>
      </c>
      <c r="T10" s="40">
        <f t="shared" si="5"/>
        <v>30</v>
      </c>
      <c r="U10" s="40">
        <f t="shared" si="6"/>
        <v>2</v>
      </c>
      <c r="V10" s="41">
        <f t="shared" si="7"/>
        <v>0.26666666666666666</v>
      </c>
      <c r="W10" s="42">
        <f t="shared" si="8"/>
        <v>0</v>
      </c>
      <c r="X10">
        <f t="shared" si="9"/>
        <v>300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0.43333333333333335</v>
      </c>
      <c r="L11" t="str">
        <f t="shared" ref="L11" si="16">CONCATENATE($D11,"-",$R$1,"-",M11)</f>
        <v>Hanegraaf, Daan-Kroese, Gerard-4</v>
      </c>
      <c r="M11">
        <v>4</v>
      </c>
      <c r="N11">
        <f t="shared" si="1"/>
        <v>45639.060000000005</v>
      </c>
      <c r="O11">
        <f t="shared" si="11"/>
        <v>8</v>
      </c>
      <c r="Q11" s="83">
        <f t="shared" si="2"/>
        <v>45637</v>
      </c>
      <c r="R11" s="35" t="str">
        <f t="shared" si="3"/>
        <v>Oorschot, René van</v>
      </c>
      <c r="S11" s="40">
        <f t="shared" si="4"/>
        <v>13</v>
      </c>
      <c r="T11" s="40">
        <f t="shared" si="5"/>
        <v>26</v>
      </c>
      <c r="U11" s="40">
        <f t="shared" si="6"/>
        <v>3</v>
      </c>
      <c r="V11" s="41">
        <f t="shared" si="7"/>
        <v>0.5</v>
      </c>
      <c r="W11" s="42">
        <f t="shared" si="8"/>
        <v>3</v>
      </c>
      <c r="X11">
        <f t="shared" si="9"/>
        <v>26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0.43333333333333335</v>
      </c>
      <c r="L12" t="str">
        <f t="shared" ref="L12" si="17">CONCATENATE($R$1,"-",,$D12,"-",M12)</f>
        <v>Kroese, Gerard-Hanegraaf, Daan-5</v>
      </c>
      <c r="M12">
        <v>5</v>
      </c>
      <c r="N12">
        <f t="shared" si="1"/>
        <v>45644</v>
      </c>
      <c r="O12">
        <f t="shared" si="11"/>
        <v>9</v>
      </c>
      <c r="Q12" s="83">
        <f t="shared" si="2"/>
        <v>45644</v>
      </c>
      <c r="R12" s="35" t="str">
        <f t="shared" si="3"/>
        <v>Vermeulen, Rudolf</v>
      </c>
      <c r="S12" s="40">
        <f t="shared" si="4"/>
        <v>10</v>
      </c>
      <c r="T12" s="40">
        <f t="shared" si="5"/>
        <v>30</v>
      </c>
      <c r="U12" s="40">
        <f t="shared" si="6"/>
        <v>2</v>
      </c>
      <c r="V12" s="41">
        <f t="shared" si="7"/>
        <v>0.33333333333333331</v>
      </c>
      <c r="W12" s="42">
        <f t="shared" si="8"/>
        <v>0</v>
      </c>
      <c r="X12">
        <f t="shared" si="9"/>
        <v>300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0.43333333333333335</v>
      </c>
      <c r="L13" t="str">
        <f t="shared" ref="L13" si="18">CONCATENATE($D13,"-",$R$1,"-",M13)</f>
        <v>Hanegraaf, Daan-Kroese, Gerard-5</v>
      </c>
      <c r="M13">
        <v>5</v>
      </c>
      <c r="N13">
        <f t="shared" si="1"/>
        <v>45666.634827586211</v>
      </c>
      <c r="O13">
        <f t="shared" si="11"/>
        <v>10</v>
      </c>
      <c r="Q13" s="83">
        <f t="shared" si="2"/>
        <v>45665</v>
      </c>
      <c r="R13" s="35" t="str">
        <f t="shared" si="3"/>
        <v>Verkooyen, John</v>
      </c>
      <c r="S13" s="40">
        <f t="shared" si="4"/>
        <v>10</v>
      </c>
      <c r="T13" s="40">
        <f t="shared" si="5"/>
        <v>29</v>
      </c>
      <c r="U13" s="40">
        <f t="shared" si="6"/>
        <v>1</v>
      </c>
      <c r="V13" s="41">
        <f t="shared" si="7"/>
        <v>0.34482758620689657</v>
      </c>
      <c r="W13" s="42">
        <f t="shared" si="8"/>
        <v>0</v>
      </c>
      <c r="X13">
        <f t="shared" si="9"/>
        <v>290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0.43333333333333335</v>
      </c>
      <c r="L14" t="str">
        <f t="shared" ref="L14" si="19">CONCATENATE($R$1,"-",,$D14,"-",M14)</f>
        <v>Kroese, Gerard-Hanegraaf, Daan-6</v>
      </c>
      <c r="M14">
        <v>6</v>
      </c>
      <c r="N14">
        <f t="shared" si="1"/>
        <v>45667.272500000006</v>
      </c>
      <c r="O14">
        <f t="shared" si="11"/>
        <v>11</v>
      </c>
      <c r="Q14" s="83">
        <f t="shared" si="2"/>
        <v>45665</v>
      </c>
      <c r="R14" s="35" t="str">
        <f t="shared" si="3"/>
        <v>Hanegraaf, Daan</v>
      </c>
      <c r="S14" s="40">
        <f t="shared" si="4"/>
        <v>13</v>
      </c>
      <c r="T14" s="40">
        <f t="shared" si="5"/>
        <v>16</v>
      </c>
      <c r="U14" s="40">
        <f t="shared" si="6"/>
        <v>4</v>
      </c>
      <c r="V14" s="41">
        <f t="shared" si="7"/>
        <v>0.8125</v>
      </c>
      <c r="W14" s="42">
        <f t="shared" si="8"/>
        <v>3</v>
      </c>
      <c r="X14">
        <f t="shared" si="9"/>
        <v>16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0.43333333333333335</v>
      </c>
      <c r="L15" t="str">
        <f t="shared" ref="L15" si="20">CONCATENATE($D15,"-",$R$1,"-",M15)</f>
        <v>Hanegraaf, Daan-Kroese, Gerard-6</v>
      </c>
      <c r="M15">
        <v>6</v>
      </c>
      <c r="N15">
        <f t="shared" si="1"/>
        <v>45672</v>
      </c>
      <c r="O15">
        <f t="shared" si="11"/>
        <v>12</v>
      </c>
      <c r="Q15" s="83">
        <f t="shared" si="2"/>
        <v>45672</v>
      </c>
      <c r="R15" s="35" t="str">
        <f t="shared" si="3"/>
        <v>Havermans, Jos</v>
      </c>
      <c r="S15" s="40">
        <f t="shared" si="4"/>
        <v>13</v>
      </c>
      <c r="T15" s="40">
        <f t="shared" si="5"/>
        <v>16</v>
      </c>
      <c r="U15" s="40">
        <f t="shared" si="6"/>
        <v>5</v>
      </c>
      <c r="V15" s="41">
        <f t="shared" si="7"/>
        <v>0.8125</v>
      </c>
      <c r="W15" s="42">
        <f t="shared" si="8"/>
        <v>3</v>
      </c>
      <c r="X15">
        <f t="shared" si="9"/>
        <v>16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0.43333333333333335</v>
      </c>
      <c r="L16" t="str">
        <f t="shared" ref="L16" si="21">CONCATENATE($R$1,"-",,$D16,"-",M16)</f>
        <v>Kroese, Gerard-Hanegraaf, Daan-7</v>
      </c>
      <c r="M16">
        <v>7</v>
      </c>
      <c r="N16">
        <f t="shared" si="1"/>
        <v>45687.500000000007</v>
      </c>
      <c r="O16">
        <f t="shared" si="11"/>
        <v>13</v>
      </c>
      <c r="Q16" s="83">
        <f t="shared" si="2"/>
        <v>45686</v>
      </c>
      <c r="R16" s="35" t="str">
        <f t="shared" si="3"/>
        <v>Oorschot, René van</v>
      </c>
      <c r="S16" s="40">
        <f t="shared" si="4"/>
        <v>9</v>
      </c>
      <c r="T16" s="40">
        <f t="shared" si="5"/>
        <v>30</v>
      </c>
      <c r="U16" s="40">
        <f t="shared" si="6"/>
        <v>2</v>
      </c>
      <c r="V16" s="41">
        <f t="shared" si="7"/>
        <v>0.3</v>
      </c>
      <c r="W16" s="42">
        <f t="shared" si="8"/>
        <v>0</v>
      </c>
      <c r="X16">
        <f t="shared" si="9"/>
        <v>300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0.43333333333333335</v>
      </c>
      <c r="L17" t="str">
        <f t="shared" ref="L17" si="22">CONCATENATE($D17,"-",$R$1,"-",M17)</f>
        <v>Hanegraaf, Daan-Kroese, Gerard-7</v>
      </c>
      <c r="M17">
        <v>7</v>
      </c>
      <c r="N17">
        <f t="shared" si="1"/>
        <v>45688.03333333334</v>
      </c>
      <c r="O17">
        <f t="shared" si="11"/>
        <v>14</v>
      </c>
      <c r="Q17" s="83">
        <f t="shared" si="2"/>
        <v>45686</v>
      </c>
      <c r="R17" s="35" t="str">
        <f t="shared" si="3"/>
        <v>Steen, Kees van</v>
      </c>
      <c r="S17" s="40">
        <f t="shared" si="4"/>
        <v>13</v>
      </c>
      <c r="T17" s="40">
        <f t="shared" si="5"/>
        <v>30</v>
      </c>
      <c r="U17" s="40">
        <f t="shared" si="6"/>
        <v>3</v>
      </c>
      <c r="V17" s="41">
        <f t="shared" si="7"/>
        <v>0.43333333333333335</v>
      </c>
      <c r="W17" s="42">
        <f t="shared" si="8"/>
        <v>3</v>
      </c>
      <c r="X17">
        <f t="shared" si="9"/>
        <v>30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0.43333333333333335</v>
      </c>
      <c r="L18" t="str">
        <f t="shared" ref="L18" si="23">CONCATENATE($R$1,"-",,$D18,"-",M18)</f>
        <v>Kroese, Gerard-Hanegraaf, Daan-8</v>
      </c>
      <c r="M18">
        <v>8</v>
      </c>
      <c r="N18">
        <f t="shared" si="1"/>
        <v>45695.03333333334</v>
      </c>
      <c r="O18">
        <f t="shared" si="11"/>
        <v>15</v>
      </c>
      <c r="Q18" s="83">
        <f t="shared" si="2"/>
        <v>45693</v>
      </c>
      <c r="R18" s="35" t="str">
        <f t="shared" si="3"/>
        <v>Hoppenbrouwers, Ben</v>
      </c>
      <c r="S18" s="40">
        <f t="shared" si="4"/>
        <v>13</v>
      </c>
      <c r="T18" s="40">
        <f t="shared" si="5"/>
        <v>30</v>
      </c>
      <c r="U18" s="40">
        <f t="shared" si="6"/>
        <v>2</v>
      </c>
      <c r="V18" s="41">
        <f t="shared" si="7"/>
        <v>0.43333333333333335</v>
      </c>
      <c r="W18" s="42">
        <f t="shared" si="8"/>
        <v>3</v>
      </c>
      <c r="X18">
        <f t="shared" si="9"/>
        <v>30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0.43333333333333335</v>
      </c>
      <c r="L19" t="str">
        <f t="shared" ref="L19" si="24">CONCATENATE($D19,"-",$R$1,"-",M19)</f>
        <v>Hanegraaf, Daan-Kroese, Gerard-8</v>
      </c>
      <c r="M19">
        <v>8</v>
      </c>
      <c r="N19">
        <f t="shared" si="1"/>
        <v>45695.197142857141</v>
      </c>
      <c r="O19">
        <f t="shared" si="11"/>
        <v>16</v>
      </c>
      <c r="Q19" s="83">
        <f t="shared" si="2"/>
        <v>45693</v>
      </c>
      <c r="R19" s="35" t="str">
        <f t="shared" si="3"/>
        <v>Hanegraaf, Daan</v>
      </c>
      <c r="S19" s="40">
        <f t="shared" si="4"/>
        <v>12</v>
      </c>
      <c r="T19" s="40">
        <f t="shared" si="5"/>
        <v>14</v>
      </c>
      <c r="U19" s="40">
        <f t="shared" si="6"/>
        <v>4</v>
      </c>
      <c r="V19" s="41">
        <f t="shared" si="7"/>
        <v>0.8571428571428571</v>
      </c>
      <c r="W19" s="42">
        <f t="shared" si="8"/>
        <v>0</v>
      </c>
      <c r="X19">
        <f t="shared" si="9"/>
        <v>140</v>
      </c>
    </row>
    <row r="20" spans="2:24" ht="15">
      <c r="B20">
        <f t="shared" si="0"/>
        <v>45562.081666666665</v>
      </c>
      <c r="C20" s="35">
        <f>_xlfn.IFNA(VLOOKUP(L20,Invoer!$A$3:$P$599,3,FALSE),"")</f>
        <v>45560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13</v>
      </c>
      <c r="F20" s="31">
        <f>_xlfn.IFNA(VLOOKUP(L20,Invoer!$A$3:$P$599,10,FALSE),"")</f>
        <v>24</v>
      </c>
      <c r="G20" s="31">
        <f>_xlfn.IFNA(VLOOKUP(L20,Invoer!$A$3:$P$599,11,FALSE),"")</f>
        <v>5</v>
      </c>
      <c r="H20" s="32">
        <f>_xlfn.IFNA(VLOOKUP(L20,Invoer!$A$3:$P$599,13,FALSE),"")</f>
        <v>0.54166666666666663</v>
      </c>
      <c r="I20" s="34">
        <f>_xlfn.IFNA(VLOOKUP(L20,Invoer!$A$3:$P$599,15,FALSE),"")</f>
        <v>3</v>
      </c>
      <c r="J20" s="37">
        <f>VLOOKUP($R$1,Deelnemers!$B$1:$D$25,3,FALSE)</f>
        <v>0.43333333333333335</v>
      </c>
      <c r="L20" t="str">
        <f t="shared" ref="L20" si="25">CONCATENATE($R$1,"-",,$D20,"-",M20)</f>
        <v>Kroese, Gerard-Hanegraaf, Hein-1</v>
      </c>
      <c r="M20">
        <v>1</v>
      </c>
      <c r="N20">
        <f t="shared" si="1"/>
        <v>45708.633333333339</v>
      </c>
      <c r="O20">
        <f t="shared" si="11"/>
        <v>17</v>
      </c>
      <c r="Q20" s="83">
        <f t="shared" si="2"/>
        <v>45707</v>
      </c>
      <c r="R20" s="35" t="str">
        <f t="shared" si="3"/>
        <v>Zagers, Kees</v>
      </c>
      <c r="S20" s="40">
        <f t="shared" si="4"/>
        <v>10</v>
      </c>
      <c r="T20" s="40">
        <f t="shared" si="5"/>
        <v>30</v>
      </c>
      <c r="U20" s="40">
        <f t="shared" si="6"/>
        <v>3</v>
      </c>
      <c r="V20" s="41">
        <f t="shared" si="7"/>
        <v>0.33333333333333331</v>
      </c>
      <c r="W20" s="42">
        <f t="shared" si="8"/>
        <v>0</v>
      </c>
      <c r="X20">
        <f t="shared" si="9"/>
        <v>300</v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0.43333333333333335</v>
      </c>
      <c r="L21" t="str">
        <f t="shared" ref="L21" si="26">CONCATENATE($D21,"-",$R$1,"-",M21)</f>
        <v>Hanegraaf, Hein-Kroese, Gerard-1</v>
      </c>
      <c r="M21">
        <v>1</v>
      </c>
      <c r="N21">
        <f t="shared" si="1"/>
        <v>45709.051481481481</v>
      </c>
      <c r="O21">
        <f t="shared" si="11"/>
        <v>18</v>
      </c>
      <c r="Q21" s="83">
        <f t="shared" si="2"/>
        <v>45707</v>
      </c>
      <c r="R21" s="35" t="str">
        <f t="shared" si="3"/>
        <v>Vissenberg, Erwin</v>
      </c>
      <c r="S21" s="40">
        <f t="shared" si="4"/>
        <v>13</v>
      </c>
      <c r="T21" s="40">
        <f t="shared" si="5"/>
        <v>27</v>
      </c>
      <c r="U21" s="40">
        <f t="shared" si="6"/>
        <v>4</v>
      </c>
      <c r="V21" s="41">
        <f t="shared" si="7"/>
        <v>0.48148148148148145</v>
      </c>
      <c r="W21" s="42">
        <f t="shared" si="8"/>
        <v>3</v>
      </c>
      <c r="X21">
        <f t="shared" si="9"/>
        <v>27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0.43333333333333335</v>
      </c>
      <c r="L22" t="str">
        <f t="shared" ref="L22" si="27">CONCATENATE($R$1,"-",,$D22,"-",M22)</f>
        <v>Kroese, Gerard-Hanegraaf, Hein-2</v>
      </c>
      <c r="M22">
        <v>2</v>
      </c>
      <c r="N22">
        <f t="shared" si="1"/>
        <v>45714.700000000004</v>
      </c>
      <c r="O22">
        <f t="shared" si="11"/>
        <v>19</v>
      </c>
      <c r="Q22" s="83">
        <f t="shared" si="2"/>
        <v>45714</v>
      </c>
      <c r="R22" s="35" t="str">
        <f t="shared" si="3"/>
        <v>Vissenberg, Erwin</v>
      </c>
      <c r="S22" s="40">
        <f t="shared" si="4"/>
        <v>3</v>
      </c>
      <c r="T22" s="40">
        <f t="shared" si="5"/>
        <v>30</v>
      </c>
      <c r="U22" s="40">
        <f t="shared" si="6"/>
        <v>2</v>
      </c>
      <c r="V22" s="41">
        <f t="shared" si="7"/>
        <v>0.1</v>
      </c>
      <c r="W22" s="42">
        <f t="shared" si="8"/>
        <v>0</v>
      </c>
      <c r="X22">
        <f t="shared" si="9"/>
        <v>300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0.43333333333333335</v>
      </c>
      <c r="L23" t="str">
        <f t="shared" ref="L23" si="28">CONCATENATE($D23,"-",$R$1,"-",M23)</f>
        <v>Hanegraaf, Hein-Kroese, Gerard-2</v>
      </c>
      <c r="M23">
        <v>2</v>
      </c>
      <c r="N23">
        <f t="shared" si="1"/>
        <v>45715.549999999996</v>
      </c>
      <c r="O23">
        <f t="shared" si="11"/>
        <v>20</v>
      </c>
      <c r="Q23" s="83">
        <f t="shared" si="2"/>
        <v>45714</v>
      </c>
      <c r="R23" s="35" t="str">
        <f t="shared" si="3"/>
        <v>Steen, Kees van</v>
      </c>
      <c r="S23" s="40">
        <f t="shared" si="4"/>
        <v>9</v>
      </c>
      <c r="T23" s="40">
        <f t="shared" si="5"/>
        <v>20</v>
      </c>
      <c r="U23" s="40">
        <f t="shared" si="6"/>
        <v>2</v>
      </c>
      <c r="V23" s="41">
        <f t="shared" si="7"/>
        <v>0.45</v>
      </c>
      <c r="W23" s="42">
        <f t="shared" si="8"/>
        <v>0</v>
      </c>
      <c r="X23">
        <f t="shared" si="9"/>
        <v>200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0.43333333333333335</v>
      </c>
      <c r="L24" t="str">
        <f t="shared" ref="L24" si="29">CONCATENATE($R$1,"-",,$D24,"-",M24)</f>
        <v>Kroese, Gerard-Hanegraaf, Hein-3</v>
      </c>
      <c r="M24">
        <v>3</v>
      </c>
      <c r="N24">
        <f t="shared" si="1"/>
        <v>45716.110909090916</v>
      </c>
      <c r="O24">
        <f t="shared" si="11"/>
        <v>21</v>
      </c>
      <c r="Q24" s="83">
        <f t="shared" si="2"/>
        <v>45714</v>
      </c>
      <c r="R24" s="35" t="str">
        <f t="shared" si="3"/>
        <v>Zagers, Kees</v>
      </c>
      <c r="S24" s="40">
        <f t="shared" si="4"/>
        <v>13</v>
      </c>
      <c r="T24" s="40">
        <f t="shared" si="5"/>
        <v>22</v>
      </c>
      <c r="U24" s="40">
        <f t="shared" si="6"/>
        <v>2</v>
      </c>
      <c r="V24" s="41">
        <f t="shared" si="7"/>
        <v>0.59090909090909094</v>
      </c>
      <c r="W24" s="42">
        <f t="shared" si="8"/>
        <v>3</v>
      </c>
      <c r="X24">
        <f t="shared" si="9"/>
        <v>22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0.43333333333333335</v>
      </c>
      <c r="L25" t="str">
        <f t="shared" ref="L25" si="30">CONCATENATE($D25,"-",$R$1,"-",M25)</f>
        <v>Hanegraaf, Hein-Kroese, Gerard-3</v>
      </c>
      <c r="M25">
        <v>3</v>
      </c>
      <c r="N25">
        <f t="shared" si="1"/>
        <v>45770</v>
      </c>
      <c r="O25">
        <f t="shared" si="11"/>
        <v>22</v>
      </c>
      <c r="Q25" s="83">
        <f t="shared" si="2"/>
        <v>45770</v>
      </c>
      <c r="R25" s="35" t="str">
        <f t="shared" si="3"/>
        <v>Verkooyen, John</v>
      </c>
      <c r="S25" s="40">
        <f t="shared" si="4"/>
        <v>13</v>
      </c>
      <c r="T25" s="40">
        <f t="shared" si="5"/>
        <v>24</v>
      </c>
      <c r="U25" s="40">
        <f t="shared" si="6"/>
        <v>3</v>
      </c>
      <c r="V25" s="41">
        <f t="shared" si="7"/>
        <v>0.54166666666666663</v>
      </c>
      <c r="W25" s="42">
        <f t="shared" si="8"/>
        <v>3</v>
      </c>
      <c r="X25">
        <f t="shared" si="9"/>
        <v>24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0.43333333333333335</v>
      </c>
      <c r="L26" t="str">
        <f t="shared" ref="L26" si="31">CONCATENATE($R$1,"-",,$D26,"-",M26)</f>
        <v>Kroese, Gerard-Hanegraaf,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0.43333333333333335</v>
      </c>
      <c r="L27" t="str">
        <f t="shared" ref="L27" si="32">CONCATENATE($D27,"-",$R$1,"-",M27)</f>
        <v>Hanegraaf, Hein-Kroese, Gerard-4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0.43333333333333335</v>
      </c>
      <c r="L28" t="str">
        <f t="shared" ref="L28" si="33">CONCATENATE($R$1,"-",,$D28,"-",M28)</f>
        <v>Kroese, Gerard-Hanegraaf,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0.43333333333333335</v>
      </c>
      <c r="L29" t="str">
        <f t="shared" ref="L29" si="34">CONCATENATE($D29,"-",$R$1,"-",M29)</f>
        <v>Hanegraaf, Hein-Kroese, Gerard-5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0.43333333333333335</v>
      </c>
      <c r="L30" t="str">
        <f t="shared" ref="L30" si="35">CONCATENATE($R$1,"-",,$D30,"-",M30)</f>
        <v>Kroese, Gerard-Hanegraaf,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0.43333333333333335</v>
      </c>
      <c r="L31" t="str">
        <f t="shared" ref="L31" si="36">CONCATENATE($D31,"-",$R$1,"-",M31)</f>
        <v>Hanegraaf, Hein-Kroese, Gerard-6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0.43333333333333335</v>
      </c>
      <c r="L32" t="str">
        <f t="shared" ref="L32" si="37">CONCATENATE($R$1,"-",,$D32,"-",M32)</f>
        <v>Kroese, Gerard-Hanegraaf,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0.43333333333333335</v>
      </c>
      <c r="L33" t="str">
        <f t="shared" ref="L33" si="38">CONCATENATE($D33,"-",$R$1,"-",M33)</f>
        <v>Hanegraaf, Hein-Kroese, Gerard-7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0.43333333333333335</v>
      </c>
      <c r="L34" t="str">
        <f t="shared" ref="L34" si="39">CONCATENATE($R$1,"-",,$D34,"-",M34)</f>
        <v>Kroese, Gerard-Hanegraaf,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0.43333333333333335</v>
      </c>
      <c r="L35" t="str">
        <f t="shared" ref="L35" si="40">CONCATENATE($D35,"-",$R$1,"-",M35)</f>
        <v>Hanegraaf, Hein-Kroese, Gerard-8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0.43333333333333335</v>
      </c>
      <c r="L36" t="str">
        <f t="shared" ref="L36" si="42">CONCATENATE($R$1,"-",,$D36,"-",M36)</f>
        <v>Kroese, Gerard-Havermans,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45575.76666666667</v>
      </c>
      <c r="C37" s="35">
        <f>_xlfn.IFNA(VLOOKUP(L37,Invoer!$A$3:$P$599,3,FALSE),"")</f>
        <v>45574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11</v>
      </c>
      <c r="F37" s="31">
        <f>_xlfn.IFNA(VLOOKUP(L37,Invoer!$A$3:$P$599,10,FALSE),"")</f>
        <v>30</v>
      </c>
      <c r="G37" s="31">
        <f>_xlfn.IFNA(VLOOKUP(L37,Invoer!$A$3:$P$599,12,FALSE),"")</f>
        <v>2</v>
      </c>
      <c r="H37" s="32">
        <f>_xlfn.IFNA(VLOOKUP(L37,Invoer!$A$3:$P$599,14,FALSE),"")</f>
        <v>0.36666666666666664</v>
      </c>
      <c r="I37" s="34">
        <f>_xlfn.IFNA(VLOOKUP(L37,Invoer!$A$3:$P$599,16,FALSE),"")</f>
        <v>0</v>
      </c>
      <c r="J37" s="37">
        <f>VLOOKUP($R$1,Deelnemers!$B$1:$D$25,3,FALSE)</f>
        <v>0.43333333333333335</v>
      </c>
      <c r="L37" t="str">
        <f t="shared" ref="L37" si="51">CONCATENATE($D37,"-",$R$1,"-",M37)</f>
        <v>Havermans, Jos-Kroese, Gerard-1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0.43333333333333335</v>
      </c>
      <c r="L38" t="str">
        <f t="shared" ref="L38" si="52">CONCATENATE($R$1,"-",,$D38,"-",M38)</f>
        <v>Kroese, Gerard-Havermans,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45672</v>
      </c>
      <c r="C39" s="35">
        <f>_xlfn.IFNA(VLOOKUP(L39,Invoer!$A$3:$P$599,3,FALSE),"")</f>
        <v>45672</v>
      </c>
      <c r="D39" s="23" t="str">
        <f>Deelnemers!$B$4</f>
        <v>Havermans, Jos</v>
      </c>
      <c r="E39" s="31">
        <f>IFERROR(IF(VLOOKUP(L39,Invoer!$A$3:$P$599,9,FALSE)&gt;$S$1,$S$1,VLOOKUP(L39,Invoer!$A$3:$P$599,9,FALSE)),"")</f>
        <v>13</v>
      </c>
      <c r="F39" s="31">
        <f>_xlfn.IFNA(VLOOKUP(L39,Invoer!$A$3:$P$599,10,FALSE),"")</f>
        <v>16</v>
      </c>
      <c r="G39" s="31">
        <f>_xlfn.IFNA(VLOOKUP(L39,Invoer!$A$3:$P$599,12,FALSE),"")</f>
        <v>5</v>
      </c>
      <c r="H39" s="32">
        <f>_xlfn.IFNA(VLOOKUP(L39,Invoer!$A$3:$P$599,14,FALSE),"")</f>
        <v>0.8125</v>
      </c>
      <c r="I39" s="34">
        <f>_xlfn.IFNA(VLOOKUP(L39,Invoer!$A$3:$P$599,16,FALSE),"")</f>
        <v>3</v>
      </c>
      <c r="J39" s="37">
        <f>VLOOKUP($R$1,Deelnemers!$B$1:$D$25,3,FALSE)</f>
        <v>0.43333333333333335</v>
      </c>
      <c r="L39" t="str">
        <f t="shared" ref="L39" si="53">CONCATENATE($D39,"-",$R$1,"-",M39)</f>
        <v>Havermans, Jos-Kroese, Gerard-2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0.43333333333333335</v>
      </c>
      <c r="L40" t="str">
        <f t="shared" ref="L40" si="54">CONCATENATE($R$1,"-",,$D40,"-",M40)</f>
        <v>Kroese, Gerard-Havermans,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0.43333333333333335</v>
      </c>
      <c r="L41" t="str">
        <f t="shared" ref="L41" si="55">CONCATENATE($D41,"-",$R$1,"-",M41)</f>
        <v>Havermans, Jos-Kroese, Gerard-3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0.43333333333333335</v>
      </c>
      <c r="L42" t="str">
        <f t="shared" ref="L42" si="56">CONCATENATE($R$1,"-",,$D42,"-",M42)</f>
        <v>Kroese, Gerard-Havermans,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0.43333333333333335</v>
      </c>
      <c r="L43" t="str">
        <f t="shared" ref="L43" si="57">CONCATENATE($D43,"-",$R$1,"-",M43)</f>
        <v>Havermans, Jos-Kroese, Gerard-4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0.43333333333333335</v>
      </c>
      <c r="L44" t="str">
        <f t="shared" ref="L44" si="58">CONCATENATE($R$1,"-",,$D44,"-",M44)</f>
        <v>Kroese, Gerard-Havermans,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0.43333333333333335</v>
      </c>
      <c r="L45" t="str">
        <f t="shared" ref="L45" si="59">CONCATENATE($D45,"-",$R$1,"-",M45)</f>
        <v>Havermans, Jos-Kroese, Gerard-5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0.43333333333333335</v>
      </c>
      <c r="L46" t="str">
        <f t="shared" ref="L46" si="60">CONCATENATE($R$1,"-",,$D46,"-",M46)</f>
        <v>Kroese, Gerard-Havermans,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0.43333333333333335</v>
      </c>
      <c r="L47" t="str">
        <f t="shared" ref="L47" si="61">CONCATENATE($D47,"-",$R$1,"-",M47)</f>
        <v>Havermans, Jos-Kroese, Gerard-6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0.43333333333333335</v>
      </c>
      <c r="L48" t="str">
        <f t="shared" ref="L48" si="62">CONCATENATE($R$1,"-",,$D48,"-",M48)</f>
        <v>Kroese, Gerard-Havermans,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0.43333333333333335</v>
      </c>
      <c r="L49" t="str">
        <f t="shared" ref="L49" si="63">CONCATENATE($D49,"-",$R$1,"-",M49)</f>
        <v>Havermans, Jos-Kroese, Gerard-7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0.43333333333333335</v>
      </c>
      <c r="L50" t="str">
        <f t="shared" ref="L50" si="64">CONCATENATE($R$1,"-",,$D50,"-",M50)</f>
        <v>Kroese, Gerard-Havermans,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0.43333333333333335</v>
      </c>
      <c r="L51" t="str">
        <f t="shared" ref="L51" si="65">CONCATENATE($D51,"-",$R$1,"-",M51)</f>
        <v>Havermans, Jos-Kroese, Gerard-8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45569.044285714284</v>
      </c>
      <c r="C52" s="35">
        <f>_xlfn.IFNA(VLOOKUP(L52,Invoer!$A$3:$P$599,3,FALSE),"")</f>
        <v>45567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13</v>
      </c>
      <c r="F52" s="31">
        <f>_xlfn.IFNA(VLOOKUP(L52,Invoer!$A$3:$P$599,10,FALSE),"")</f>
        <v>28</v>
      </c>
      <c r="G52" s="31">
        <f>_xlfn.IFNA(VLOOKUP(L52,Invoer!$A$3:$P$599,11,FALSE),"")</f>
        <v>3</v>
      </c>
      <c r="H52" s="32">
        <f>_xlfn.IFNA(VLOOKUP(L52,Invoer!$A$3:$P$599,13,FALSE),"")</f>
        <v>0.4642857142857143</v>
      </c>
      <c r="I52" s="34">
        <f>_xlfn.IFNA(VLOOKUP(L52,Invoer!$A$3:$P$599,15,FALSE),"")</f>
        <v>3</v>
      </c>
      <c r="J52" s="37">
        <f>VLOOKUP($R$1,Deelnemers!$B$1:$D$25,3,FALSE)</f>
        <v>0.43333333333333335</v>
      </c>
      <c r="L52" t="str">
        <f t="shared" ref="L52" si="66">CONCATENATE($R$1,"-",,$D52,"-",M52)</f>
        <v>Kroese, Gerard-Hoppenbrouwers,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45695.03333333334</v>
      </c>
      <c r="C53" s="35">
        <f>_xlfn.IFNA(VLOOKUP(L53,Invoer!$A$3:$P$599,3,FALSE),"")</f>
        <v>45693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13</v>
      </c>
      <c r="F53" s="31">
        <f>_xlfn.IFNA(VLOOKUP(L53,Invoer!$A$3:$P$599,10,FALSE),"")</f>
        <v>30</v>
      </c>
      <c r="G53" s="31">
        <f>_xlfn.IFNA(VLOOKUP(L53,Invoer!$A$3:$P$599,12,FALSE),"")</f>
        <v>2</v>
      </c>
      <c r="H53" s="32">
        <f>_xlfn.IFNA(VLOOKUP(L53,Invoer!$A$3:$P$599,14,FALSE),"")</f>
        <v>0.43333333333333335</v>
      </c>
      <c r="I53" s="34">
        <f>_xlfn.IFNA(VLOOKUP(L53,Invoer!$A$3:$P$599,16,FALSE),"")</f>
        <v>3</v>
      </c>
      <c r="J53" s="37">
        <f>VLOOKUP($R$1,Deelnemers!$B$1:$D$25,3,FALSE)</f>
        <v>0.43333333333333335</v>
      </c>
      <c r="L53" t="str">
        <f t="shared" ref="L53" si="67">CONCATENATE($D53,"-",$R$1,"-",M53)</f>
        <v>Hoppenbrouwers, Ben-Kroese, Gerard-1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0.43333333333333335</v>
      </c>
      <c r="L54" t="str">
        <f t="shared" ref="L54" si="68">CONCATENATE($R$1,"-",,$D54,"-",M54)</f>
        <v>Kroese, Gerard-Hoppenbrouwers,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0.43333333333333335</v>
      </c>
      <c r="L55" t="str">
        <f t="shared" ref="L55" si="69">CONCATENATE($D55,"-",$R$1,"-",M55)</f>
        <v>Hoppenbrouwers, Ben-Kroese, Gerard-2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0.43333333333333335</v>
      </c>
      <c r="L56" t="str">
        <f t="shared" ref="L56" si="70">CONCATENATE($R$1,"-",,$D56,"-",M56)</f>
        <v>Kroese, Gerard-Hoppenbrouwers,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0.43333333333333335</v>
      </c>
      <c r="L57" t="str">
        <f t="shared" ref="L57" si="71">CONCATENATE($D57,"-",$R$1,"-",M57)</f>
        <v>Hoppenbrouwers, Ben-Kroese, Gerard-3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0.43333333333333335</v>
      </c>
      <c r="L58" t="str">
        <f t="shared" ref="L58" si="72">CONCATENATE($R$1,"-",,$D58,"-",M58)</f>
        <v>Kroese, Gerard-Hoppenbrouwers,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0.43333333333333335</v>
      </c>
      <c r="L59" t="str">
        <f t="shared" ref="L59" si="73">CONCATENATE($D59,"-",$R$1,"-",M59)</f>
        <v>Hoppenbrouwers, Ben-Kroese, Gerard-4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0.43333333333333335</v>
      </c>
      <c r="L60" t="str">
        <f t="shared" ref="L60" si="74">CONCATENATE($R$1,"-",,$D60,"-",M60)</f>
        <v>Kroese, Gerard-Hoppenbrouwers,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0.43333333333333335</v>
      </c>
      <c r="L61" t="str">
        <f t="shared" ref="L61" si="75">CONCATENATE($D61,"-",$R$1,"-",M61)</f>
        <v>Hoppenbrouwers, Ben-Kroese, Gerard-5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0.43333333333333335</v>
      </c>
      <c r="L62" t="str">
        <f t="shared" ref="L62" si="76">CONCATENATE($R$1,"-",,$D62,"-",M62)</f>
        <v>Kroese, Gerard-Hoppenbrouwers,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0.43333333333333335</v>
      </c>
      <c r="L63" t="str">
        <f t="shared" ref="L63" si="77">CONCATENATE($D63,"-",$R$1,"-",M63)</f>
        <v>Hoppenbrouwers, Ben-Kroese, Gerard-6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0.43333333333333335</v>
      </c>
      <c r="L64" t="str">
        <f t="shared" ref="L64" si="78">CONCATENATE($R$1,"-",,$D64,"-",M64)</f>
        <v>Kroese, Gerard-Hoppenbrouwers,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0.43333333333333335</v>
      </c>
      <c r="L65" t="str">
        <f t="shared" ref="L65" si="79">CONCATENATE($D65,"-",$R$1,"-",M65)</f>
        <v>Hoppenbrouwers, Ben-Kroese, Gerard-7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0.43333333333333335</v>
      </c>
      <c r="L66" t="str">
        <f t="shared" ref="L66" si="80">CONCATENATE($R$1,"-",,$D66,"-",M66)</f>
        <v>Kroese, Gerard-Hoppenbrouwers,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0.43333333333333335</v>
      </c>
      <c r="L67" t="str">
        <f t="shared" ref="L67" si="81">CONCATENATE($D67,"-",$R$1,"-",M67)</f>
        <v>Hoppenbrouwers, Ben-Kroese, Gerard-8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0.43333333333333335</v>
      </c>
      <c r="L68" t="str">
        <f t="shared" ref="L68" si="83">CONCATENATE($R$1,"-",,$D68,"-",M68)</f>
        <v>Kroese, Gerard-Jochems,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0.43333333333333335</v>
      </c>
      <c r="L69" t="str">
        <f t="shared" ref="L69" si="92">CONCATENATE($D69,"-",$R$1,"-",M69)</f>
        <v>Jochems, Cees-Kroese, Gerard-1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0.43333333333333335</v>
      </c>
      <c r="L70" t="str">
        <f t="shared" ref="L70" si="94">CONCATENATE($R$1,"-",,$D70,"-",M70)</f>
        <v>Kroese, Gerard-Jochems,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0.43333333333333335</v>
      </c>
      <c r="L71" t="str">
        <f t="shared" ref="L71" si="96">CONCATENATE($D71,"-",$R$1,"-",M71)</f>
        <v>Jochems, Cees-Kroese, Gerard-2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0.43333333333333335</v>
      </c>
      <c r="L72" t="str">
        <f t="shared" ref="L72" si="97">CONCATENATE($R$1,"-",,$D72,"-",M72)</f>
        <v>Kroese, Gerard-Jochems,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0.43333333333333335</v>
      </c>
      <c r="L73" t="str">
        <f t="shared" ref="L73" si="98">CONCATENATE($D73,"-",$R$1,"-",M73)</f>
        <v>Jochems, Cees-Kroese, Gerard-3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0.43333333333333335</v>
      </c>
      <c r="L74" t="str">
        <f t="shared" ref="L74" si="99">CONCATENATE($R$1,"-",,$D74,"-",M74)</f>
        <v>Kroese, Gerard-Jochems,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0.43333333333333335</v>
      </c>
      <c r="L75" t="str">
        <f t="shared" ref="L75" si="100">CONCATENATE($D75,"-",$R$1,"-",M75)</f>
        <v>Jochems, Cees-Kroese, Gerard-4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0.43333333333333335</v>
      </c>
      <c r="L76" t="str">
        <f t="shared" ref="L76" si="101">CONCATENATE($R$1,"-",,$D76,"-",M76)</f>
        <v>Kroese, Gerard-Jochems,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0.43333333333333335</v>
      </c>
      <c r="L77" t="str">
        <f t="shared" ref="L77" si="102">CONCATENATE($D77,"-",$R$1,"-",M77)</f>
        <v>Jochems, Cees-Kroese, Gerard-5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0.43333333333333335</v>
      </c>
      <c r="L78" t="str">
        <f t="shared" ref="L78" si="103">CONCATENATE($R$1,"-",,$D78,"-",M78)</f>
        <v>Kroese, Gerard-Jochems,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0.43333333333333335</v>
      </c>
      <c r="L79" t="str">
        <f t="shared" ref="L79" si="104">CONCATENATE($D79,"-",$R$1,"-",M79)</f>
        <v>Jochems, Cees-Kroese, Gerard-6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0.43333333333333335</v>
      </c>
      <c r="L80" t="str">
        <f t="shared" ref="L80" si="105">CONCATENATE($R$1,"-",,$D80,"-",M80)</f>
        <v>Kroese, Gerard-Jochems,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0.43333333333333335</v>
      </c>
      <c r="L81" t="str">
        <f t="shared" ref="L81" si="106">CONCATENATE($D81,"-",$R$1,"-",M81)</f>
        <v>Jochems, Cees-Kroese, Gerard-7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0.43333333333333335</v>
      </c>
      <c r="L82" t="str">
        <f t="shared" ref="L82" si="107">CONCATENATE($R$1,"-",,$D82,"-",M82)</f>
        <v>Kroese, Gerard-Jochems,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0.43333333333333335</v>
      </c>
      <c r="L83" t="str">
        <f t="shared" ref="L83" si="108">CONCATENATE($D83,"-",$R$1,"-",M83)</f>
        <v>Jochems, Cees-Kroese, Gerard-8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0.43333333333333335</v>
      </c>
      <c r="L84" t="str">
        <f t="shared" ref="L84:L98" si="110">CONCATENATE($D84,"-",$R$1,"-",M84)</f>
        <v>Kroese, Gerard-Kroese, Gerard-1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0.43333333333333335</v>
      </c>
      <c r="L85" t="str">
        <f>CONCATENATE($R$1,"-",$D85,"-",M85)</f>
        <v>Kroese, Gerard-Kroese,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0.43333333333333335</v>
      </c>
      <c r="L86" t="str">
        <f t="shared" si="110"/>
        <v>Kroese, Gerard-Kroese, Gerard-2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0.43333333333333335</v>
      </c>
      <c r="L87" t="str">
        <f t="shared" ref="L87" si="119">CONCATENATE($R$1,"-",$D87,"-",M87)</f>
        <v>Kroese, Gerard-Kroese,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0.43333333333333335</v>
      </c>
      <c r="L88" t="str">
        <f t="shared" si="110"/>
        <v>Kroese, Gerard-Kroese, Gerard-3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0.43333333333333335</v>
      </c>
      <c r="L89" t="str">
        <f t="shared" ref="L89" si="120">CONCATENATE($R$1,"-",$D89,"-",M89)</f>
        <v>Kroese, Gerard-Kroese,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0.43333333333333335</v>
      </c>
      <c r="L90" t="str">
        <f t="shared" si="110"/>
        <v>Kroese, Gerard-Kroese, Gerard-4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0.43333333333333335</v>
      </c>
      <c r="L91" t="str">
        <f t="shared" ref="L91" si="121">CONCATENATE($R$1,"-",$D91,"-",M91)</f>
        <v>Kroese, Gerard-Kroese,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0.43333333333333335</v>
      </c>
      <c r="L92" t="str">
        <f t="shared" si="110"/>
        <v>Kroese, Gerard-Kroese, Gerard-5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0.43333333333333335</v>
      </c>
      <c r="L93" t="str">
        <f t="shared" ref="L93" si="122">CONCATENATE($R$1,"-",$D93,"-",M93)</f>
        <v>Kroese, Gerard-Kroese,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0.43333333333333335</v>
      </c>
      <c r="L94" t="str">
        <f t="shared" si="110"/>
        <v>Kroese, Gerard-Kroese, Gerard-6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0.43333333333333335</v>
      </c>
      <c r="L95" t="str">
        <f t="shared" ref="L95" si="123">CONCATENATE($R$1,"-",$D95,"-",M95)</f>
        <v>Kroese, Gerard-Kroese,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0.43333333333333335</v>
      </c>
      <c r="L96" t="str">
        <f t="shared" si="110"/>
        <v>Kroese, Gerard-Kroese, Gerard-7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0.43333333333333335</v>
      </c>
      <c r="L97" t="str">
        <f t="shared" ref="L97" si="124">CONCATENATE($R$1,"-",$D97,"-",M97)</f>
        <v>Kroese, Gerard-Kroese,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0.43333333333333335</v>
      </c>
      <c r="L98" t="str">
        <f t="shared" si="110"/>
        <v>Kroese, Gerard-Kroese, Gerard-8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0.43333333333333335</v>
      </c>
      <c r="L99" t="str">
        <f t="shared" ref="L99" si="125">CONCATENATE($R$1,"-",$D99,"-",M99)</f>
        <v>Kroese, Gerard-Kroese,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0.43333333333333335</v>
      </c>
      <c r="L100" t="str">
        <f t="shared" ref="L100" si="127">CONCATENATE($R$1,"-",,$D100,"-",M100)</f>
        <v>Kroese, Gerard-Oorschot,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45639.060000000005</v>
      </c>
      <c r="C101" s="35">
        <f>_xlfn.IFNA(VLOOKUP(L101,Invoer!$A$3:$P$599,3,FALSE),"")</f>
        <v>45637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13</v>
      </c>
      <c r="F101" s="31">
        <f>_xlfn.IFNA(VLOOKUP(L101,Invoer!$A$3:$P$599,10,FALSE),"")</f>
        <v>26</v>
      </c>
      <c r="G101" s="31">
        <f>_xlfn.IFNA(VLOOKUP(L101,Invoer!$A$3:$P$599,12,FALSE),"")</f>
        <v>3</v>
      </c>
      <c r="H101" s="32">
        <f>_xlfn.IFNA(VLOOKUP(L101,Invoer!$A$3:$P$599,14,FALSE),"")</f>
        <v>0.5</v>
      </c>
      <c r="I101" s="34">
        <f>_xlfn.IFNA(VLOOKUP(L101,Invoer!$A$3:$P$599,16,FALSE),"")</f>
        <v>3</v>
      </c>
      <c r="J101" s="37">
        <f>VLOOKUP($R$1,Deelnemers!$B$1:$D$25,3,FALSE)</f>
        <v>0.43333333333333335</v>
      </c>
      <c r="L101" t="str">
        <f t="shared" ref="L101" si="128">CONCATENATE($D101,"-",$R$1,"-",M101)</f>
        <v>Oorschot, René van-Kroese, Gerard-1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0.43333333333333335</v>
      </c>
      <c r="L102" t="str">
        <f t="shared" ref="L102" si="129">CONCATENATE($R$1,"-",,$D102,"-",M102)</f>
        <v>Kroese, Gerard-Oorschot,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45687.500000000007</v>
      </c>
      <c r="C103" s="35">
        <f>_xlfn.IFNA(VLOOKUP(L103,Invoer!$A$3:$P$599,3,FALSE),"")</f>
        <v>45686</v>
      </c>
      <c r="D103" s="23" t="str">
        <f>Deelnemers!$B$8</f>
        <v>Oorschot, René van</v>
      </c>
      <c r="E103" s="31">
        <f>IFERROR(IF(VLOOKUP(L103,Invoer!$A$3:$P$599,9,FALSE)&gt;$S$1,$S$1,VLOOKUP(L103,Invoer!$A$3:$P$599,9,FALSE)),"")</f>
        <v>9</v>
      </c>
      <c r="F103" s="31">
        <f>_xlfn.IFNA(VLOOKUP(L103,Invoer!$A$3:$P$599,10,FALSE),"")</f>
        <v>30</v>
      </c>
      <c r="G103" s="31">
        <f>_xlfn.IFNA(VLOOKUP(L103,Invoer!$A$3:$P$599,12,FALSE),"")</f>
        <v>2</v>
      </c>
      <c r="H103" s="32">
        <f>_xlfn.IFNA(VLOOKUP(L103,Invoer!$A$3:$P$599,14,FALSE),"")</f>
        <v>0.3</v>
      </c>
      <c r="I103" s="34">
        <f>_xlfn.IFNA(VLOOKUP(L103,Invoer!$A$3:$P$599,16,FALSE),"")</f>
        <v>0</v>
      </c>
      <c r="J103" s="37">
        <f>VLOOKUP($R$1,Deelnemers!$B$1:$D$25,3,FALSE)</f>
        <v>0.43333333333333335</v>
      </c>
      <c r="L103" t="str">
        <f t="shared" ref="L103" si="130">CONCATENATE($D103,"-",$R$1,"-",M103)</f>
        <v>Oorschot, René van-Kroese, Gerard-2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251</v>
      </c>
      <c r="T103" s="44">
        <f>F404</f>
        <v>552</v>
      </c>
      <c r="U103" s="44">
        <f>G404</f>
        <v>5</v>
      </c>
      <c r="V103" s="45">
        <f>H404</f>
        <v>0.45471014492753625</v>
      </c>
      <c r="W103" s="44">
        <f>I404</f>
        <v>39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0.43333333333333335</v>
      </c>
      <c r="L104" t="str">
        <f t="shared" ref="L104" si="132">CONCATENATE($R$1,"-",,$D104,"-",M104)</f>
        <v>Kroese, Gerard-Oorschot,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0.43333333333333335</v>
      </c>
      <c r="L105" t="str">
        <f t="shared" ref="L105" si="133">CONCATENATE($D105,"-",$R$1,"-",M105)</f>
        <v>Oorschot, René van-Kroese, Gerard-3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0.43333333333333335</v>
      </c>
      <c r="L106" t="str">
        <f t="shared" ref="L106" si="134">CONCATENATE($R$1,"-",,$D106,"-",M106)</f>
        <v>Kroese, Gerard-Oorschot,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0.43333333333333335</v>
      </c>
      <c r="L107" t="str">
        <f t="shared" ref="L107" si="135">CONCATENATE($D107,"-",$R$1,"-",M107)</f>
        <v>Oorschot, René van-Kroese, Gerard-4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0.43333333333333335</v>
      </c>
      <c r="L108" t="str">
        <f t="shared" ref="L108" si="136">CONCATENATE($R$1,"-",,$D108,"-",M108)</f>
        <v>Kroese, Gerard-Oorschot,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0.43333333333333335</v>
      </c>
      <c r="L109" t="str">
        <f t="shared" ref="L109" si="137">CONCATENATE($D109,"-",$R$1,"-",M109)</f>
        <v>Oorschot, René van-Kroese, Gerard-5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0.43333333333333335</v>
      </c>
      <c r="L110" t="str">
        <f t="shared" ref="L110" si="138">CONCATENATE($R$1,"-",,$D110,"-",M110)</f>
        <v>Kroese, Gerard-Oorschot,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0.43333333333333335</v>
      </c>
      <c r="L111" t="str">
        <f t="shared" ref="L111" si="139">CONCATENATE($D111,"-",$R$1,"-",M111)</f>
        <v>Oorschot, René van-Kroese, Gerard-6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0.43333333333333335</v>
      </c>
      <c r="L112" t="str">
        <f t="shared" ref="L112" si="140">CONCATENATE($R$1,"-",,$D112,"-",M112)</f>
        <v>Kroese, Gerard-Oorschot,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0.43333333333333335</v>
      </c>
      <c r="L113" t="str">
        <f t="shared" ref="L113" si="141">CONCATENATE($D113,"-",$R$1,"-",M113)</f>
        <v>Oorschot, René van-Kroese, Gerard-7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0.43333333333333335</v>
      </c>
      <c r="L114" t="str">
        <f t="shared" ref="L114" si="142">CONCATENATE($R$1,"-",,$D114,"-",M114)</f>
        <v>Kroese, Gerard-Oorschot,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0.43333333333333335</v>
      </c>
      <c r="L115" t="str">
        <f t="shared" ref="L115" si="143">CONCATENATE($D115,"-",$R$1,"-",M115)</f>
        <v>Oorschot, René van-Kroese, Gerard-8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0.43333333333333335</v>
      </c>
      <c r="L116" t="str">
        <f t="shared" ref="L116" si="144">CONCATENATE($R$1,"-",,$D116,"-",M116)</f>
        <v>Kroese, Gerard-Praat,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45569.110909090916</v>
      </c>
      <c r="C117" s="35">
        <f>_xlfn.IFNA(VLOOKUP(L117,Invoer!$A$3:$P$599,3,FALSE),"")</f>
        <v>45567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13</v>
      </c>
      <c r="F117" s="31">
        <f>_xlfn.IFNA(VLOOKUP(L117,Invoer!$A$3:$P$599,10,FALSE),"")</f>
        <v>22</v>
      </c>
      <c r="G117" s="31">
        <f>_xlfn.IFNA(VLOOKUP(L117,Invoer!$A$3:$P$599,12,FALSE),"")</f>
        <v>4</v>
      </c>
      <c r="H117" s="32">
        <f>_xlfn.IFNA(VLOOKUP(L117,Invoer!$A$3:$P$599,14,FALSE),"")</f>
        <v>0.59090909090909094</v>
      </c>
      <c r="I117" s="34">
        <f>_xlfn.IFNA(VLOOKUP(L117,Invoer!$A$3:$P$599,16,FALSE),"")</f>
        <v>3</v>
      </c>
      <c r="J117" s="37">
        <f>VLOOKUP($R$1,Deelnemers!$B$1:$D$25,3,FALSE)</f>
        <v>0.43333333333333335</v>
      </c>
      <c r="L117" t="str">
        <f t="shared" ref="L117" si="145">CONCATENATE($D117,"-",$R$1,"-",M117)</f>
        <v>Praat, Marcel van-Kroese, Gerard-1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0.43333333333333335</v>
      </c>
      <c r="L118" t="str">
        <f t="shared" ref="L118" si="146">CONCATENATE($R$1,"-",,$D118,"-",M118)</f>
        <v>Kroese, Gerard-Praat,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45638.366666666676</v>
      </c>
      <c r="C119" s="35">
        <f>_xlfn.IFNA(VLOOKUP(L119,Invoer!$A$3:$P$599,3,FALSE),"")</f>
        <v>45637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8</v>
      </c>
      <c r="F119" s="31">
        <f>_xlfn.IFNA(VLOOKUP(L119,Invoer!$A$3:$P$599,10,FALSE),"")</f>
        <v>30</v>
      </c>
      <c r="G119" s="31">
        <f>_xlfn.IFNA(VLOOKUP(L119,Invoer!$A$3:$P$599,12,FALSE),"")</f>
        <v>2</v>
      </c>
      <c r="H119" s="32">
        <f>_xlfn.IFNA(VLOOKUP(L119,Invoer!$A$3:$P$599,14,FALSE),"")</f>
        <v>0.26666666666666666</v>
      </c>
      <c r="I119" s="34">
        <f>_xlfn.IFNA(VLOOKUP(L119,Invoer!$A$3:$P$599,16,FALSE),"")</f>
        <v>0</v>
      </c>
      <c r="J119" s="37">
        <f>VLOOKUP($R$1,Deelnemers!$B$1:$D$25,3,FALSE)</f>
        <v>0.43333333333333335</v>
      </c>
      <c r="L119" t="str">
        <f t="shared" ref="L119" si="147">CONCATENATE($D119,"-",$R$1,"-",M119)</f>
        <v>Praat, Marcel van-Kroese, Gerard-2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0.43333333333333335</v>
      </c>
      <c r="L120" t="str">
        <f t="shared" ref="L120" si="148">CONCATENATE($R$1,"-",,$D120,"-",M120)</f>
        <v>Kroese, Gerard-Praat,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0.43333333333333335</v>
      </c>
      <c r="L121" t="str">
        <f t="shared" ref="L121" si="149">CONCATENATE($D121,"-",$R$1,"-",M121)</f>
        <v>Praat, Marcel van-Kroese, Gerard-3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0.43333333333333335</v>
      </c>
      <c r="L122" t="str">
        <f t="shared" ref="L122" si="150">CONCATENATE($R$1,"-",,$D122,"-",M122)</f>
        <v>Kroese, Gerard-Praat,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0.43333333333333335</v>
      </c>
      <c r="L123" t="str">
        <f t="shared" ref="L123" si="151">CONCATENATE($D123,"-",$R$1,"-",M123)</f>
        <v>Praat, Marcel van-Kroese, Gerard-4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0.43333333333333335</v>
      </c>
      <c r="L124" t="str">
        <f t="shared" ref="L124" si="152">CONCATENATE($R$1,"-",,$D124,"-",M124)</f>
        <v>Kroese, Gerard-Praat,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0.43333333333333335</v>
      </c>
      <c r="L125" t="str">
        <f t="shared" ref="L125" si="153">CONCATENATE($D125,"-",$R$1,"-",M125)</f>
        <v>Praat, Marcel van-Kroese, Gerard-5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0.43333333333333335</v>
      </c>
      <c r="L126" t="str">
        <f t="shared" ref="L126" si="154">CONCATENATE($R$1,"-",,$D126,"-",M126)</f>
        <v>Kroese, Gerard-Praat,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0.43333333333333335</v>
      </c>
      <c r="L127" t="str">
        <f t="shared" ref="L127" si="155">CONCATENATE($D127,"-",$R$1,"-",M127)</f>
        <v>Praat, Marcel van-Kroese, Gerard-6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0.43333333333333335</v>
      </c>
      <c r="L128" t="str">
        <f t="shared" ref="L128" si="156">CONCATENATE($R$1,"-",,$D128,"-",M128)</f>
        <v>Kroese, Gerard-Praat,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0.43333333333333335</v>
      </c>
      <c r="L129" t="str">
        <f t="shared" ref="L129" si="157">CONCATENATE($D129,"-",$R$1,"-",M129)</f>
        <v>Praat, Marcel van-Kroese, Gerard-7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0.43333333333333335</v>
      </c>
      <c r="L130" t="str">
        <f t="shared" ref="L130" si="158">CONCATENATE($R$1,"-",,$D130,"-",M130)</f>
        <v>Kroese, Gerard-Praat,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0.43333333333333335</v>
      </c>
      <c r="L131" t="str">
        <f t="shared" ref="L131" si="159">CONCATENATE($D131,"-",$R$1,"-",M131)</f>
        <v>Praat, Marcel van-Kroese, Gerard-8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0.43333333333333335</v>
      </c>
      <c r="L132" t="str">
        <f t="shared" ref="L132" si="160">CONCATENATE($R$1,"-",,$D132,"-",M132)</f>
        <v>Kroese, Gerard-Steen,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0.43333333333333335</v>
      </c>
      <c r="L133" t="str">
        <f t="shared" ref="L133" si="161">CONCATENATE($D133,"-",$R$1,"-",M133)</f>
        <v>Steen, Jan van-Kroese, Gerard-1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0.43333333333333335</v>
      </c>
      <c r="L134" t="str">
        <f t="shared" ref="L134" si="162">CONCATENATE($R$1,"-",,$D134,"-",M134)</f>
        <v>Kroese, Gerard-Steen,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0.43333333333333335</v>
      </c>
      <c r="L135" t="str">
        <f t="shared" ref="L135" si="164">CONCATENATE($D135,"-",$R$1,"-",M135)</f>
        <v>Steen, Jan van-Kroese, Gerard-2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0.43333333333333335</v>
      </c>
      <c r="L136" t="str">
        <f t="shared" ref="L136" si="165">CONCATENATE($R$1,"-",,$D136,"-",M136)</f>
        <v>Kroese, Gerard-Steen,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0.43333333333333335</v>
      </c>
      <c r="L137" t="str">
        <f t="shared" ref="L137" si="166">CONCATENATE($D137,"-",$R$1,"-",M137)</f>
        <v>Steen, Jan van-Kroese, Gerard-3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0.43333333333333335</v>
      </c>
      <c r="L138" t="str">
        <f t="shared" ref="L138" si="167">CONCATENATE($R$1,"-",,$D138,"-",M138)</f>
        <v>Kroese, Gerard-Steen,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0.43333333333333335</v>
      </c>
      <c r="L139" t="str">
        <f t="shared" ref="L139" si="168">CONCATENATE($D139,"-",$R$1,"-",M139)</f>
        <v>Steen, Jan van-Kroese, Gerard-4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0.43333333333333335</v>
      </c>
      <c r="L140" t="str">
        <f t="shared" ref="L140" si="169">CONCATENATE($R$1,"-",,$D140,"-",M140)</f>
        <v>Kroese, Gerard-Steen,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0.43333333333333335</v>
      </c>
      <c r="L141" t="str">
        <f t="shared" ref="L141" si="170">CONCATENATE($D141,"-",$R$1,"-",M141)</f>
        <v>Steen, Jan van-Kroese, Gerard-5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0.43333333333333335</v>
      </c>
      <c r="L142" t="str">
        <f t="shared" ref="L142" si="171">CONCATENATE($R$1,"-",,$D142,"-",M142)</f>
        <v>Kroese, Gerard-Steen,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0.43333333333333335</v>
      </c>
      <c r="L143" t="str">
        <f t="shared" ref="L143" si="172">CONCATENATE($D143,"-",$R$1,"-",M143)</f>
        <v>Steen, Jan van-Kroese, Gerard-6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0.43333333333333335</v>
      </c>
      <c r="L144" t="str">
        <f t="shared" ref="L144" si="173">CONCATENATE($R$1,"-",,$D144,"-",M144)</f>
        <v>Kroese, Gerard-Steen,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0.43333333333333335</v>
      </c>
      <c r="L145" t="str">
        <f t="shared" ref="L145" si="174">CONCATENATE($D145,"-",$R$1,"-",M145)</f>
        <v>Steen, Jan van-Kroese, Gerard-7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0.43333333333333335</v>
      </c>
      <c r="L146" t="str">
        <f t="shared" ref="L146" si="175">CONCATENATE($R$1,"-",,$D146,"-",M146)</f>
        <v>Kroese, Gerard-Steen,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0.43333333333333335</v>
      </c>
      <c r="L147" t="str">
        <f t="shared" ref="L147" si="176">CONCATENATE($D147,"-",$R$1,"-",M147)</f>
        <v>Steen, Jan van-Kroese, Gerard-8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0.43333333333333335</v>
      </c>
      <c r="L148" t="str">
        <f t="shared" ref="L148" si="177">CONCATENATE($R$1,"-",,$D148,"-",M148)</f>
        <v>Kroese, Gerard-Steen,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45688.03333333334</v>
      </c>
      <c r="C149" s="35">
        <f>_xlfn.IFNA(VLOOKUP(L149,Invoer!$A$3:$P$599,3,FALSE),"")</f>
        <v>45686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13</v>
      </c>
      <c r="F149" s="31">
        <f>_xlfn.IFNA(VLOOKUP(L149,Invoer!$A$3:$P$599,10,FALSE),"")</f>
        <v>30</v>
      </c>
      <c r="G149" s="31">
        <f>_xlfn.IFNA(VLOOKUP(L149,Invoer!$A$3:$P$599,12,FALSE),"")</f>
        <v>3</v>
      </c>
      <c r="H149" s="32">
        <f>_xlfn.IFNA(VLOOKUP(L149,Invoer!$A$3:$P$599,14,FALSE),"")</f>
        <v>0.43333333333333335</v>
      </c>
      <c r="I149" s="34">
        <f>_xlfn.IFNA(VLOOKUP(L149,Invoer!$A$3:$P$599,16,FALSE),"")</f>
        <v>3</v>
      </c>
      <c r="J149" s="37">
        <f>VLOOKUP($R$1,Deelnemers!$B$1:$D$25,3,FALSE)</f>
        <v>0.43333333333333335</v>
      </c>
      <c r="L149" t="str">
        <f t="shared" ref="L149" si="178">CONCATENATE($D149,"-",$R$1,"-",M149)</f>
        <v>Steen, Kees van-Kroese, Gerard-1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0.43333333333333335</v>
      </c>
      <c r="L150" t="str">
        <f t="shared" ref="L150" si="179">CONCATENATE($R$1,"-",,$D150,"-",M150)</f>
        <v>Kroese, Gerard-Steen,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45715.549999999996</v>
      </c>
      <c r="C151" s="35">
        <f>_xlfn.IFNA(VLOOKUP(L151,Invoer!$A$3:$P$599,3,FALSE),"")</f>
        <v>45714</v>
      </c>
      <c r="D151" s="23" t="str">
        <f>Deelnemers!$B$11</f>
        <v>Steen, Kees van</v>
      </c>
      <c r="E151" s="31">
        <f>IFERROR(IF(VLOOKUP(L151,Invoer!$A$3:$P$599,9,FALSE)&gt;$S$1,$S$1,VLOOKUP(L151,Invoer!$A$3:$P$599,9,FALSE)),"")</f>
        <v>9</v>
      </c>
      <c r="F151" s="31">
        <f>_xlfn.IFNA(VLOOKUP(L151,Invoer!$A$3:$P$599,10,FALSE),"")</f>
        <v>20</v>
      </c>
      <c r="G151" s="31">
        <f>_xlfn.IFNA(VLOOKUP(L151,Invoer!$A$3:$P$599,12,FALSE),"")</f>
        <v>2</v>
      </c>
      <c r="H151" s="32">
        <f>_xlfn.IFNA(VLOOKUP(L151,Invoer!$A$3:$P$599,14,FALSE),"")</f>
        <v>0.45</v>
      </c>
      <c r="I151" s="34">
        <f>_xlfn.IFNA(VLOOKUP(L151,Invoer!$A$3:$P$599,16,FALSE),"")</f>
        <v>0</v>
      </c>
      <c r="J151" s="37">
        <f>VLOOKUP($R$1,Deelnemers!$B$1:$D$25,3,FALSE)</f>
        <v>0.43333333333333335</v>
      </c>
      <c r="L151" t="str">
        <f t="shared" ref="L151" si="180">CONCATENATE($D151,"-",$R$1,"-",M151)</f>
        <v>Steen, Kees van-Kroese, Gerard-2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0.43333333333333335</v>
      </c>
      <c r="L152" t="str">
        <f t="shared" ref="L152" si="181">CONCATENATE($R$1,"-",,$D152,"-",M152)</f>
        <v>Kroese, Gerard-Steen,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0.43333333333333335</v>
      </c>
      <c r="L153" t="str">
        <f t="shared" ref="L153" si="182">CONCATENATE($D153,"-",$R$1,"-",M153)</f>
        <v>Steen, Kees van-Kroese, Gerard-3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0.43333333333333335</v>
      </c>
      <c r="L154" t="str">
        <f t="shared" ref="L154" si="183">CONCATENATE($R$1,"-",,$D154,"-",M154)</f>
        <v>Kroese, Gerard-Steen,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0.43333333333333335</v>
      </c>
      <c r="L155" t="str">
        <f t="shared" ref="L155" si="184">CONCATENATE($D155,"-",$R$1,"-",M155)</f>
        <v>Steen, Kees van-Kroese, Gerard-4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0.43333333333333335</v>
      </c>
      <c r="L156" t="str">
        <f t="shared" ref="L156" si="185">CONCATENATE($R$1,"-",,$D156,"-",M156)</f>
        <v>Kroese, Gerard-Steen,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0.43333333333333335</v>
      </c>
      <c r="L157" t="str">
        <f t="shared" ref="L157" si="186">CONCATENATE($D157,"-",$R$1,"-",M157)</f>
        <v>Steen, Kees van-Kroese, Gerard-5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0.43333333333333335</v>
      </c>
      <c r="L158" t="str">
        <f t="shared" ref="L158" si="187">CONCATENATE($R$1,"-",,$D158,"-",M158)</f>
        <v>Kroese, Gerard-Steen,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0.43333333333333335</v>
      </c>
      <c r="L159" t="str">
        <f t="shared" ref="L159" si="188">CONCATENATE($D159,"-",$R$1,"-",M159)</f>
        <v>Steen, Kees van-Kroese, Gerard-6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0.43333333333333335</v>
      </c>
      <c r="L160" t="str">
        <f t="shared" ref="L160" si="189">CONCATENATE($R$1,"-",,$D160,"-",M160)</f>
        <v>Kroese, Gerard-Steen,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0.43333333333333335</v>
      </c>
      <c r="L161" t="str">
        <f t="shared" ref="L161" si="190">CONCATENATE($D161,"-",$R$1,"-",M161)</f>
        <v>Steen, Kees van-Kroese, Gerard-7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0.43333333333333335</v>
      </c>
      <c r="L162" t="str">
        <f t="shared" ref="L162" si="191">CONCATENATE($R$1,"-",,$D162,"-",M162)</f>
        <v>Kroese, Gerard-Steen,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0.43333333333333335</v>
      </c>
      <c r="L163" t="str">
        <f t="shared" ref="L163" si="192">CONCATENATE($D163,"-",$R$1,"-",M163)</f>
        <v>Steen, Kees van-Kroese, Gerard-8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0.43333333333333335</v>
      </c>
      <c r="L164" t="str">
        <f t="shared" ref="L164" si="194">CONCATENATE($R$1,"-",,$D164,"-",M164)</f>
        <v>Kroese, Gerard-Vermeulen,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45644</v>
      </c>
      <c r="C165" s="35">
        <f>_xlfn.IFNA(VLOOKUP(L165,Invoer!$A$3:$P$599,3,FALSE),"")</f>
        <v>45644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10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0.33333333333333331</v>
      </c>
      <c r="I165" s="34">
        <f>_xlfn.IFNA(VLOOKUP(L165,Invoer!$A$3:$P$599,16,FALSE),"")</f>
        <v>0</v>
      </c>
      <c r="J165" s="37">
        <f>VLOOKUP($R$1,Deelnemers!$B$1:$D$25,3,FALSE)</f>
        <v>0.43333333333333335</v>
      </c>
      <c r="L165" t="str">
        <f t="shared" ref="L165" si="195">CONCATENATE($D165,"-",$R$1,"-",M165)</f>
        <v>Vermeulen, Rudolf-Kroese, Gerard-1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0.43333333333333335</v>
      </c>
      <c r="L166" t="str">
        <f t="shared" ref="L166" si="196">CONCATENATE($R$1,"-",,$D166,"-",M166)</f>
        <v>Kroese, Gerard-Vermeulen,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0.43333333333333335</v>
      </c>
      <c r="L167" t="str">
        <f t="shared" ref="L167" si="197">CONCATENATE($D167,"-",$R$1,"-",M167)</f>
        <v>Vermeulen, Rudolf-Kroese, Gerard-2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0.43333333333333335</v>
      </c>
      <c r="L168" t="str">
        <f t="shared" ref="L168" si="199">CONCATENATE($R$1,"-",,$D168,"-",M168)</f>
        <v>Kroese, Gerard-Vermeulen,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0.43333333333333335</v>
      </c>
      <c r="L169" t="str">
        <f t="shared" ref="L169" si="200">CONCATENATE($D169,"-",$R$1,"-",M169)</f>
        <v>Vermeulen, Rudolf-Kroese, Gerard-3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0.43333333333333335</v>
      </c>
      <c r="L170" t="str">
        <f t="shared" ref="L170" si="201">CONCATENATE($R$1,"-",,$D170,"-",M170)</f>
        <v>Kroese, Gerard-Vermeulen,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0.43333333333333335</v>
      </c>
      <c r="L171" t="str">
        <f t="shared" ref="L171" si="202">CONCATENATE($D171,"-",$R$1,"-",M171)</f>
        <v>Vermeulen, Rudolf-Kroese, Gerard-4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0.43333333333333335</v>
      </c>
      <c r="L172" t="str">
        <f t="shared" ref="L172" si="203">CONCATENATE($R$1,"-",,$D172,"-",M172)</f>
        <v>Kroese, Gerard-Vermeulen,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0.43333333333333335</v>
      </c>
      <c r="L173" t="str">
        <f t="shared" ref="L173" si="204">CONCATENATE($D173,"-",$R$1,"-",M173)</f>
        <v>Vermeulen, Rudolf-Kroese, Gerard-5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0.43333333333333335</v>
      </c>
      <c r="L174" t="str">
        <f t="shared" ref="L174" si="205">CONCATENATE($R$1,"-",,$D174,"-",M174)</f>
        <v>Kroese, Gerard-Vermeulen,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0.43333333333333335</v>
      </c>
      <c r="L175" t="str">
        <f t="shared" ref="L175" si="206">CONCATENATE($D175,"-",$R$1,"-",M175)</f>
        <v>Vermeulen, Rudolf-Kroese, Gerard-6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0.43333333333333335</v>
      </c>
      <c r="L176" t="str">
        <f t="shared" ref="L176" si="207">CONCATENATE($R$1,"-",,$D176,"-",M176)</f>
        <v>Kroese, Gerard-Vermeulen,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0.43333333333333335</v>
      </c>
      <c r="L177" t="str">
        <f t="shared" ref="L177" si="208">CONCATENATE($D177,"-",$R$1,"-",M177)</f>
        <v>Vermeulen, Rudolf-Kroese, Gerard-7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0.43333333333333335</v>
      </c>
      <c r="L178" t="str">
        <f t="shared" ref="L178" si="209">CONCATENATE($R$1,"-",,$D178,"-",M178)</f>
        <v>Kroese, Gerard-Vermeulen,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0.43333333333333335</v>
      </c>
      <c r="L179" t="str">
        <f t="shared" ref="L179" si="210">CONCATENATE($D179,"-",$R$1,"-",M179)</f>
        <v>Vermeulen, Rudolf-Kroese, Gerard-8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45714.700000000004</v>
      </c>
      <c r="C180" s="35">
        <f>_xlfn.IFNA(VLOOKUP(L180,Invoer!$A$3:$P$599,3,FALSE),"")</f>
        <v>45714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3</v>
      </c>
      <c r="F180" s="31">
        <f>_xlfn.IFNA(VLOOKUP(L180,Invoer!$A$3:$P$599,10,FALSE),"")</f>
        <v>30</v>
      </c>
      <c r="G180" s="31">
        <f>_xlfn.IFNA(VLOOKUP(L180,Invoer!$A$3:$P$599,11,FALSE),"")</f>
        <v>2</v>
      </c>
      <c r="H180" s="32">
        <f>_xlfn.IFNA(VLOOKUP(L180,Invoer!$A$3:$P$599,13,FALSE),"")</f>
        <v>0.1</v>
      </c>
      <c r="I180" s="34">
        <f>_xlfn.IFNA(VLOOKUP(L180,Invoer!$A$3:$P$599,15,FALSE),"")</f>
        <v>0</v>
      </c>
      <c r="J180" s="37">
        <f>VLOOKUP($R$1,Deelnemers!$B$1:$D$25,3,FALSE)</f>
        <v>0.43333333333333335</v>
      </c>
      <c r="L180" t="str">
        <f t="shared" ref="L180" si="211">CONCATENATE($R$1,"-",,$D180,"-",M180)</f>
        <v>Kroese, Gerard-Vissenberg,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45709.051481481481</v>
      </c>
      <c r="C181" s="35">
        <f>_xlfn.IFNA(VLOOKUP(L181,Invoer!$A$3:$P$599,3,FALSE),"")</f>
        <v>45707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13</v>
      </c>
      <c r="F181" s="31">
        <f>_xlfn.IFNA(VLOOKUP(L181,Invoer!$A$3:$P$599,10,FALSE),"")</f>
        <v>27</v>
      </c>
      <c r="G181" s="31">
        <f>_xlfn.IFNA(VLOOKUP(L181,Invoer!$A$3:$P$599,12,FALSE),"")</f>
        <v>4</v>
      </c>
      <c r="H181" s="32">
        <f>_xlfn.IFNA(VLOOKUP(L181,Invoer!$A$3:$P$599,14,FALSE),"")</f>
        <v>0.48148148148148145</v>
      </c>
      <c r="I181" s="34">
        <f>_xlfn.IFNA(VLOOKUP(L181,Invoer!$A$3:$P$599,16,FALSE),"")</f>
        <v>3</v>
      </c>
      <c r="J181" s="37">
        <f>VLOOKUP($R$1,Deelnemers!$B$1:$D$25,3,FALSE)</f>
        <v>0.43333333333333335</v>
      </c>
      <c r="L181" t="str">
        <f t="shared" ref="L181" si="212">CONCATENATE($D181,"-",$R$1,"-",M181)</f>
        <v>Vissenberg, Erwin-Kroese, Gerard-1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0.43333333333333335</v>
      </c>
      <c r="L182" t="str">
        <f t="shared" ref="L182" si="213">CONCATENATE($R$1,"-",,$D182,"-",M182)</f>
        <v>Kroese, Gerard-Vissenberg,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0.43333333333333335</v>
      </c>
      <c r="L183" t="str">
        <f t="shared" ref="L183" si="214">CONCATENATE($D183,"-",$R$1,"-",M183)</f>
        <v>Vissenberg, Erwin-Kroese, Gerard-2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0.43333333333333335</v>
      </c>
      <c r="L184" t="str">
        <f t="shared" ref="L184" si="215">CONCATENATE($R$1,"-",,$D184,"-",M184)</f>
        <v>Kroese, Gerard-Vissenberg,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0.43333333333333335</v>
      </c>
      <c r="L185" t="str">
        <f t="shared" ref="L185" si="216">CONCATENATE($D185,"-",$R$1,"-",M185)</f>
        <v>Vissenberg, Erwin-Kroese, Gerard-3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0.43333333333333335</v>
      </c>
      <c r="L186" t="str">
        <f t="shared" ref="L186" si="217">CONCATENATE($R$1,"-",,$D186,"-",M186)</f>
        <v>Kroese, Gerard-Vissenberg,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0.43333333333333335</v>
      </c>
      <c r="L187" t="str">
        <f t="shared" ref="L187" si="218">CONCATENATE($D187,"-",$R$1,"-",M187)</f>
        <v>Vissenberg, Erwin-Kroese, Gerard-4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0.43333333333333335</v>
      </c>
      <c r="L188" t="str">
        <f t="shared" ref="L188" si="219">CONCATENATE($R$1,"-",,$D188,"-",M188)</f>
        <v>Kroese, Gerard-Vissenberg,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22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0.43333333333333335</v>
      </c>
      <c r="L189" t="str">
        <f t="shared" ref="L189" si="220">CONCATENATE($D189,"-",$R$1,"-",M189)</f>
        <v>Vissenberg, Erwin-Kroese, Gerard-5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0.43333333333333335</v>
      </c>
      <c r="L190" t="str">
        <f t="shared" ref="L190" si="221">CONCATENATE($R$1,"-",,$D190,"-",M190)</f>
        <v>Kroese, Gerard-Vissenberg,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0.43333333333333335</v>
      </c>
      <c r="L191" t="str">
        <f t="shared" ref="L191" si="222">CONCATENATE($D191,"-",$R$1,"-",M191)</f>
        <v>Vissenberg, Erwin-Kroese, Gerard-6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0.43333333333333335</v>
      </c>
      <c r="L192" t="str">
        <f t="shared" ref="L192" si="223">CONCATENATE($R$1,"-",,$D192,"-",M192)</f>
        <v>Kroese, Gerard-Vissenberg,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0.43333333333333335</v>
      </c>
      <c r="L193" t="str">
        <f t="shared" ref="L193" si="224">CONCATENATE($D193,"-",$R$1,"-",M193)</f>
        <v>Vissenberg, Erwin-Kroese, Gerard-7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0.43333333333333335</v>
      </c>
      <c r="L194" t="str">
        <f t="shared" ref="L194" si="225">CONCATENATE($R$1,"-",,$D194,"-",M194)</f>
        <v>Kroese, Gerard-Vissenberg,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0.43333333333333335</v>
      </c>
      <c r="L195" t="str">
        <f t="shared" ref="L195" si="226">CONCATENATE($D195,"-",$R$1,"-",M195)</f>
        <v>Vissenberg, Erwin-Kroese, Gerard-8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45708.633333333339</v>
      </c>
      <c r="C196" s="35">
        <f>_xlfn.IFNA(VLOOKUP(L196,Invoer!$A$3:$P$599,3,FALSE),"")</f>
        <v>45707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10</v>
      </c>
      <c r="F196" s="31">
        <f>_xlfn.IFNA(VLOOKUP(L196,Invoer!$A$3:$P$599,10,FALSE),"")</f>
        <v>30</v>
      </c>
      <c r="G196" s="31">
        <f>_xlfn.IFNA(VLOOKUP(L196,Invoer!$A$3:$P$599,11,FALSE),"")</f>
        <v>3</v>
      </c>
      <c r="H196" s="32">
        <f>_xlfn.IFNA(VLOOKUP(L196,Invoer!$A$3:$P$599,13,FALSE),"")</f>
        <v>0.33333333333333331</v>
      </c>
      <c r="I196" s="34">
        <f>_xlfn.IFNA(VLOOKUP(L196,Invoer!$A$3:$P$599,15,FALSE),"")</f>
        <v>0</v>
      </c>
      <c r="J196" s="37">
        <f>VLOOKUP($R$1,Deelnemers!$B$1:$D$25,3,FALSE)</f>
        <v>0.43333333333333335</v>
      </c>
      <c r="L196" t="str">
        <f t="shared" ref="L196" si="227">CONCATENATE($R$1,"-",,$D196,"-",M196)</f>
        <v>Kroese, Gerard-Zagers,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45716.110909090916</v>
      </c>
      <c r="C197" s="35">
        <f>_xlfn.IFNA(VLOOKUP(L197,Invoer!$A$3:$P$599,3,FALSE),"")</f>
        <v>45714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13</v>
      </c>
      <c r="F197" s="31">
        <f>_xlfn.IFNA(VLOOKUP(L197,Invoer!$A$3:$P$599,10,FALSE),"")</f>
        <v>22</v>
      </c>
      <c r="G197" s="31">
        <f>_xlfn.IFNA(VLOOKUP(L197,Invoer!$A$3:$P$599,12,FALSE),"")</f>
        <v>2</v>
      </c>
      <c r="H197" s="32">
        <f>_xlfn.IFNA(VLOOKUP(L197,Invoer!$A$3:$P$599,14,FALSE),"")</f>
        <v>0.59090909090909094</v>
      </c>
      <c r="I197" s="34">
        <f>_xlfn.IFNA(VLOOKUP(L197,Invoer!$A$3:$P$599,16,FALSE),"")</f>
        <v>3</v>
      </c>
      <c r="J197" s="37">
        <f>VLOOKUP($R$1,Deelnemers!$B$1:$D$25,3,FALSE)</f>
        <v>0.43333333333333335</v>
      </c>
      <c r="L197" t="str">
        <f t="shared" ref="L197" si="228">CONCATENATE($D197,"-",$R$1,"-",M197)</f>
        <v>Zagers, Kees-Kroese, Gerard-1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0.43333333333333335</v>
      </c>
      <c r="L198" t="str">
        <f t="shared" ref="L198" si="229">CONCATENATE($R$1,"-",,$D198,"-",M198)</f>
        <v>Kroese, Gerard-Zagers,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0.43333333333333335</v>
      </c>
      <c r="L199" t="str">
        <f t="shared" ref="L199" si="231">CONCATENATE($D199,"-",$R$1,"-",M199)</f>
        <v>Zagers, Kees-Kroese, Gerard-2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0.43333333333333335</v>
      </c>
      <c r="L200" t="str">
        <f t="shared" ref="L200" si="232">CONCATENATE($R$1,"-",,$D200,"-",M200)</f>
        <v>Kroese, Gerard-Zagers,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0.43333333333333335</v>
      </c>
      <c r="L201" t="str">
        <f t="shared" ref="L201" si="233">CONCATENATE($D201,"-",$R$1,"-",M201)</f>
        <v>Zagers, Kees-Kroese, Gerard-3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0.43333333333333335</v>
      </c>
      <c r="L202" t="str">
        <f t="shared" ref="L202" si="234">CONCATENATE($R$1,"-",,$D202,"-",M202)</f>
        <v>Kroese, Gerard-Zagers,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0.43333333333333335</v>
      </c>
      <c r="L203" t="str">
        <f t="shared" ref="L203" si="235">CONCATENATE($D203,"-",$R$1,"-",M203)</f>
        <v>Zagers, Kees-Kroese, Gerard-4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0.43333333333333335</v>
      </c>
      <c r="L204" t="str">
        <f t="shared" ref="L204" si="236">CONCATENATE($R$1,"-",,$D204,"-",M204)</f>
        <v>Kroese, Gerard-Zagers,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0.43333333333333335</v>
      </c>
      <c r="L205" t="str">
        <f t="shared" ref="L205" si="237">CONCATENATE($D205,"-",$R$1,"-",M205)</f>
        <v>Zagers, Kees-Kroese, Gerard-5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0.43333333333333335</v>
      </c>
      <c r="L206" t="str">
        <f t="shared" ref="L206" si="238">CONCATENATE($R$1,"-",,$D206,"-",M206)</f>
        <v>Kroese, Gerard-Zagers,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0.43333333333333335</v>
      </c>
      <c r="L207" t="str">
        <f t="shared" ref="L207" si="239">CONCATENATE($D207,"-",$R$1,"-",M207)</f>
        <v>Zagers, Kees-Kroese, Gerard-6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0.43333333333333335</v>
      </c>
      <c r="L208" t="str">
        <f t="shared" ref="L208" si="240">CONCATENATE($R$1,"-",,$D208,"-",M208)</f>
        <v>Kroese, Gerard-Zagers,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0.43333333333333335</v>
      </c>
      <c r="L209" t="str">
        <f t="shared" ref="L209" si="241">CONCATENATE($D209,"-",$R$1,"-",M209)</f>
        <v>Zagers, Kees-Kroese, Gerard-7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0.43333333333333335</v>
      </c>
      <c r="L210" t="str">
        <f t="shared" ref="L210" si="242">CONCATENATE($R$1,"-",,$D210,"-",M210)</f>
        <v>Kroese, Gerard-Zagers,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0.43333333333333335</v>
      </c>
      <c r="L211" t="str">
        <f t="shared" ref="L211" si="243">CONCATENATE($D211,"-",$R$1,"-",M211)</f>
        <v>Zagers, Kees-Kroese, Gerard-8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0.43333333333333335</v>
      </c>
      <c r="L212" t="str">
        <f t="shared" ref="L212" si="244">CONCATENATE($R$1,"-",,$D212,"-",M212)</f>
        <v>Kroese, Gerard-Zagers,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0.43333333333333335</v>
      </c>
      <c r="L213" t="str">
        <f t="shared" ref="L213" si="245">CONCATENATE($D213,"-",$R$1,"-",M213)</f>
        <v>Zagers, Mark-Kroese, Gerard-1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0.43333333333333335</v>
      </c>
      <c r="L214" t="str">
        <f t="shared" ref="L214" si="246">CONCATENATE($R$1,"-",,$D214,"-",M214)</f>
        <v>Kroese, Gerard-Zagers,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0.43333333333333335</v>
      </c>
      <c r="L215" t="str">
        <f t="shared" ref="L215" si="247">CONCATENATE($D215,"-",$R$1,"-",M215)</f>
        <v>Zagers, Mark-Kroese, Gerard-2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0.43333333333333335</v>
      </c>
      <c r="L216" t="str">
        <f t="shared" ref="L216" si="248">CONCATENATE($R$1,"-",,$D216,"-",M216)</f>
        <v>Kroese, Gerard-Zagers,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0.43333333333333335</v>
      </c>
      <c r="L217" t="str">
        <f t="shared" ref="L217" si="249">CONCATENATE($D217,"-",$R$1,"-",M217)</f>
        <v>Zagers, Mark-Kroese, Gerard-3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0.43333333333333335</v>
      </c>
      <c r="L218" t="str">
        <f t="shared" ref="L218" si="250">CONCATENATE($R$1,"-",,$D218,"-",M218)</f>
        <v>Kroese, Gerard-Zagers,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0.43333333333333335</v>
      </c>
      <c r="L219" t="str">
        <f t="shared" ref="L219" si="251">CONCATENATE($D219,"-",$R$1,"-",M219)</f>
        <v>Zagers, Mark-Kroese, Gerard-4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0.43333333333333335</v>
      </c>
      <c r="L220" t="str">
        <f t="shared" ref="L220" si="252">CONCATENATE($R$1,"-",,$D220,"-",M220)</f>
        <v>Kroese, Gerard-Zagers,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0.43333333333333335</v>
      </c>
      <c r="L221" t="str">
        <f t="shared" ref="L221" si="253">CONCATENATE($D221,"-",$R$1,"-",M221)</f>
        <v>Zagers, Mark-Kroese, Gerard-5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0.43333333333333335</v>
      </c>
      <c r="L222" t="str">
        <f t="shared" ref="L222" si="254">CONCATENATE($R$1,"-",,$D222,"-",M222)</f>
        <v>Kroese, Gerard-Zagers,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0.43333333333333335</v>
      </c>
      <c r="L223" t="str">
        <f t="shared" ref="L223" si="255">CONCATENATE($D223,"-",$R$1,"-",M223)</f>
        <v>Zagers, Mark-Kroese, Gerard-6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0.43333333333333335</v>
      </c>
      <c r="L224" t="str">
        <f t="shared" ref="L224" si="256">CONCATENATE($R$1,"-",,$D224,"-",M224)</f>
        <v>Kroese, Gerard-Zagers,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0.43333333333333335</v>
      </c>
      <c r="L225" t="str">
        <f t="shared" ref="L225" si="257">CONCATENATE($D225,"-",$R$1,"-",M225)</f>
        <v>Zagers, Mark-Kroese, Gerard-7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0.43333333333333335</v>
      </c>
      <c r="L226" t="str">
        <f t="shared" ref="L226" si="258">CONCATENATE($R$1,"-",,$D226,"-",M226)</f>
        <v>Kroese, Gerard-Zagers,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0.43333333333333335</v>
      </c>
      <c r="L227" t="str">
        <f t="shared" ref="L227" si="259">CONCATENATE($D227,"-",$R$1,"-",M227)</f>
        <v>Zagers, Mark-Kroese, Gerard-8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45666.634827586211</v>
      </c>
      <c r="C228" s="35">
        <f>_xlfn.IFNA(VLOOKUP(L228,Invoer!$A$3:$P$599,3,FALSE),"")</f>
        <v>45665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10</v>
      </c>
      <c r="F228" s="31">
        <f>_xlfn.IFNA(VLOOKUP(L228,Invoer!$A$3:$P$599,10,FALSE),"")</f>
        <v>29</v>
      </c>
      <c r="G228" s="31">
        <f>_xlfn.IFNA(VLOOKUP(L228,Invoer!$A$3:$P$599,11,FALSE),"")</f>
        <v>1</v>
      </c>
      <c r="H228" s="32">
        <f>_xlfn.IFNA(VLOOKUP(L228,Invoer!$A$3:$P$599,13,FALSE),"")</f>
        <v>0.34482758620689657</v>
      </c>
      <c r="I228" s="34">
        <f>_xlfn.IFNA(VLOOKUP(L228,Invoer!$A$3:$P$599,15,FALSE),"")</f>
        <v>0</v>
      </c>
      <c r="J228" s="37">
        <f>VLOOKUP($R$1,Deelnemers!$B$1:$D$25,3,FALSE)</f>
        <v>0.43333333333333335</v>
      </c>
      <c r="L228" t="str">
        <f t="shared" ref="L228" si="261">CONCATENATE($R$1,"-",,$D228,"-",M228)</f>
        <v>Kroese, Gerard-Verkooyen,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0.43333333333333335</v>
      </c>
      <c r="L229" t="str">
        <f t="shared" ref="L229" si="262">CONCATENATE($D229,"-",$R$1,"-",M229)</f>
        <v>Verkooyen, John-Kroese, Gerard-1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45770</v>
      </c>
      <c r="C230" s="35">
        <f>_xlfn.IFNA(VLOOKUP(L230,Invoer!$A$3:$P$599,3,FALSE),"")</f>
        <v>45770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13</v>
      </c>
      <c r="F230" s="31">
        <f>_xlfn.IFNA(VLOOKUP(L230,Invoer!$A$3:$P$599,10,FALSE),"")</f>
        <v>24</v>
      </c>
      <c r="G230" s="31">
        <f>_xlfn.IFNA(VLOOKUP(L230,Invoer!$A$3:$P$599,11,FALSE),"")</f>
        <v>3</v>
      </c>
      <c r="H230" s="32">
        <f>_xlfn.IFNA(VLOOKUP(L230,Invoer!$A$3:$P$599,13,FALSE),"")</f>
        <v>0.54166666666666663</v>
      </c>
      <c r="I230" s="34">
        <f>_xlfn.IFNA(VLOOKUP(L230,Invoer!$A$3:$P$599,15,FALSE),"")</f>
        <v>3</v>
      </c>
      <c r="J230" s="37">
        <f>VLOOKUP($R$1,Deelnemers!$B$1:$D$25,3,FALSE)</f>
        <v>0.43333333333333335</v>
      </c>
      <c r="L230" t="str">
        <f t="shared" ref="L230" si="263">CONCATENATE($R$1,"-",,$D230,"-",M230)</f>
        <v>Kroese, Gerard-Verkooyen,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0.43333333333333335</v>
      </c>
      <c r="L231" t="str">
        <f t="shared" ref="L231" si="264">CONCATENATE($D231,"-",$R$1,"-",M231)</f>
        <v>Verkooyen, John-Kroese, Gerard-2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0.43333333333333335</v>
      </c>
      <c r="L232" t="str">
        <f t="shared" ref="L232" si="266">CONCATENATE($R$1,"-",,$D232,"-",M232)</f>
        <v>Kroese, Gerard-Verkooyen,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0.43333333333333335</v>
      </c>
      <c r="L233" t="str">
        <f t="shared" ref="L233" si="267">CONCATENATE($D233,"-",$R$1,"-",M233)</f>
        <v>Verkooyen, John-Kroese, Gerard-3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0.43333333333333335</v>
      </c>
      <c r="L234" t="str">
        <f t="shared" ref="L234" si="268">CONCATENATE($R$1,"-",,$D234,"-",M234)</f>
        <v>Kroese, Gerard-Verkooyen,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0.43333333333333335</v>
      </c>
      <c r="L235" t="str">
        <f t="shared" ref="L235" si="269">CONCATENATE($D235,"-",$R$1,"-",M235)</f>
        <v>Verkooyen, John-Kroese, Gerard-4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0.43333333333333335</v>
      </c>
      <c r="L236" t="str">
        <f t="shared" ref="L236" si="270">CONCATENATE($R$1,"-",,$D236,"-",M236)</f>
        <v>Kroese, Gerard-Verkooyen,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0.43333333333333335</v>
      </c>
      <c r="L237" t="str">
        <f t="shared" ref="L237" si="271">CONCATENATE($D237,"-",$R$1,"-",M237)</f>
        <v>Verkooyen, John-Kroese, Gerard-5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0.43333333333333335</v>
      </c>
      <c r="L238" t="str">
        <f t="shared" ref="L238" si="272">CONCATENATE($R$1,"-",,$D238,"-",M238)</f>
        <v>Kroese, Gerard-Verkooyen,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0.43333333333333335</v>
      </c>
      <c r="L239" t="str">
        <f t="shared" ref="L239" si="273">CONCATENATE($D239,"-",$R$1,"-",M239)</f>
        <v>Verkooyen, John-Kroese, Gerard-6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0.43333333333333335</v>
      </c>
      <c r="L240" t="str">
        <f t="shared" ref="L240" si="274">CONCATENATE($R$1,"-",,$D240,"-",M240)</f>
        <v>Kroese, Gerard-Verkooyen,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0.43333333333333335</v>
      </c>
      <c r="L241" t="str">
        <f t="shared" ref="L241" si="275">CONCATENATE($D241,"-",$R$1,"-",M241)</f>
        <v>Verkooyen, John-Kroese, Gerard-7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0.43333333333333335</v>
      </c>
      <c r="L242" t="str">
        <f t="shared" ref="L242" si="276">CONCATENATE($R$1,"-",,$D242,"-",M242)</f>
        <v>Kroese, Gerard-Verkooyen,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0.43333333333333335</v>
      </c>
      <c r="L243" t="str">
        <f t="shared" ref="L243" si="277">CONCATENATE($D243,"-",$R$1,"-",M243)</f>
        <v>Verkooyen, John-Kroese, Gerard-8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0.43333333333333335</v>
      </c>
      <c r="L244" t="str">
        <f t="shared" ref="L244" si="278">CONCATENATE($R$1,"-",,$D244,"-",M244)</f>
        <v>Kroese, Gerard-0-1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0.43333333333333335</v>
      </c>
      <c r="L245" t="str">
        <f t="shared" ref="L245" si="279">CONCATENATE($D245,"-",$R$1,"-",M245)</f>
        <v>0-Kroese, Gerard-1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0.43333333333333335</v>
      </c>
      <c r="L246" t="str">
        <f t="shared" ref="L246" si="280">CONCATENATE($R$1,"-",,$D246,"-",M246)</f>
        <v>Kroese, Gerard-0-2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0.43333333333333335</v>
      </c>
      <c r="L247" t="str">
        <f t="shared" ref="L247" si="281">CONCATENATE($D247,"-",$R$1,"-",M247)</f>
        <v>0-Kroese, Gerard-2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0.43333333333333335</v>
      </c>
      <c r="L248" t="str">
        <f t="shared" ref="L248" si="282">CONCATENATE($R$1,"-",,$D248,"-",M248)</f>
        <v>Kroese, Gerard-0-3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0.43333333333333335</v>
      </c>
      <c r="L249" t="str">
        <f t="shared" ref="L249" si="283">CONCATENATE($D249,"-",$R$1,"-",M249)</f>
        <v>0-Kroese, Gerard-3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0.43333333333333335</v>
      </c>
      <c r="L250" t="str">
        <f t="shared" ref="L250" si="284">CONCATENATE($R$1,"-",,$D250,"-",M250)</f>
        <v>Kroese, Gerard-0-4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0.43333333333333335</v>
      </c>
      <c r="L251" t="str">
        <f t="shared" ref="L251" si="285">CONCATENATE($D251,"-",$R$1,"-",M251)</f>
        <v>0-Kroese, Gerard-4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0.43333333333333335</v>
      </c>
      <c r="L252" t="str">
        <f t="shared" ref="L252" si="286">CONCATENATE($R$1,"-",,$D252,"-",M252)</f>
        <v>Kroese, Gerard-0-5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0.43333333333333335</v>
      </c>
      <c r="L253" t="str">
        <f t="shared" ref="L253" si="287">CONCATENATE($D253,"-",$R$1,"-",M253)</f>
        <v>0-Kroese, Gerard-5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0.43333333333333335</v>
      </c>
      <c r="L254" t="str">
        <f t="shared" ref="L254" si="288">CONCATENATE($R$1,"-",,$D254,"-",M254)</f>
        <v>Kroese, Gerard-0-6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0.43333333333333335</v>
      </c>
      <c r="L255" t="str">
        <f t="shared" ref="L255" si="289">CONCATENATE($D255,"-",$R$1,"-",M255)</f>
        <v>0-Kroese, Gerard-6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0.43333333333333335</v>
      </c>
      <c r="L256" t="str">
        <f t="shared" ref="L256" si="290">CONCATENATE($R$1,"-",,$D256,"-",M256)</f>
        <v>Kroese, Gerard-0-7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0.43333333333333335</v>
      </c>
      <c r="L257" t="str">
        <f t="shared" ref="L257" si="291">CONCATENATE($D257,"-",$R$1,"-",M257)</f>
        <v>0-Kroese, Gerard-7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0.43333333333333335</v>
      </c>
      <c r="L258" t="str">
        <f t="shared" ref="L258" si="292">CONCATENATE($R$1,"-",,$D258,"-",M258)</f>
        <v>Kroese, Gerard-0-8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0.43333333333333335</v>
      </c>
      <c r="L259" t="str">
        <f t="shared" ref="L259" si="293">CONCATENATE($D259,"-",$R$1,"-",M259)</f>
        <v>0-Kroese, Gerard-8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0.43333333333333335</v>
      </c>
      <c r="L260" t="str">
        <f t="shared" ref="L260" si="294">CONCATENATE($R$1,"-",,$D260,"-",M260)</f>
        <v>Kroese, Gerard-0-1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0.43333333333333335</v>
      </c>
      <c r="L261" t="str">
        <f t="shared" ref="L261" si="295">CONCATENATE($D261,"-",$R$1,"-",M261)</f>
        <v>0-Kroese, Gerard-1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0.43333333333333335</v>
      </c>
      <c r="L262" t="str">
        <f t="shared" ref="L262" si="296">CONCATENATE($R$1,"-",,$D262,"-",M262)</f>
        <v>Kroese, Gerard-0-2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0.43333333333333335</v>
      </c>
      <c r="L263" t="str">
        <f t="shared" ref="L263" si="298">CONCATENATE($D263,"-",$R$1,"-",M263)</f>
        <v>0-Kroese, Gerard-2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0.43333333333333335</v>
      </c>
      <c r="L264" t="str">
        <f t="shared" ref="L264" si="299">CONCATENATE($R$1,"-",,$D264,"-",M264)</f>
        <v>Kroese, Gerard-0-3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0.43333333333333335</v>
      </c>
      <c r="L265" t="str">
        <f t="shared" ref="L265" si="300">CONCATENATE($D265,"-",$R$1,"-",M265)</f>
        <v>0-Kroese, Gerard-3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0.43333333333333335</v>
      </c>
      <c r="L266" t="str">
        <f t="shared" ref="L266" si="301">CONCATENATE($R$1,"-",,$D266,"-",M266)</f>
        <v>Kroese, Gerard-0-4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0.43333333333333335</v>
      </c>
      <c r="L267" t="str">
        <f t="shared" ref="L267" si="302">CONCATENATE($D267,"-",$R$1,"-",M267)</f>
        <v>0-Kroese, Gerard-4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0.43333333333333335</v>
      </c>
      <c r="L268" t="str">
        <f t="shared" ref="L268" si="303">CONCATENATE($R$1,"-",,$D268,"-",M268)</f>
        <v>Kroese, Gerard-0-5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0.43333333333333335</v>
      </c>
      <c r="L269" t="str">
        <f t="shared" ref="L269" si="304">CONCATENATE($D269,"-",$R$1,"-",M269)</f>
        <v>0-Kroese, Gerard-5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0.43333333333333335</v>
      </c>
      <c r="L270" t="str">
        <f t="shared" ref="L270" si="305">CONCATENATE($R$1,"-",,$D270,"-",M270)</f>
        <v>Kroese, Gerard-0-6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0.43333333333333335</v>
      </c>
      <c r="L271" t="str">
        <f t="shared" ref="L271" si="306">CONCATENATE($D271,"-",$R$1,"-",M271)</f>
        <v>0-Kroese, Gerard-6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0.43333333333333335</v>
      </c>
      <c r="L272" t="str">
        <f t="shared" ref="L272" si="307">CONCATENATE($R$1,"-",,$D272,"-",M272)</f>
        <v>Kroese, Gerard-0-7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0.43333333333333335</v>
      </c>
      <c r="L273" t="str">
        <f t="shared" ref="L273" si="308">CONCATENATE($D273,"-",$R$1,"-",M273)</f>
        <v>0-Kroese, Gerard-7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0.43333333333333335</v>
      </c>
      <c r="L274" t="str">
        <f t="shared" ref="L274" si="309">CONCATENATE($R$1,"-",,$D274,"-",M274)</f>
        <v>Kroese, Gerard-0-8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0.43333333333333335</v>
      </c>
      <c r="L275" t="str">
        <f t="shared" ref="L275" si="310">CONCATENATE($D275,"-",$R$1,"-",M275)</f>
        <v>0-Kroese, Gerard-8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0.43333333333333335</v>
      </c>
      <c r="L276" t="str">
        <f t="shared" ref="L276" si="311">CONCATENATE($R$1,"-",,$D276,"-",M276)</f>
        <v>Kroese, Gerard-0-1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0.43333333333333335</v>
      </c>
      <c r="L277" t="str">
        <f t="shared" ref="L277" si="312">CONCATENATE($D277,"-",$R$1,"-",M277)</f>
        <v>0-Kroese, Gerard-1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0.43333333333333335</v>
      </c>
      <c r="L278" t="str">
        <f t="shared" ref="L278" si="313">CONCATENATE($R$1,"-",,$D278,"-",M278)</f>
        <v>Kroese, Gerard-0-2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0.43333333333333335</v>
      </c>
      <c r="L279" t="str">
        <f t="shared" ref="L279" si="314">CONCATENATE($D279,"-",$R$1,"-",M279)</f>
        <v>0-Kroese, Gerard-2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0.43333333333333335</v>
      </c>
      <c r="L280" t="str">
        <f t="shared" ref="L280" si="315">CONCATENATE($R$1,"-",,$D280,"-",M280)</f>
        <v>Kroese, Gerard-0-3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0.43333333333333335</v>
      </c>
      <c r="L281" t="str">
        <f t="shared" ref="L281" si="316">CONCATENATE($D281,"-",$R$1,"-",M281)</f>
        <v>0-Kroese, Gerard-3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0.43333333333333335</v>
      </c>
      <c r="L282" t="str">
        <f t="shared" ref="L282" si="317">CONCATENATE($R$1,"-",,$D282,"-",M282)</f>
        <v>Kroese, Gerard-0-4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0.43333333333333335</v>
      </c>
      <c r="L283" t="str">
        <f t="shared" ref="L283" si="318">CONCATENATE($D283,"-",$R$1,"-",M283)</f>
        <v>0-Kroese, Gerard-4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0.43333333333333335</v>
      </c>
      <c r="L284" t="str">
        <f t="shared" ref="L284" si="319">CONCATENATE($R$1,"-",,$D284,"-",M284)</f>
        <v>Kroese, Gerard-0-5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0.43333333333333335</v>
      </c>
      <c r="L285" t="str">
        <f t="shared" ref="L285" si="320">CONCATENATE($D285,"-",$R$1,"-",M285)</f>
        <v>0-Kroese, Gerard-5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0.43333333333333335</v>
      </c>
      <c r="L286" t="str">
        <f t="shared" ref="L286" si="321">CONCATENATE($R$1,"-",,$D286,"-",M286)</f>
        <v>Kroese, Gerard-0-6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0.43333333333333335</v>
      </c>
      <c r="L287" t="str">
        <f t="shared" ref="L287" si="322">CONCATENATE($D287,"-",$R$1,"-",M287)</f>
        <v>0-Kroese, Gerard-6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0.43333333333333335</v>
      </c>
      <c r="L288" t="str">
        <f t="shared" ref="L288" si="323">CONCATENATE($R$1,"-",,$D288,"-",M288)</f>
        <v>Kroese, Gerard-0-7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0.43333333333333335</v>
      </c>
      <c r="L289" t="str">
        <f t="shared" ref="L289" si="324">CONCATENATE($D289,"-",$R$1,"-",M289)</f>
        <v>0-Kroese, Gerard-7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0.43333333333333335</v>
      </c>
      <c r="L290" t="str">
        <f t="shared" ref="L290" si="325">CONCATENATE($R$1,"-",,$D290,"-",M290)</f>
        <v>Kroese, Gerard-0-8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0.43333333333333335</v>
      </c>
      <c r="L291" t="str">
        <f t="shared" ref="L291" si="326">CONCATENATE($D291,"-",$R$1,"-",M291)</f>
        <v>0-Kroese, Gerard-8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0.43333333333333335</v>
      </c>
      <c r="L292" t="str">
        <f t="shared" ref="L292" si="328">CONCATENATE($R$1,"-",,$D292,"-",M292)</f>
        <v>Kroese, Gerard-0-1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0.43333333333333335</v>
      </c>
      <c r="L293" t="str">
        <f t="shared" ref="L293" si="329">CONCATENATE($D293,"-",$R$1,"-",M293)</f>
        <v>0-Kroese, Gerard-1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0.43333333333333335</v>
      </c>
      <c r="L294" t="str">
        <f t="shared" ref="L294" si="330">CONCATENATE($R$1,"-",,$D294,"-",M294)</f>
        <v>Kroese, Gerard-0-2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0.43333333333333335</v>
      </c>
      <c r="L295" t="str">
        <f t="shared" ref="L295" si="331">CONCATENATE($D295,"-",$R$1,"-",M295)</f>
        <v>0-Kroese, Gerard-2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0.43333333333333335</v>
      </c>
      <c r="L296" t="str">
        <f t="shared" ref="L296" si="333">CONCATENATE($R$1,"-",,$D296,"-",M296)</f>
        <v>Kroese, Gerard-0-3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0.43333333333333335</v>
      </c>
      <c r="L297" t="str">
        <f t="shared" ref="L297" si="334">CONCATENATE($D297,"-",$R$1,"-",M297)</f>
        <v>0-Kroese, Gerard-3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0.43333333333333335</v>
      </c>
      <c r="L298" t="str">
        <f t="shared" ref="L298" si="335">CONCATENATE($R$1,"-",,$D298,"-",M298)</f>
        <v>Kroese, Gerard-0-4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0.43333333333333335</v>
      </c>
      <c r="L299" t="str">
        <f t="shared" ref="L299" si="336">CONCATENATE($D299,"-",$R$1,"-",M299)</f>
        <v>0-Kroese, Gerard-4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0.43333333333333335</v>
      </c>
      <c r="L300" t="str">
        <f t="shared" ref="L300" si="337">CONCATENATE($R$1,"-",,$D300,"-",M300)</f>
        <v>Kroese, Gerard-0-5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0.43333333333333335</v>
      </c>
      <c r="L301" t="str">
        <f t="shared" ref="L301" si="338">CONCATENATE($D301,"-",$R$1,"-",M301)</f>
        <v>0-Kroese, Gerard-5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0.43333333333333335</v>
      </c>
      <c r="L302" t="str">
        <f t="shared" ref="L302" si="339">CONCATENATE($R$1,"-",,$D302,"-",M302)</f>
        <v>Kroese, Gerard-0-6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0.43333333333333335</v>
      </c>
      <c r="L303" t="str">
        <f t="shared" ref="L303" si="340">CONCATENATE($D303,"-",$R$1,"-",M303)</f>
        <v>0-Kroese, Gerard-6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0.43333333333333335</v>
      </c>
      <c r="L304" t="str">
        <f t="shared" ref="L304" si="341">CONCATENATE($R$1,"-",,$D304,"-",M304)</f>
        <v>Kroese, Gerard-0-7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0.43333333333333335</v>
      </c>
      <c r="L305" t="str">
        <f t="shared" ref="L305" si="342">CONCATENATE($D305,"-",$R$1,"-",M305)</f>
        <v>0-Kroese, Gerard-7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0.43333333333333335</v>
      </c>
      <c r="L306" t="str">
        <f t="shared" ref="L306" si="343">CONCATENATE($R$1,"-",,$D306,"-",M306)</f>
        <v>Kroese, Gerard-0-8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0.43333333333333335</v>
      </c>
      <c r="L307" t="str">
        <f t="shared" ref="L307" si="344">CONCATENATE($D307,"-",$R$1,"-",M307)</f>
        <v>0-Kroese, Gerard-8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0.43333333333333335</v>
      </c>
      <c r="L308" t="str">
        <f t="shared" ref="L308" si="345">CONCATENATE($R$1,"-",,$D308,"-",M308)</f>
        <v>Kroese, Gerard-0-1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0.43333333333333335</v>
      </c>
      <c r="L309" t="str">
        <f t="shared" ref="L309" si="346">CONCATENATE($D309,"-",$R$1,"-",M309)</f>
        <v>0-Kroese, Gerard-1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0.43333333333333335</v>
      </c>
      <c r="L310" t="str">
        <f t="shared" ref="L310" si="347">CONCATENATE($R$1,"-",,$D310,"-",M310)</f>
        <v>Kroese, Gerard-0-2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0.43333333333333335</v>
      </c>
      <c r="L311" t="str">
        <f t="shared" ref="L311" si="348">CONCATENATE($D311,"-",$R$1,"-",M311)</f>
        <v>0-Kroese, Gerard-2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0.43333333333333335</v>
      </c>
      <c r="L312" t="str">
        <f t="shared" ref="L312" si="349">CONCATENATE($R$1,"-",,$D312,"-",M312)</f>
        <v>Kroese, Gerard-0-3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0.43333333333333335</v>
      </c>
      <c r="L313" t="str">
        <f t="shared" ref="L313" si="350">CONCATENATE($D313,"-",$R$1,"-",M313)</f>
        <v>0-Kroese, Gerard-3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0.43333333333333335</v>
      </c>
      <c r="L314" t="str">
        <f t="shared" ref="L314" si="351">CONCATENATE($R$1,"-",,$D314,"-",M314)</f>
        <v>Kroese, Gerard-0-4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0.43333333333333335</v>
      </c>
      <c r="L315" t="str">
        <f t="shared" ref="L315" si="352">CONCATENATE($D315,"-",$R$1,"-",M315)</f>
        <v>0-Kroese, Gerard-4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0.43333333333333335</v>
      </c>
      <c r="L316" t="str">
        <f t="shared" ref="L316" si="353">CONCATENATE($R$1,"-",,$D316,"-",M316)</f>
        <v>Kroese, Gerard-0-5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0.43333333333333335</v>
      </c>
      <c r="L317" t="str">
        <f t="shared" ref="L317" si="354">CONCATENATE($D317,"-",$R$1,"-",M317)</f>
        <v>0-Kroese, Gerard-5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0.43333333333333335</v>
      </c>
      <c r="L318" t="str">
        <f t="shared" ref="L318" si="355">CONCATENATE($R$1,"-",,$D318,"-",M318)</f>
        <v>Kroese, Gerard-0-6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0.43333333333333335</v>
      </c>
      <c r="L319" t="str">
        <f t="shared" ref="L319" si="356">CONCATENATE($D319,"-",$R$1,"-",M319)</f>
        <v>0-Kroese, Gerard-6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0.43333333333333335</v>
      </c>
      <c r="L320" t="str">
        <f t="shared" ref="L320" si="357">CONCATENATE($R$1,"-",,$D320,"-",M320)</f>
        <v>Kroese, Gerard-0-7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0.43333333333333335</v>
      </c>
      <c r="L321" t="str">
        <f t="shared" ref="L321" si="358">CONCATENATE($D321,"-",$R$1,"-",M321)</f>
        <v>0-Kroese, Gerard-7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0.43333333333333335</v>
      </c>
      <c r="L322" t="str">
        <f t="shared" ref="L322" si="359">CONCATENATE($R$1,"-",,$D322,"-",M322)</f>
        <v>Kroese, Gerard-0-8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0.43333333333333335</v>
      </c>
      <c r="L323" t="str">
        <f t="shared" ref="L323" si="360">CONCATENATE($D323,"-",$R$1,"-",M323)</f>
        <v>0-Kroese, Gerard-8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0.43333333333333335</v>
      </c>
      <c r="L324" t="str">
        <f t="shared" ref="L324" si="361">CONCATENATE($R$1,"-",,$D324,"-",M324)</f>
        <v>Kroese, Gerard-0-1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0.43333333333333335</v>
      </c>
      <c r="L325" t="str">
        <f t="shared" ref="L325" si="362">CONCATENATE($D325,"-",$R$1,"-",M325)</f>
        <v>0-Kroese, Gerard-1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0.43333333333333335</v>
      </c>
      <c r="L326" t="str">
        <f t="shared" ref="L326" si="363">CONCATENATE($R$1,"-",,$D326,"-",M326)</f>
        <v>Kroese, Gerard-0-2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0.43333333333333335</v>
      </c>
      <c r="L327" t="str">
        <f t="shared" ref="L327" si="365">CONCATENATE($D327,"-",$R$1,"-",M327)</f>
        <v>0-Kroese, Gerard-2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0.43333333333333335</v>
      </c>
      <c r="L328" t="str">
        <f t="shared" ref="L328" si="366">CONCATENATE($R$1,"-",,$D328,"-",M328)</f>
        <v>Kroese, Gerard-0-3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0.43333333333333335</v>
      </c>
      <c r="L329" t="str">
        <f t="shared" ref="L329" si="367">CONCATENATE($D329,"-",$R$1,"-",M329)</f>
        <v>0-Kroese, Gerard-3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0.43333333333333335</v>
      </c>
      <c r="L330" t="str">
        <f t="shared" ref="L330" si="368">CONCATENATE($R$1,"-",,$D330,"-",M330)</f>
        <v>Kroese, Gerard-0-4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0.43333333333333335</v>
      </c>
      <c r="L331" t="str">
        <f t="shared" ref="L331" si="369">CONCATENATE($D331,"-",$R$1,"-",M331)</f>
        <v>0-Kroese, Gerard-4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0.43333333333333335</v>
      </c>
      <c r="L332" t="str">
        <f t="shared" ref="L332" si="370">CONCATENATE($R$1,"-",,$D332,"-",M332)</f>
        <v>Kroese, Gerard-0-5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0.43333333333333335</v>
      </c>
      <c r="L333" t="str">
        <f t="shared" ref="L333" si="371">CONCATENATE($D333,"-",$R$1,"-",M333)</f>
        <v>0-Kroese, Gerard-5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0.43333333333333335</v>
      </c>
      <c r="L334" t="str">
        <f t="shared" ref="L334" si="372">CONCATENATE($R$1,"-",,$D334,"-",M334)</f>
        <v>Kroese, Gerard-0-6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0.43333333333333335</v>
      </c>
      <c r="L335" t="str">
        <f t="shared" ref="L335" si="373">CONCATENATE($D335,"-",$R$1,"-",M335)</f>
        <v>0-Kroese, Gerard-6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0.43333333333333335</v>
      </c>
      <c r="L336" t="str">
        <f t="shared" ref="L336" si="374">CONCATENATE($R$1,"-",,$D336,"-",M336)</f>
        <v>Kroese, Gerard-0-7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0.43333333333333335</v>
      </c>
      <c r="L337" t="str">
        <f t="shared" ref="L337" si="375">CONCATENATE($D337,"-",$R$1,"-",M337)</f>
        <v>0-Kroese, Gerard-7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0.43333333333333335</v>
      </c>
      <c r="L338" t="str">
        <f t="shared" ref="L338" si="376">CONCATENATE($R$1,"-",,$D338,"-",M338)</f>
        <v>Kroese, Gerard-0-8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0.43333333333333335</v>
      </c>
      <c r="L339" t="str">
        <f t="shared" ref="L339" si="377">CONCATENATE($D339,"-",$R$1,"-",M339)</f>
        <v>0-Kroese, Gerard-8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0.43333333333333335</v>
      </c>
      <c r="L340" t="str">
        <f t="shared" ref="L340" si="378">CONCATENATE($R$1,"-",,$D340,"-",M340)</f>
        <v>Kroese, Gerard-0-1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0.43333333333333335</v>
      </c>
      <c r="L341" t="str">
        <f t="shared" ref="L341" si="379">CONCATENATE($D341,"-",$R$1,"-",M341)</f>
        <v>0-Kroese, Gerard-1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0.43333333333333335</v>
      </c>
      <c r="L342" t="str">
        <f t="shared" ref="L342" si="380">CONCATENATE($R$1,"-",,$D342,"-",M342)</f>
        <v>Kroese, Gerard-0-2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0.43333333333333335</v>
      </c>
      <c r="L343" t="str">
        <f t="shared" ref="L343" si="381">CONCATENATE($D343,"-",$R$1,"-",M343)</f>
        <v>0-Kroese, Gerard-2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0.43333333333333335</v>
      </c>
      <c r="L344" t="str">
        <f t="shared" ref="L344" si="382">CONCATENATE($R$1,"-",,$D344,"-",M344)</f>
        <v>Kroese, Gerard-0-3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0.43333333333333335</v>
      </c>
      <c r="L345" t="str">
        <f t="shared" ref="L345" si="383">CONCATENATE($D345,"-",$R$1,"-",M345)</f>
        <v>0-Kroese, Gerard-3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0.43333333333333335</v>
      </c>
      <c r="L346" t="str">
        <f t="shared" ref="L346" si="384">CONCATENATE($R$1,"-",,$D346,"-",M346)</f>
        <v>Kroese, Gerard-0-4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0.43333333333333335</v>
      </c>
      <c r="L347" t="str">
        <f t="shared" ref="L347" si="385">CONCATENATE($D347,"-",$R$1,"-",M347)</f>
        <v>0-Kroese, Gerard-4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0.43333333333333335</v>
      </c>
      <c r="L348" t="str">
        <f t="shared" ref="L348" si="386">CONCATENATE($R$1,"-",,$D348,"-",M348)</f>
        <v>Kroese, Gerard-0-5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0.43333333333333335</v>
      </c>
      <c r="L349" t="str">
        <f t="shared" ref="L349" si="387">CONCATENATE($D349,"-",$R$1,"-",M349)</f>
        <v>0-Kroese, Gerard-5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0.43333333333333335</v>
      </c>
      <c r="L350" t="str">
        <f t="shared" ref="L350" si="388">CONCATENATE($R$1,"-",,$D350,"-",M350)</f>
        <v>Kroese, Gerard-0-6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0.43333333333333335</v>
      </c>
      <c r="L351" t="str">
        <f t="shared" ref="L351" si="389">CONCATENATE($D351,"-",$R$1,"-",M351)</f>
        <v>0-Kroese, Gerard-6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0.43333333333333335</v>
      </c>
      <c r="L352" t="str">
        <f t="shared" ref="L352" si="390">CONCATENATE($R$1,"-",,$D352,"-",M352)</f>
        <v>Kroese, Gerard-0-7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0.43333333333333335</v>
      </c>
      <c r="L353" t="str">
        <f t="shared" ref="L353" si="391">CONCATENATE($D353,"-",$R$1,"-",M353)</f>
        <v>0-Kroese, Gerard-7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0.43333333333333335</v>
      </c>
      <c r="L354" t="str">
        <f t="shared" ref="L354" si="392">CONCATENATE($R$1,"-",,$D354,"-",M354)</f>
        <v>Kroese, Gerard-0-8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0.43333333333333335</v>
      </c>
      <c r="L355" t="str">
        <f t="shared" ref="L355" si="393">CONCATENATE($D355,"-",$R$1,"-",M355)</f>
        <v>0-Kroese, Gerard-8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0.43333333333333335</v>
      </c>
      <c r="L356" t="str">
        <f t="shared" ref="L356" si="395">CONCATENATE($R$1,"-",,$D356,"-",M356)</f>
        <v>Kroese, Gerard-0-1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0.43333333333333335</v>
      </c>
      <c r="L357" t="str">
        <f t="shared" ref="L357" si="396">CONCATENATE($D357,"-",$R$1,"-",M357)</f>
        <v>0-Kroese, Gerard-1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0.43333333333333335</v>
      </c>
      <c r="L358" t="str">
        <f t="shared" ref="L358" si="397">CONCATENATE($R$1,"-",,$D358,"-",M358)</f>
        <v>Kroese, Gerard-0-2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0.43333333333333335</v>
      </c>
      <c r="L359" t="str">
        <f t="shared" ref="L359" si="398">CONCATENATE($D359,"-",$R$1,"-",M359)</f>
        <v>0-Kroese, Gerard-2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0.43333333333333335</v>
      </c>
      <c r="L360" t="str">
        <f t="shared" ref="L360" si="400">CONCATENATE($R$1,"-",,$D360,"-",M360)</f>
        <v>Kroese, Gerard-0-3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0.43333333333333335</v>
      </c>
      <c r="L361" t="str">
        <f t="shared" ref="L361" si="401">CONCATENATE($D361,"-",$R$1,"-",M361)</f>
        <v>0-Kroese, Gerard-3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0.43333333333333335</v>
      </c>
      <c r="L362" t="str">
        <f t="shared" ref="L362" si="402">CONCATENATE($R$1,"-",,$D362,"-",M362)</f>
        <v>Kroese, Gerard-0-4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0.43333333333333335</v>
      </c>
      <c r="L363" t="str">
        <f t="shared" ref="L363" si="403">CONCATENATE($D363,"-",$R$1,"-",M363)</f>
        <v>0-Kroese, Gerard-4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0.43333333333333335</v>
      </c>
      <c r="L364" t="str">
        <f t="shared" ref="L364" si="404">CONCATENATE($R$1,"-",,$D364,"-",M364)</f>
        <v>Kroese, Gerard-0-5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0.43333333333333335</v>
      </c>
      <c r="L365" t="str">
        <f t="shared" ref="L365" si="405">CONCATENATE($D365,"-",$R$1,"-",M365)</f>
        <v>0-Kroese, Gerard-5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0.43333333333333335</v>
      </c>
      <c r="L366" t="str">
        <f t="shared" ref="L366" si="406">CONCATENATE($R$1,"-",,$D366,"-",M366)</f>
        <v>Kroese, Gerard-0-6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0.43333333333333335</v>
      </c>
      <c r="L367" t="str">
        <f t="shared" ref="L367" si="407">CONCATENATE($D367,"-",$R$1,"-",M367)</f>
        <v>0-Kroese, Gerard-6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0.43333333333333335</v>
      </c>
      <c r="L368" t="str">
        <f t="shared" ref="L368" si="408">CONCATENATE($R$1,"-",,$D368,"-",M368)</f>
        <v>Kroese, Gerard-0-7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0.43333333333333335</v>
      </c>
      <c r="L369" t="str">
        <f t="shared" ref="L369" si="409">CONCATENATE($D369,"-",$R$1,"-",M369)</f>
        <v>0-Kroese, Gerard-7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0.43333333333333335</v>
      </c>
      <c r="L370" t="str">
        <f t="shared" ref="L370" si="410">CONCATENATE($R$1,"-",,$D370,"-",M370)</f>
        <v>Kroese, Gerard-0-8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0.43333333333333335</v>
      </c>
      <c r="L371" t="str">
        <f t="shared" ref="L371" si="411">CONCATENATE($D371,"-",$R$1,"-",M371)</f>
        <v>0-Kroese, Gerard-8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0.43333333333333335</v>
      </c>
      <c r="L372" t="str">
        <f t="shared" ref="L372" si="412">CONCATENATE($R$1,"-",,$D372,"-",M372)</f>
        <v>Kroese, Gerard-0-1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0.43333333333333335</v>
      </c>
      <c r="L373" t="str">
        <f t="shared" ref="L373" si="413">CONCATENATE($D373,"-",$R$1,"-",M373)</f>
        <v>0-Kroese, Gerard-1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0.43333333333333335</v>
      </c>
      <c r="L374" t="str">
        <f t="shared" ref="L374" si="414">CONCATENATE($R$1,"-",,$D374,"-",M374)</f>
        <v>Kroese, Gerard-0-2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0.43333333333333335</v>
      </c>
      <c r="L375" t="str">
        <f t="shared" ref="L375" si="415">CONCATENATE($D375,"-",$R$1,"-",M375)</f>
        <v>0-Kroese, Gerard-2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0.43333333333333335</v>
      </c>
      <c r="L376" t="str">
        <f t="shared" ref="L376" si="416">CONCATENATE($R$1,"-",,$D376,"-",M376)</f>
        <v>Kroese, Gerard-0-3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0.43333333333333335</v>
      </c>
      <c r="L377" t="str">
        <f t="shared" ref="L377" si="417">CONCATENATE($D377,"-",$R$1,"-",M377)</f>
        <v>0-Kroese, Gerard-3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0.43333333333333335</v>
      </c>
      <c r="L378" t="str">
        <f t="shared" ref="L378" si="418">CONCATENATE($R$1,"-",,$D378,"-",M378)</f>
        <v>Kroese, Gerard-0-4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0.43333333333333335</v>
      </c>
      <c r="L379" t="str">
        <f t="shared" ref="L379" si="419">CONCATENATE($D379,"-",$R$1,"-",M379)</f>
        <v>0-Kroese, Gerard-4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0.43333333333333335</v>
      </c>
      <c r="L380" t="str">
        <f t="shared" ref="L380" si="420">CONCATENATE($R$1,"-",,$D380,"-",M380)</f>
        <v>Kroese, Gerard-0-5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0.43333333333333335</v>
      </c>
      <c r="L381" t="str">
        <f t="shared" ref="L381" si="421">CONCATENATE($D381,"-",$R$1,"-",M381)</f>
        <v>0-Kroese, Gerard-5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0.43333333333333335</v>
      </c>
      <c r="L382" t="str">
        <f t="shared" ref="L382" si="422">CONCATENATE($R$1,"-",,$D382,"-",M382)</f>
        <v>Kroese, Gerard-0-6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0.43333333333333335</v>
      </c>
      <c r="L383" t="str">
        <f t="shared" ref="L383" si="423">CONCATENATE($D383,"-",$R$1,"-",M383)</f>
        <v>0-Kroese, Gerard-6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0.43333333333333335</v>
      </c>
      <c r="L384" t="str">
        <f t="shared" ref="L384" si="424">CONCATENATE($R$1,"-",,$D384,"-",M384)</f>
        <v>Kroese, Gerard-0-7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0.43333333333333335</v>
      </c>
      <c r="L385" t="str">
        <f t="shared" ref="L385" si="425">CONCATENATE($D385,"-",$R$1,"-",M385)</f>
        <v>0-Kroese, Gerard-7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0.43333333333333335</v>
      </c>
      <c r="L386" t="str">
        <f t="shared" ref="L386" si="426">CONCATENATE($R$1,"-",,$D386,"-",M386)</f>
        <v>Kroese, Gerard-0-8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0.43333333333333335</v>
      </c>
      <c r="L387" t="str">
        <f t="shared" ref="L387" si="427">CONCATENATE($D387,"-",$R$1,"-",M387)</f>
        <v>0-Kroese, Gerard-8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0.43333333333333335</v>
      </c>
      <c r="L388" t="str">
        <f t="shared" ref="L388" si="428">CONCATENATE($R$1,"-",,$D388,"-",M388)</f>
        <v>Kroese, Gerard-0-1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0.43333333333333335</v>
      </c>
      <c r="L389" t="str">
        <f t="shared" ref="L389" si="429">CONCATENATE($D389,"-",$R$1,"-",M389)</f>
        <v>0-Kroese, Gerard-1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0.43333333333333335</v>
      </c>
      <c r="L390" t="str">
        <f t="shared" ref="L390" si="430">CONCATENATE($R$1,"-",,$D390,"-",M390)</f>
        <v>Kroese, Gerard-0-2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0.43333333333333335</v>
      </c>
      <c r="L391" t="str">
        <f t="shared" ref="L391" si="431">CONCATENATE($D391,"-",$R$1,"-",M391)</f>
        <v>0-Kroese, Gerard-2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0.43333333333333335</v>
      </c>
      <c r="L392" t="str">
        <f t="shared" ref="L392" si="432">CONCATENATE($R$1,"-",,$D392,"-",M392)</f>
        <v>Kroese, Gerard-0-3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0.43333333333333335</v>
      </c>
      <c r="L393" t="str">
        <f t="shared" ref="L393" si="433">CONCATENATE($D393,"-",$R$1,"-",M393)</f>
        <v>0-Kroese, Gerard-3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0.43333333333333335</v>
      </c>
      <c r="L394" t="str">
        <f t="shared" ref="L394" si="434">CONCATENATE($R$1,"-",,$D394,"-",M394)</f>
        <v>Kroese, Gerard-0-4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0.43333333333333335</v>
      </c>
      <c r="L395" t="str">
        <f t="shared" ref="L395" si="435">CONCATENATE($D395,"-",$R$1,"-",M395)</f>
        <v>0-Kroese, Gerard-4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0.43333333333333335</v>
      </c>
      <c r="L396" t="str">
        <f t="shared" ref="L396" si="436">CONCATENATE($R$1,"-",,$D396,"-",M396)</f>
        <v>Kroese, Gerard-0-5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0.43333333333333335</v>
      </c>
      <c r="L397" t="str">
        <f t="shared" ref="L397" si="437">CONCATENATE($D397,"-",$R$1,"-",M397)</f>
        <v>0-Kroese, Gerard-5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0.43333333333333335</v>
      </c>
      <c r="L398" t="str">
        <f t="shared" ref="L398" si="438">CONCATENATE($R$1,"-",,$D398,"-",M398)</f>
        <v>Kroese, Gerard-0-6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0.43333333333333335</v>
      </c>
      <c r="L399" t="str">
        <f t="shared" ref="L399" si="439">CONCATENATE($D399,"-",$R$1,"-",M399)</f>
        <v>0-Kroese, Gerard-6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0.43333333333333335</v>
      </c>
      <c r="L400" t="str">
        <f t="shared" ref="L400" si="440">CONCATENATE($R$1,"-",,$D400,"-",M400)</f>
        <v>Kroese, Gerard-0-7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0.43333333333333335</v>
      </c>
      <c r="L401" t="str">
        <f t="shared" ref="L401" si="441">CONCATENATE($D401,"-",$R$1,"-",M401)</f>
        <v>0-Kroese, Gerard-7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0.43333333333333335</v>
      </c>
      <c r="L402" t="str">
        <f t="shared" ref="L402" si="442">CONCATENATE($R$1,"-",,$D402,"-",M402)</f>
        <v>Kroese, Gerard-0-8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0.43333333333333335</v>
      </c>
      <c r="L403" t="str">
        <f t="shared" ref="L403" si="443">CONCATENATE($D403,"-",$R$1,"-",M403)</f>
        <v>0-Kroese, Gerard-8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251</v>
      </c>
      <c r="F404" s="28">
        <f>SUM(F4:F395)</f>
        <v>552</v>
      </c>
      <c r="G404" s="28">
        <f>MAX(G4:G395)</f>
        <v>5</v>
      </c>
      <c r="H404" s="33">
        <f>E404/F404</f>
        <v>0.45471014492753625</v>
      </c>
      <c r="I404" s="29">
        <f>SUM(I4:I395)</f>
        <v>39</v>
      </c>
      <c r="J404" s="38"/>
      <c r="N404" s="39"/>
    </row>
  </sheetData>
  <sheetProtection algorithmName="SHA-512" hashValue="7CNBsmKsmeukvMmRJJClb8shKYHlZd5H56SdEri7VPjWCpNChkoJswxE+KbD0J0IU24g6GNXGPjOQD8dXDKpLg==" saltValue="dDg0NIh3hW4DwkQEmvluR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C990-08EF-4FEE-8BE2-55CB1E8E2C68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Deelnemers!B8</f>
        <v>Oorschot, René van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45764.529090909091</v>
      </c>
      <c r="C4" s="35">
        <f>_xlfn.IFNA(VLOOKUP(L4,Invoer!$A$3:$P$599,3,FALSE),"")</f>
        <v>45763</v>
      </c>
      <c r="D4" s="23" t="str">
        <f>Deelnemers!$B$2</f>
        <v>Hanegraaf, Daan</v>
      </c>
      <c r="E4" s="31">
        <f>IFERROR(IF(VLOOKUP(L4,Invoer!$A$3:$P$599,8,FALSE)&gt;$S$1,$S$1,VLOOKUP(L4,Invoer!$A$3:$P$599,8,FALSE)),"")</f>
        <v>9</v>
      </c>
      <c r="F4" s="31">
        <f>_xlfn.IFNA(VLOOKUP(L4,Invoer!$A$3:$P$599,10,FALSE),"")</f>
        <v>22</v>
      </c>
      <c r="G4" s="31">
        <f>_xlfn.IFNA(VLOOKUP(L4,Invoer!$A$3:$P$599,11,FALSE),"")</f>
        <v>2</v>
      </c>
      <c r="H4" s="32">
        <f>_xlfn.IFNA(VLOOKUP(L4,Invoer!$A$3:$P$599,13,FALSE),"")</f>
        <v>0.40909090909090912</v>
      </c>
      <c r="I4" s="34">
        <f>_xlfn.IFNA(VLOOKUP(L4,Invoer!$A$3:$P$599,15,FALSE),"")</f>
        <v>0</v>
      </c>
      <c r="J4" s="37">
        <f>VLOOKUP($R$1,Deelnemers!$B$1:$D$25,3,FALSE)</f>
        <v>0.46666666666666667</v>
      </c>
      <c r="L4" t="str">
        <f>CONCATENATE($R$1,"-",,$D4,"-",M4)</f>
        <v>Oorschot, René van-Hanegraaf, Daan-1</v>
      </c>
      <c r="M4">
        <v>1</v>
      </c>
      <c r="N4">
        <f t="shared" ref="N4:N35" si="1">SMALL($B$4:$B$403,ROW($B1))</f>
        <v>45546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Praat, Marcel van</v>
      </c>
      <c r="S4" s="40">
        <f t="shared" ref="S4:S35" si="4">VLOOKUP(N4,$B$4:$I$403,4,FALSE)</f>
        <v>11</v>
      </c>
      <c r="T4" s="40">
        <f t="shared" ref="T4:T35" si="5">VLOOKUP(N4,$B$4:$I$403,5,FALSE)</f>
        <v>28</v>
      </c>
      <c r="U4" s="40">
        <f t="shared" ref="U4:U35" si="6">VLOOKUP(N4,$B$4:$I$403,6,FALSE)</f>
        <v>4</v>
      </c>
      <c r="V4" s="41">
        <f t="shared" ref="V4:V35" si="7">VLOOKUP(N4,$B$4:$I$403,7,FALSE)</f>
        <v>0.39285714285714285</v>
      </c>
      <c r="W4" s="42">
        <f t="shared" ref="W4:W35" si="8">VLOOKUP(N4,$B$4:$I$403,8,FALSE)</f>
        <v>0</v>
      </c>
      <c r="X4">
        <f>IFERROR(IF(OR(W4=0,W4=1),(T4*10),T4),0)</f>
        <v>280</v>
      </c>
    </row>
    <row r="5" spans="2:24" ht="15">
      <c r="B5">
        <f t="shared" si="0"/>
        <v>45757.633333333339</v>
      </c>
      <c r="C5" s="35">
        <f>_xlfn.IFNA(VLOOKUP(L5,Invoer!$A$3:$P$599,3,FALSE),"")</f>
        <v>45756</v>
      </c>
      <c r="D5" s="23" t="str">
        <f>Deelnemers!$B$2</f>
        <v>Hanegraaf, Daan</v>
      </c>
      <c r="E5" s="31">
        <f>IFERROR(IF(VLOOKUP(L5,Invoer!$A$3:$P$599,9,FALSE)&gt;$S$1,$S$1,VLOOKUP(L5,Invoer!$A$3:$P$599,9,FALSE)),"")</f>
        <v>10</v>
      </c>
      <c r="F5" s="31">
        <f>_xlfn.IFNA(VLOOKUP(L5,Invoer!$A$3:$P$599,10,FALSE),"")</f>
        <v>30</v>
      </c>
      <c r="G5" s="31">
        <f>_xlfn.IFNA(VLOOKUP(L5,Invoer!$A$3:$P$599,12,FALSE),"")</f>
        <v>2</v>
      </c>
      <c r="H5" s="32">
        <f>_xlfn.IFNA(VLOOKUP(L5,Invoer!$A$3:$P$599,14,FALSE),"")</f>
        <v>0.33333333333333331</v>
      </c>
      <c r="I5" s="34">
        <f>_xlfn.IFNA(VLOOKUP(L5,Invoer!$A$3:$P$599,16,FALSE),"")</f>
        <v>0</v>
      </c>
      <c r="J5" s="37">
        <f>VLOOKUP($R$1,Deelnemers!$B$1:$D$25,3,FALSE)</f>
        <v>0.46666666666666667</v>
      </c>
      <c r="L5" t="str">
        <f>CONCATENATE($D5,"-",$R$1,"-",M5)</f>
        <v>Hanegraaf, Daan-Oorschot, René van-1</v>
      </c>
      <c r="M5">
        <v>1</v>
      </c>
      <c r="N5">
        <f t="shared" si="1"/>
        <v>45553</v>
      </c>
      <c r="O5">
        <f>IF(Q5="","",O4+1)</f>
        <v>2</v>
      </c>
      <c r="Q5" s="83">
        <f t="shared" si="2"/>
        <v>45553</v>
      </c>
      <c r="R5" s="35" t="str">
        <f t="shared" si="3"/>
        <v>Steen, Kees van</v>
      </c>
      <c r="S5" s="40">
        <f t="shared" si="4"/>
        <v>12</v>
      </c>
      <c r="T5" s="40">
        <f t="shared" si="5"/>
        <v>30</v>
      </c>
      <c r="U5" s="40">
        <f t="shared" si="6"/>
        <v>2</v>
      </c>
      <c r="V5" s="41">
        <f t="shared" si="7"/>
        <v>0.4</v>
      </c>
      <c r="W5" s="42">
        <f t="shared" si="8"/>
        <v>0</v>
      </c>
      <c r="X5">
        <f t="shared" ref="X5:X68" si="9">IFERROR(IF(OR(W5=0,W5=1),(T5*10),T5),0)</f>
        <v>300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Oorschot, René van-Hanegraaf, Daan-2</v>
      </c>
      <c r="M6">
        <v>2</v>
      </c>
      <c r="N6">
        <f t="shared" si="1"/>
        <v>45574</v>
      </c>
      <c r="O6">
        <f t="shared" ref="O6:O69" si="11">IF(Q6="","",O5+1)</f>
        <v>3</v>
      </c>
      <c r="Q6" s="83">
        <f t="shared" si="2"/>
        <v>45574</v>
      </c>
      <c r="R6" s="35" t="str">
        <f t="shared" si="3"/>
        <v>Hoppenbrouwers, Ben</v>
      </c>
      <c r="S6" s="40">
        <f t="shared" si="4"/>
        <v>12</v>
      </c>
      <c r="T6" s="40">
        <f t="shared" si="5"/>
        <v>28</v>
      </c>
      <c r="U6" s="40">
        <f t="shared" si="6"/>
        <v>2</v>
      </c>
      <c r="V6" s="41">
        <f t="shared" si="7"/>
        <v>0.42857142857142855</v>
      </c>
      <c r="W6" s="42">
        <f t="shared" si="8"/>
        <v>0</v>
      </c>
      <c r="X6">
        <f t="shared" si="9"/>
        <v>280</v>
      </c>
    </row>
    <row r="7" spans="2:24" ht="15">
      <c r="B7">
        <f t="shared" si="0"/>
        <v>45770</v>
      </c>
      <c r="C7" s="35">
        <f>_xlfn.IFNA(VLOOKUP(L7,Invoer!$A$3:$P$599,3,FALSE),"")</f>
        <v>45770</v>
      </c>
      <c r="D7" s="23" t="str">
        <f>Deelnemers!$B$2</f>
        <v>Hanegraaf, Daan</v>
      </c>
      <c r="E7" s="31">
        <f>IFERROR(IF(VLOOKUP(L7,Invoer!$A$3:$P$599,9,FALSE)&gt;$S$1,$S$1,VLOOKUP(L7,Invoer!$A$3:$P$599,9,FALSE)),"")</f>
        <v>13</v>
      </c>
      <c r="F7" s="31">
        <f>_xlfn.IFNA(VLOOKUP(L7,Invoer!$A$3:$P$599,10,FALSE),"")</f>
        <v>26</v>
      </c>
      <c r="G7" s="31">
        <f>_xlfn.IFNA(VLOOKUP(L7,Invoer!$A$3:$P$599,12,FALSE),"")</f>
        <v>2</v>
      </c>
      <c r="H7" s="32">
        <f>_xlfn.IFNA(VLOOKUP(L7,Invoer!$A$3:$P$599,14,FALSE),"")</f>
        <v>0.5</v>
      </c>
      <c r="I7" s="34">
        <f>_xlfn.IFNA(VLOOKUP(L7,Invoer!$A$3:$P$599,16,FALSE),"")</f>
        <v>0</v>
      </c>
      <c r="J7" s="37">
        <f>VLOOKUP($R$1,Deelnemers!$B$1:$D$25,3,FALSE)</f>
        <v>0.46666666666666667</v>
      </c>
      <c r="L7" t="str">
        <f t="shared" ref="L7" si="12">CONCATENATE($D7,"-",$R$1,"-",M7)</f>
        <v>Hanegraaf, Daan-Oorschot, René van-2</v>
      </c>
      <c r="M7">
        <v>2</v>
      </c>
      <c r="N7">
        <f t="shared" si="1"/>
        <v>45582.105789473688</v>
      </c>
      <c r="O7">
        <f t="shared" si="11"/>
        <v>4</v>
      </c>
      <c r="Q7" s="83">
        <f t="shared" si="2"/>
        <v>45581</v>
      </c>
      <c r="R7" s="35" t="str">
        <f t="shared" si="3"/>
        <v>Steen, Kees van</v>
      </c>
      <c r="S7" s="40">
        <f t="shared" si="4"/>
        <v>6</v>
      </c>
      <c r="T7" s="40">
        <f t="shared" si="5"/>
        <v>19</v>
      </c>
      <c r="U7" s="40">
        <f t="shared" si="6"/>
        <v>2</v>
      </c>
      <c r="V7" s="41">
        <f t="shared" si="7"/>
        <v>0.31578947368421051</v>
      </c>
      <c r="W7" s="42">
        <f t="shared" si="8"/>
        <v>0</v>
      </c>
      <c r="X7">
        <f t="shared" si="9"/>
        <v>190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Oorschot, René van-Hanegraaf, Daan-3</v>
      </c>
      <c r="M8">
        <v>3</v>
      </c>
      <c r="N8">
        <f t="shared" si="1"/>
        <v>45582.366666666676</v>
      </c>
      <c r="O8">
        <f t="shared" si="11"/>
        <v>5</v>
      </c>
      <c r="Q8" s="83">
        <f t="shared" si="2"/>
        <v>45581</v>
      </c>
      <c r="R8" s="35" t="str">
        <f t="shared" si="3"/>
        <v>Jochems, Cees</v>
      </c>
      <c r="S8" s="40">
        <f t="shared" si="4"/>
        <v>8</v>
      </c>
      <c r="T8" s="40">
        <f t="shared" si="5"/>
        <v>30</v>
      </c>
      <c r="U8" s="40">
        <f t="shared" si="6"/>
        <v>3</v>
      </c>
      <c r="V8" s="41">
        <f t="shared" si="7"/>
        <v>0.26666666666666666</v>
      </c>
      <c r="W8" s="42">
        <f t="shared" si="8"/>
        <v>0</v>
      </c>
      <c r="X8">
        <f t="shared" si="9"/>
        <v>300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Daan-Oorschot, René van-3</v>
      </c>
      <c r="M9">
        <v>3</v>
      </c>
      <c r="N9">
        <f t="shared" si="1"/>
        <v>45603.383636363644</v>
      </c>
      <c r="O9">
        <f t="shared" si="11"/>
        <v>6</v>
      </c>
      <c r="Q9" s="83">
        <f t="shared" si="2"/>
        <v>45602</v>
      </c>
      <c r="R9" s="35" t="str">
        <f t="shared" si="3"/>
        <v>Praat, Marcel van</v>
      </c>
      <c r="S9" s="40">
        <f t="shared" si="4"/>
        <v>8</v>
      </c>
      <c r="T9" s="40">
        <f t="shared" si="5"/>
        <v>22</v>
      </c>
      <c r="U9" s="40">
        <f t="shared" si="6"/>
        <v>2</v>
      </c>
      <c r="V9" s="41">
        <f t="shared" si="7"/>
        <v>0.36363636363636365</v>
      </c>
      <c r="W9" s="42">
        <f t="shared" si="8"/>
        <v>0</v>
      </c>
      <c r="X9">
        <f t="shared" si="9"/>
        <v>220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Oorschot, René van-Hanegraaf, Daan-4</v>
      </c>
      <c r="M10">
        <v>4</v>
      </c>
      <c r="N10">
        <f t="shared" si="1"/>
        <v>45603.76666666667</v>
      </c>
      <c r="O10">
        <f t="shared" si="11"/>
        <v>7</v>
      </c>
      <c r="Q10" s="83">
        <f t="shared" si="2"/>
        <v>45602</v>
      </c>
      <c r="R10" s="35" t="str">
        <f t="shared" si="3"/>
        <v>Hoppenbrouwers, Ben</v>
      </c>
      <c r="S10" s="40">
        <f t="shared" si="4"/>
        <v>11</v>
      </c>
      <c r="T10" s="40">
        <f t="shared" si="5"/>
        <v>30</v>
      </c>
      <c r="U10" s="40">
        <f t="shared" si="6"/>
        <v>4</v>
      </c>
      <c r="V10" s="41">
        <f t="shared" si="7"/>
        <v>0.36666666666666664</v>
      </c>
      <c r="W10" s="42">
        <f t="shared" si="8"/>
        <v>0</v>
      </c>
      <c r="X10">
        <f t="shared" si="9"/>
        <v>300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Daan-Oorschot, René van-4</v>
      </c>
      <c r="M11">
        <v>4</v>
      </c>
      <c r="N11">
        <f t="shared" si="1"/>
        <v>45616</v>
      </c>
      <c r="O11">
        <f t="shared" si="11"/>
        <v>8</v>
      </c>
      <c r="Q11" s="83">
        <f t="shared" si="2"/>
        <v>45616</v>
      </c>
      <c r="R11" s="35" t="str">
        <f t="shared" si="3"/>
        <v>Zagers, Kees</v>
      </c>
      <c r="S11" s="40">
        <f t="shared" si="4"/>
        <v>11</v>
      </c>
      <c r="T11" s="40">
        <f t="shared" si="5"/>
        <v>30</v>
      </c>
      <c r="U11" s="40">
        <f t="shared" si="6"/>
        <v>2</v>
      </c>
      <c r="V11" s="41">
        <f t="shared" si="7"/>
        <v>0.36666666666666664</v>
      </c>
      <c r="W11" s="42">
        <f t="shared" si="8"/>
        <v>0</v>
      </c>
      <c r="X11">
        <f t="shared" si="9"/>
        <v>300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Oorschot, René van-Hanegraaf, Daan-5</v>
      </c>
      <c r="M12">
        <v>5</v>
      </c>
      <c r="N12">
        <f t="shared" si="1"/>
        <v>45637.523333333331</v>
      </c>
      <c r="O12">
        <f t="shared" si="11"/>
        <v>9</v>
      </c>
      <c r="Q12" s="83">
        <f t="shared" si="2"/>
        <v>45637</v>
      </c>
      <c r="R12" s="35" t="str">
        <f t="shared" si="3"/>
        <v>Havermans, Jos</v>
      </c>
      <c r="S12" s="40">
        <f t="shared" si="4"/>
        <v>2</v>
      </c>
      <c r="T12" s="40">
        <f t="shared" si="5"/>
        <v>24</v>
      </c>
      <c r="U12" s="40">
        <f t="shared" si="6"/>
        <v>1</v>
      </c>
      <c r="V12" s="41">
        <f t="shared" si="7"/>
        <v>8.3333333333333329E-2</v>
      </c>
      <c r="W12" s="42">
        <f t="shared" si="8"/>
        <v>0</v>
      </c>
      <c r="X12">
        <f t="shared" si="9"/>
        <v>240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Daan-Oorschot, René van-5</v>
      </c>
      <c r="M13">
        <v>5</v>
      </c>
      <c r="N13">
        <f t="shared" si="1"/>
        <v>45639.060000000005</v>
      </c>
      <c r="O13">
        <f t="shared" si="11"/>
        <v>10</v>
      </c>
      <c r="Q13" s="83">
        <f t="shared" si="2"/>
        <v>45637</v>
      </c>
      <c r="R13" s="35" t="str">
        <f t="shared" si="3"/>
        <v>Kroese, Gerard</v>
      </c>
      <c r="S13" s="40">
        <f t="shared" si="4"/>
        <v>13</v>
      </c>
      <c r="T13" s="40">
        <f t="shared" si="5"/>
        <v>26</v>
      </c>
      <c r="U13" s="40">
        <f t="shared" si="6"/>
        <v>3</v>
      </c>
      <c r="V13" s="41">
        <f t="shared" si="7"/>
        <v>0.5</v>
      </c>
      <c r="W13" s="42">
        <f t="shared" si="8"/>
        <v>3</v>
      </c>
      <c r="X13">
        <f t="shared" si="9"/>
        <v>26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Oorschot, René van-Hanegraaf, Daan-6</v>
      </c>
      <c r="M14">
        <v>6</v>
      </c>
      <c r="N14">
        <f t="shared" si="1"/>
        <v>45639.166666666672</v>
      </c>
      <c r="O14">
        <f t="shared" si="11"/>
        <v>11</v>
      </c>
      <c r="Q14" s="83">
        <f t="shared" si="2"/>
        <v>45637</v>
      </c>
      <c r="R14" s="35" t="str">
        <f t="shared" si="3"/>
        <v>Verkooyen, John</v>
      </c>
      <c r="S14" s="40">
        <f t="shared" si="4"/>
        <v>14</v>
      </c>
      <c r="T14" s="40">
        <f t="shared" si="5"/>
        <v>30</v>
      </c>
      <c r="U14" s="40">
        <f t="shared" si="6"/>
        <v>2</v>
      </c>
      <c r="V14" s="41">
        <f t="shared" si="7"/>
        <v>0.46666666666666667</v>
      </c>
      <c r="W14" s="42">
        <f t="shared" si="8"/>
        <v>3</v>
      </c>
      <c r="X14">
        <f t="shared" si="9"/>
        <v>30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Daan-Oorschot, René van-6</v>
      </c>
      <c r="M15">
        <v>6</v>
      </c>
      <c r="N15">
        <f t="shared" si="1"/>
        <v>45639.18</v>
      </c>
      <c r="O15">
        <f t="shared" si="11"/>
        <v>12</v>
      </c>
      <c r="Q15" s="83">
        <f t="shared" si="2"/>
        <v>45637</v>
      </c>
      <c r="R15" s="35" t="str">
        <f t="shared" si="3"/>
        <v>Vissenberg, Erwin</v>
      </c>
      <c r="S15" s="40">
        <f t="shared" si="4"/>
        <v>14</v>
      </c>
      <c r="T15" s="40">
        <f t="shared" si="5"/>
        <v>28</v>
      </c>
      <c r="U15" s="40">
        <f t="shared" si="6"/>
        <v>2</v>
      </c>
      <c r="V15" s="41">
        <f t="shared" si="7"/>
        <v>0.5</v>
      </c>
      <c r="W15" s="42">
        <f t="shared" si="8"/>
        <v>1</v>
      </c>
      <c r="X15">
        <f t="shared" si="9"/>
        <v>280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Oorschot, René van-Hanegraaf, Daan-7</v>
      </c>
      <c r="M16">
        <v>7</v>
      </c>
      <c r="N16">
        <f t="shared" si="1"/>
        <v>45645.23333333333</v>
      </c>
      <c r="O16">
        <f t="shared" si="11"/>
        <v>13</v>
      </c>
      <c r="Q16" s="83">
        <f t="shared" si="2"/>
        <v>45644</v>
      </c>
      <c r="R16" s="35" t="str">
        <f t="shared" si="3"/>
        <v>Hanegraaf, Hein</v>
      </c>
      <c r="S16" s="40">
        <f t="shared" si="4"/>
        <v>7</v>
      </c>
      <c r="T16" s="40">
        <f t="shared" si="5"/>
        <v>30</v>
      </c>
      <c r="U16" s="40">
        <f t="shared" si="6"/>
        <v>1</v>
      </c>
      <c r="V16" s="41">
        <f t="shared" si="7"/>
        <v>0.23333333333333334</v>
      </c>
      <c r="W16" s="42">
        <f t="shared" si="8"/>
        <v>0</v>
      </c>
      <c r="X16">
        <f t="shared" si="9"/>
        <v>300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Daan-Oorschot, René van-7</v>
      </c>
      <c r="M17">
        <v>7</v>
      </c>
      <c r="N17">
        <f t="shared" si="1"/>
        <v>45646.03333333334</v>
      </c>
      <c r="O17">
        <f t="shared" si="11"/>
        <v>14</v>
      </c>
      <c r="Q17" s="83">
        <f t="shared" si="2"/>
        <v>45644</v>
      </c>
      <c r="R17" s="35" t="str">
        <f t="shared" si="3"/>
        <v>Verkooyen, John</v>
      </c>
      <c r="S17" s="40">
        <f t="shared" si="4"/>
        <v>13</v>
      </c>
      <c r="T17" s="40">
        <f t="shared" si="5"/>
        <v>30</v>
      </c>
      <c r="U17" s="40">
        <f t="shared" si="6"/>
        <v>3</v>
      </c>
      <c r="V17" s="41">
        <f t="shared" si="7"/>
        <v>0.43333333333333335</v>
      </c>
      <c r="W17" s="42">
        <f t="shared" si="8"/>
        <v>0</v>
      </c>
      <c r="X17">
        <f t="shared" si="9"/>
        <v>300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Oorschot, René van-Hanegraaf, Daan-8</v>
      </c>
      <c r="M18">
        <v>8</v>
      </c>
      <c r="N18">
        <f t="shared" si="1"/>
        <v>45679</v>
      </c>
      <c r="O18">
        <f t="shared" si="11"/>
        <v>15</v>
      </c>
      <c r="Q18" s="83">
        <f t="shared" si="2"/>
        <v>45679</v>
      </c>
      <c r="R18" s="35" t="str">
        <f t="shared" si="3"/>
        <v>Vermeulen, Rudolf</v>
      </c>
      <c r="S18" s="40">
        <f t="shared" si="4"/>
        <v>9</v>
      </c>
      <c r="T18" s="40">
        <f t="shared" si="5"/>
        <v>20</v>
      </c>
      <c r="U18" s="40">
        <f t="shared" si="6"/>
        <v>2</v>
      </c>
      <c r="V18" s="41">
        <f t="shared" si="7"/>
        <v>0.45</v>
      </c>
      <c r="W18" s="42">
        <f t="shared" si="8"/>
        <v>0</v>
      </c>
      <c r="X18">
        <f t="shared" si="9"/>
        <v>200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Daan-Oorschot, René van-8</v>
      </c>
      <c r="M19">
        <v>8</v>
      </c>
      <c r="N19">
        <f t="shared" si="1"/>
        <v>45687.500000000007</v>
      </c>
      <c r="O19">
        <f t="shared" si="11"/>
        <v>16</v>
      </c>
      <c r="Q19" s="83">
        <f t="shared" si="2"/>
        <v>45686</v>
      </c>
      <c r="R19" s="35" t="str">
        <f t="shared" si="3"/>
        <v>Kroese, Gerard</v>
      </c>
      <c r="S19" s="40">
        <f t="shared" si="4"/>
        <v>9</v>
      </c>
      <c r="T19" s="40">
        <f t="shared" si="5"/>
        <v>30</v>
      </c>
      <c r="U19" s="40">
        <f t="shared" si="6"/>
        <v>2</v>
      </c>
      <c r="V19" s="41">
        <f t="shared" si="7"/>
        <v>0.3</v>
      </c>
      <c r="W19" s="42">
        <f t="shared" si="8"/>
        <v>0</v>
      </c>
      <c r="X19">
        <f t="shared" si="9"/>
        <v>300</v>
      </c>
    </row>
    <row r="20" spans="2:24" ht="15">
      <c r="B20">
        <f t="shared" si="0"/>
        <v>45645.23333333333</v>
      </c>
      <c r="C20" s="35">
        <f>_xlfn.IFNA(VLOOKUP(L20,Invoer!$A$3:$P$599,3,FALSE),"")</f>
        <v>45644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7</v>
      </c>
      <c r="F20" s="31">
        <f>_xlfn.IFNA(VLOOKUP(L20,Invoer!$A$3:$P$599,10,FALSE),"")</f>
        <v>30</v>
      </c>
      <c r="G20" s="31">
        <f>_xlfn.IFNA(VLOOKUP(L20,Invoer!$A$3:$P$599,11,FALSE),"")</f>
        <v>1</v>
      </c>
      <c r="H20" s="32">
        <f>_xlfn.IFNA(VLOOKUP(L20,Invoer!$A$3:$P$599,13,FALSE),"")</f>
        <v>0.23333333333333334</v>
      </c>
      <c r="I20" s="34">
        <f>_xlfn.IFNA(VLOOKUP(L20,Invoer!$A$3:$P$599,15,FALSE),"")</f>
        <v>0</v>
      </c>
      <c r="J20" s="37">
        <f>VLOOKUP($R$1,Deelnemers!$B$1:$D$25,3,FALSE)</f>
        <v>0.46666666666666667</v>
      </c>
      <c r="L20" t="str">
        <f t="shared" ref="L20" si="25">CONCATENATE($R$1,"-",,$D20,"-",M20)</f>
        <v>Oorschot, René van-Hanegraaf, Hein-1</v>
      </c>
      <c r="M20">
        <v>1</v>
      </c>
      <c r="N20">
        <f t="shared" si="1"/>
        <v>45688.276666666665</v>
      </c>
      <c r="O20">
        <f t="shared" si="11"/>
        <v>17</v>
      </c>
      <c r="Q20" s="83">
        <f t="shared" si="2"/>
        <v>45686</v>
      </c>
      <c r="R20" s="35" t="str">
        <f t="shared" si="3"/>
        <v>Verkooyen, John</v>
      </c>
      <c r="S20" s="40">
        <f t="shared" si="4"/>
        <v>14</v>
      </c>
      <c r="T20" s="40">
        <f t="shared" si="5"/>
        <v>21</v>
      </c>
      <c r="U20" s="40">
        <f t="shared" si="6"/>
        <v>3</v>
      </c>
      <c r="V20" s="41">
        <f t="shared" si="7"/>
        <v>0.66666666666666663</v>
      </c>
      <c r="W20" s="42">
        <f t="shared" si="8"/>
        <v>3</v>
      </c>
      <c r="X20">
        <f t="shared" si="9"/>
        <v>21</v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0.46666666666666667</v>
      </c>
      <c r="L21" t="str">
        <f t="shared" ref="L21" si="26">CONCATENATE($D21,"-",$R$1,"-",M21)</f>
        <v>Hanegraaf, Hein-Oorschot, René van-1</v>
      </c>
      <c r="M21">
        <v>1</v>
      </c>
      <c r="N21">
        <f t="shared" si="1"/>
        <v>45700</v>
      </c>
      <c r="O21">
        <f t="shared" si="11"/>
        <v>18</v>
      </c>
      <c r="Q21" s="83">
        <f t="shared" si="2"/>
        <v>45700</v>
      </c>
      <c r="R21" s="35" t="str">
        <f t="shared" si="3"/>
        <v>Vissenberg, Erwin</v>
      </c>
      <c r="S21" s="40">
        <f t="shared" si="4"/>
        <v>14</v>
      </c>
      <c r="T21" s="40">
        <f t="shared" si="5"/>
        <v>21</v>
      </c>
      <c r="U21" s="40">
        <f t="shared" si="6"/>
        <v>5</v>
      </c>
      <c r="V21" s="41">
        <f t="shared" si="7"/>
        <v>0.66666666666666663</v>
      </c>
      <c r="W21" s="42">
        <f t="shared" si="8"/>
        <v>3</v>
      </c>
      <c r="X21">
        <f t="shared" si="9"/>
        <v>21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Oorschot, René van-Hanegraaf, Hein-2</v>
      </c>
      <c r="M22">
        <v>2</v>
      </c>
      <c r="N22">
        <f t="shared" si="1"/>
        <v>45757.633333333339</v>
      </c>
      <c r="O22">
        <f t="shared" si="11"/>
        <v>19</v>
      </c>
      <c r="Q22" s="83">
        <f t="shared" si="2"/>
        <v>45756</v>
      </c>
      <c r="R22" s="35" t="str">
        <f t="shared" si="3"/>
        <v>Hanegraaf, Daan</v>
      </c>
      <c r="S22" s="40">
        <f t="shared" si="4"/>
        <v>10</v>
      </c>
      <c r="T22" s="40">
        <f t="shared" si="5"/>
        <v>30</v>
      </c>
      <c r="U22" s="40">
        <f t="shared" si="6"/>
        <v>2</v>
      </c>
      <c r="V22" s="41">
        <f t="shared" si="7"/>
        <v>0.33333333333333331</v>
      </c>
      <c r="W22" s="42">
        <f t="shared" si="8"/>
        <v>0</v>
      </c>
      <c r="X22">
        <f t="shared" si="9"/>
        <v>300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Hein-Oorschot, René van-2</v>
      </c>
      <c r="M23">
        <v>2</v>
      </c>
      <c r="N23">
        <f t="shared" si="1"/>
        <v>45758.256363636363</v>
      </c>
      <c r="O23">
        <f t="shared" si="11"/>
        <v>20</v>
      </c>
      <c r="Q23" s="83">
        <f t="shared" si="2"/>
        <v>45756</v>
      </c>
      <c r="R23" s="35" t="str">
        <f t="shared" si="3"/>
        <v>Hoppenbrouwers, Ben</v>
      </c>
      <c r="S23" s="40">
        <f t="shared" si="4"/>
        <v>14</v>
      </c>
      <c r="T23" s="40">
        <f t="shared" si="5"/>
        <v>22</v>
      </c>
      <c r="U23" s="40">
        <f t="shared" si="6"/>
        <v>3</v>
      </c>
      <c r="V23" s="41">
        <f t="shared" si="7"/>
        <v>0.63636363636363635</v>
      </c>
      <c r="W23" s="42">
        <f t="shared" si="8"/>
        <v>1</v>
      </c>
      <c r="X23">
        <f t="shared" si="9"/>
        <v>220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Oorschot, René van-Hanegraaf, Hein-3</v>
      </c>
      <c r="M24">
        <v>3</v>
      </c>
      <c r="N24">
        <f t="shared" si="1"/>
        <v>45764.529090909091</v>
      </c>
      <c r="O24">
        <f t="shared" si="11"/>
        <v>21</v>
      </c>
      <c r="Q24" s="83">
        <f t="shared" si="2"/>
        <v>45763</v>
      </c>
      <c r="R24" s="35" t="str">
        <f t="shared" si="3"/>
        <v>Hanegraaf, Daan</v>
      </c>
      <c r="S24" s="40">
        <f t="shared" si="4"/>
        <v>9</v>
      </c>
      <c r="T24" s="40">
        <f t="shared" si="5"/>
        <v>22</v>
      </c>
      <c r="U24" s="40">
        <f t="shared" si="6"/>
        <v>2</v>
      </c>
      <c r="V24" s="41">
        <f t="shared" si="7"/>
        <v>0.40909090909090912</v>
      </c>
      <c r="W24" s="42">
        <f t="shared" si="8"/>
        <v>0</v>
      </c>
      <c r="X24">
        <f t="shared" si="9"/>
        <v>220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Hein-Oorschot, René van-3</v>
      </c>
      <c r="M25">
        <v>3</v>
      </c>
      <c r="N25">
        <f t="shared" si="1"/>
        <v>45765.256363636363</v>
      </c>
      <c r="O25">
        <f t="shared" si="11"/>
        <v>22</v>
      </c>
      <c r="Q25" s="83">
        <f t="shared" si="2"/>
        <v>45763</v>
      </c>
      <c r="R25" s="35" t="str">
        <f t="shared" si="3"/>
        <v>Hoppenbrouwers, Ben</v>
      </c>
      <c r="S25" s="40">
        <f t="shared" si="4"/>
        <v>14</v>
      </c>
      <c r="T25" s="40">
        <f t="shared" si="5"/>
        <v>22</v>
      </c>
      <c r="U25" s="40">
        <f t="shared" si="6"/>
        <v>3</v>
      </c>
      <c r="V25" s="41">
        <f t="shared" si="7"/>
        <v>0.63636363636363635</v>
      </c>
      <c r="W25" s="42">
        <f t="shared" si="8"/>
        <v>3</v>
      </c>
      <c r="X25">
        <f t="shared" si="9"/>
        <v>22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Oorschot, René van-Hanegraaf, Hein-4</v>
      </c>
      <c r="M26">
        <v>4</v>
      </c>
      <c r="N26">
        <f t="shared" si="1"/>
        <v>45770</v>
      </c>
      <c r="O26">
        <f t="shared" si="11"/>
        <v>23</v>
      </c>
      <c r="Q26" s="83">
        <f t="shared" si="2"/>
        <v>45770</v>
      </c>
      <c r="R26" s="35" t="str">
        <f t="shared" si="3"/>
        <v>Hanegraaf, Daan</v>
      </c>
      <c r="S26" s="40">
        <f t="shared" si="4"/>
        <v>13</v>
      </c>
      <c r="T26" s="40">
        <f t="shared" si="5"/>
        <v>26</v>
      </c>
      <c r="U26" s="40">
        <f t="shared" si="6"/>
        <v>2</v>
      </c>
      <c r="V26" s="41">
        <f t="shared" si="7"/>
        <v>0.5</v>
      </c>
      <c r="W26" s="42">
        <f t="shared" si="8"/>
        <v>0</v>
      </c>
      <c r="X26">
        <f t="shared" si="9"/>
        <v>260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Hein-Oorschot, René van-4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Oorschot, René van-Hanegraaf,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Hein-Oorschot, René van-5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Oorschot, René van-Hanegraaf,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Hein-Oorschot, René van-6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Oorschot, René van-Hanegraaf,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Hein-Oorschot, René van-7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Oorschot, René van-Hanegraaf,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Hein-Oorschot, René van-8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45637.523333333331</v>
      </c>
      <c r="C36" s="35">
        <f>_xlfn.IFNA(VLOOKUP(L36,Invoer!$A$3:$P$599,3,FALSE),"")</f>
        <v>45637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2</v>
      </c>
      <c r="F36" s="31">
        <f>_xlfn.IFNA(VLOOKUP(L36,Invoer!$A$3:$P$599,10,FALSE),"")</f>
        <v>24</v>
      </c>
      <c r="G36" s="31">
        <f>_xlfn.IFNA(VLOOKUP(L36,Invoer!$A$3:$P$599,11,FALSE),"")</f>
        <v>1</v>
      </c>
      <c r="H36" s="32">
        <f>_xlfn.IFNA(VLOOKUP(L36,Invoer!$A$3:$P$599,13,FALSE),"")</f>
        <v>8.3333333333333329E-2</v>
      </c>
      <c r="I36" s="34">
        <f>_xlfn.IFNA(VLOOKUP(L36,Invoer!$A$3:$P$599,15,FALSE),"")</f>
        <v>0</v>
      </c>
      <c r="J36" s="37">
        <f>VLOOKUP($R$1,Deelnemers!$B$1:$D$25,3,FALSE)</f>
        <v>0.46666666666666667</v>
      </c>
      <c r="L36" t="str">
        <f t="shared" ref="L36" si="42">CONCATENATE($R$1,"-",,$D36,"-",M36)</f>
        <v>Oorschot, René van-Havermans,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0.46666666666666667</v>
      </c>
      <c r="L37" t="str">
        <f t="shared" ref="L37" si="51">CONCATENATE($D37,"-",$R$1,"-",M37)</f>
        <v>Havermans, Jos-Oorschot, René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Oorschot, René van-Havermans,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Jos-Oorschot, René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Oorschot, René van-Havermans,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Jos-Oorschot, René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Oorschot, René van-Havermans,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Jos-Oorschot, René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Oorschot, René van-Havermans,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Jos-Oorschot, René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Oorschot, René van-Havermans,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Jos-Oorschot, René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Oorschot, René van-Havermans,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Jos-Oorschot, René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Oorschot, René van-Havermans,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Jos-Oorschot, René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45758.256363636363</v>
      </c>
      <c r="C52" s="35">
        <f>_xlfn.IFNA(VLOOKUP(L52,Invoer!$A$3:$P$599,3,FALSE),"")</f>
        <v>45756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14</v>
      </c>
      <c r="F52" s="31">
        <f>_xlfn.IFNA(VLOOKUP(L52,Invoer!$A$3:$P$599,10,FALSE),"")</f>
        <v>22</v>
      </c>
      <c r="G52" s="31">
        <f>_xlfn.IFNA(VLOOKUP(L52,Invoer!$A$3:$P$599,11,FALSE),"")</f>
        <v>3</v>
      </c>
      <c r="H52" s="32">
        <f>_xlfn.IFNA(VLOOKUP(L52,Invoer!$A$3:$P$599,13,FALSE),"")</f>
        <v>0.63636363636363635</v>
      </c>
      <c r="I52" s="34">
        <f>_xlfn.IFNA(VLOOKUP(L52,Invoer!$A$3:$P$599,15,FALSE),"")</f>
        <v>1</v>
      </c>
      <c r="J52" s="37">
        <f>VLOOKUP($R$1,Deelnemers!$B$1:$D$25,3,FALSE)</f>
        <v>0.46666666666666667</v>
      </c>
      <c r="L52" t="str">
        <f t="shared" ref="L52" si="66">CONCATENATE($R$1,"-",,$D52,"-",M52)</f>
        <v>Oorschot, René van-Hoppenbrouwers,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45574</v>
      </c>
      <c r="C53" s="35">
        <f>_xlfn.IFNA(VLOOKUP(L53,Invoer!$A$3:$P$599,3,FALSE),"")</f>
        <v>45574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12</v>
      </c>
      <c r="F53" s="31">
        <f>_xlfn.IFNA(VLOOKUP(L53,Invoer!$A$3:$P$599,10,FALSE),"")</f>
        <v>28</v>
      </c>
      <c r="G53" s="31">
        <f>_xlfn.IFNA(VLOOKUP(L53,Invoer!$A$3:$P$599,12,FALSE),"")</f>
        <v>2</v>
      </c>
      <c r="H53" s="32">
        <f>_xlfn.IFNA(VLOOKUP(L53,Invoer!$A$3:$P$599,14,FALSE),"")</f>
        <v>0.42857142857142855</v>
      </c>
      <c r="I53" s="34">
        <f>_xlfn.IFNA(VLOOKUP(L53,Invoer!$A$3:$P$599,16,FALSE),"")</f>
        <v>0</v>
      </c>
      <c r="J53" s="37">
        <f>VLOOKUP($R$1,Deelnemers!$B$1:$D$25,3,FALSE)</f>
        <v>0.46666666666666667</v>
      </c>
      <c r="L53" t="str">
        <f t="shared" ref="L53" si="67">CONCATENATE($D53,"-",$R$1,"-",M53)</f>
        <v>Hoppenbrouwers, Ben-Oorschot, René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Oorschot, René van-Hoppenbrouwers,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45603.76666666667</v>
      </c>
      <c r="C55" s="35">
        <f>_xlfn.IFNA(VLOOKUP(L55,Invoer!$A$3:$P$599,3,FALSE),"")</f>
        <v>45602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11</v>
      </c>
      <c r="F55" s="31">
        <f>_xlfn.IFNA(VLOOKUP(L55,Invoer!$A$3:$P$599,10,FALSE),"")</f>
        <v>30</v>
      </c>
      <c r="G55" s="31">
        <f>_xlfn.IFNA(VLOOKUP(L55,Invoer!$A$3:$P$599,12,FALSE),"")</f>
        <v>4</v>
      </c>
      <c r="H55" s="32">
        <f>_xlfn.IFNA(VLOOKUP(L55,Invoer!$A$3:$P$599,14,FALSE),"")</f>
        <v>0.36666666666666664</v>
      </c>
      <c r="I55" s="34">
        <f>_xlfn.IFNA(VLOOKUP(L55,Invoer!$A$3:$P$599,16,FALSE),"")</f>
        <v>0</v>
      </c>
      <c r="J55" s="37">
        <f>VLOOKUP($R$1,Deelnemers!$B$1:$D$25,3,FALSE)</f>
        <v>0.46666666666666667</v>
      </c>
      <c r="L55" t="str">
        <f t="shared" ref="L55" si="69">CONCATENATE($D55,"-",$R$1,"-",M55)</f>
        <v>Hoppenbrouwers, Ben-Oorschot, René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Oorschot, René van-Hoppenbrouwers,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45765.256363636363</v>
      </c>
      <c r="C57" s="35">
        <f>_xlfn.IFNA(VLOOKUP(L57,Invoer!$A$3:$P$599,3,FALSE),"")</f>
        <v>45763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14</v>
      </c>
      <c r="F57" s="31">
        <f>_xlfn.IFNA(VLOOKUP(L57,Invoer!$A$3:$P$599,10,FALSE),"")</f>
        <v>22</v>
      </c>
      <c r="G57" s="31">
        <f>_xlfn.IFNA(VLOOKUP(L57,Invoer!$A$3:$P$599,12,FALSE),"")</f>
        <v>3</v>
      </c>
      <c r="H57" s="32">
        <f>_xlfn.IFNA(VLOOKUP(L57,Invoer!$A$3:$P$599,14,FALSE),"")</f>
        <v>0.63636363636363635</v>
      </c>
      <c r="I57" s="34">
        <f>_xlfn.IFNA(VLOOKUP(L57,Invoer!$A$3:$P$599,16,FALSE),"")</f>
        <v>3</v>
      </c>
      <c r="J57" s="37">
        <f>VLOOKUP($R$1,Deelnemers!$B$1:$D$25,3,FALSE)</f>
        <v>0.46666666666666667</v>
      </c>
      <c r="L57" t="str">
        <f t="shared" ref="L57" si="71">CONCATENATE($D57,"-",$R$1,"-",M57)</f>
        <v>Hoppenbrouwers, Ben-Oorschot, René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Oorschot, René van-Hoppenbrouwers,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Hoppenbrouwers, Ben-Oorschot, René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Oorschot, René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Hoppenbrouwers, Ben-Oorschot, René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Oorschot, René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Ben-Oorschot, René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Oorschot, René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Ben-Oorschot, René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Oorschot, René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Ben-Oorschot, René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0.46666666666666667</v>
      </c>
      <c r="L68" t="str">
        <f t="shared" ref="L68" si="83">CONCATENATE($R$1,"-",,$D68,"-",M68)</f>
        <v>Oorschot, René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45582.366666666676</v>
      </c>
      <c r="C69" s="35">
        <f>_xlfn.IFNA(VLOOKUP(L69,Invoer!$A$3:$P$599,3,FALSE),"")</f>
        <v>45581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8</v>
      </c>
      <c r="F69" s="31">
        <f>_xlfn.IFNA(VLOOKUP(L69,Invoer!$A$3:$P$599,10,FALSE),"")</f>
        <v>30</v>
      </c>
      <c r="G69" s="31">
        <f>_xlfn.IFNA(VLOOKUP(L69,Invoer!$A$3:$P$599,12,FALSE),"")</f>
        <v>3</v>
      </c>
      <c r="H69" s="32">
        <f>_xlfn.IFNA(VLOOKUP(L69,Invoer!$A$3:$P$599,14,FALSE),"")</f>
        <v>0.26666666666666666</v>
      </c>
      <c r="I69" s="34">
        <f>_xlfn.IFNA(VLOOKUP(L69,Invoer!$A$3:$P$599,16,FALSE),"")</f>
        <v>0</v>
      </c>
      <c r="J69" s="37">
        <f>VLOOKUP($R$1,Deelnemers!$B$1:$D$25,3,FALSE)</f>
        <v>0.46666666666666667</v>
      </c>
      <c r="L69" t="str">
        <f t="shared" ref="L69" si="92">CONCATENATE($D69,"-",$R$1,"-",M69)</f>
        <v>Jochems, Cees-Oorschot, René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Oorschot, René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Cees-Oorschot, René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Oorschot, René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Cees-Oorschot, René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Oorschot, René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Cees-Oorschot, René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Oorschot, René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Cees-Oorschot, René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Oorschot, René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Cees-Oorschot, René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Oorschot, René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Cees-Oorschot, René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Oorschot, René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Cees-Oorschot, René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Gerard-Oorschot, René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45639.060000000005</v>
      </c>
      <c r="C85" s="35">
        <f>_xlfn.IFNA(VLOOKUP(L85,Invoer!$A$3:$P$599,3,FALSE),"")</f>
        <v>45637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13</v>
      </c>
      <c r="F85" s="31">
        <f>_xlfn.IFNA(VLOOKUP(L85,Invoer!$A$3:$P$599,10,FALSE),"")</f>
        <v>26</v>
      </c>
      <c r="G85" s="31">
        <f>_xlfn.IFNA(VLOOKUP(L85,Invoer!$A$3:$P$599,12,FALSE),"")</f>
        <v>3</v>
      </c>
      <c r="H85" s="32">
        <f>_xlfn.IFNA(VLOOKUP(L85,Invoer!$A$3:$P$599,14,FALSE),"")</f>
        <v>0.5</v>
      </c>
      <c r="I85" s="34">
        <f>_xlfn.IFNA(VLOOKUP(L85,Invoer!$A$3:$P$599,16,FALSE),"")</f>
        <v>3</v>
      </c>
      <c r="J85" s="37">
        <f>VLOOKUP($R$1,Deelnemers!$B$1:$D$25,3,FALSE)</f>
        <v>0.46666666666666667</v>
      </c>
      <c r="L85" t="str">
        <f>CONCATENATE($R$1,"-",$D85,"-",M85)</f>
        <v>Oorschot, René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Gerard-Oorschot, René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45687.500000000007</v>
      </c>
      <c r="C87" s="35">
        <f>_xlfn.IFNA(VLOOKUP(L87,Invoer!$A$3:$P$599,3,FALSE),"")</f>
        <v>45686</v>
      </c>
      <c r="D87" s="23" t="str">
        <f>Deelnemers!$B$7</f>
        <v>Kroese, Gerard</v>
      </c>
      <c r="E87" s="31">
        <f>IFERROR(IF(VLOOKUP(L87,Invoer!$A$3:$P$599,9,FALSE)&gt;$S$1,$S$1,VLOOKUP(L87,Invoer!$A$3:$P$599,9,FALSE)),"")</f>
        <v>9</v>
      </c>
      <c r="F87" s="31">
        <f>_xlfn.IFNA(VLOOKUP(L87,Invoer!$A$3:$P$599,10,FALSE),"")</f>
        <v>30</v>
      </c>
      <c r="G87" s="31">
        <f>_xlfn.IFNA(VLOOKUP(L87,Invoer!$A$3:$P$599,12,FALSE),"")</f>
        <v>2</v>
      </c>
      <c r="H87" s="32">
        <f>_xlfn.IFNA(VLOOKUP(L87,Invoer!$A$3:$P$599,14,FALSE),"")</f>
        <v>0.3</v>
      </c>
      <c r="I87" s="34">
        <f>_xlfn.IFNA(VLOOKUP(L87,Invoer!$A$3:$P$599,16,FALSE),"")</f>
        <v>0</v>
      </c>
      <c r="J87" s="37">
        <f>VLOOKUP($R$1,Deelnemers!$B$1:$D$25,3,FALSE)</f>
        <v>0.46666666666666667</v>
      </c>
      <c r="L87" t="str">
        <f t="shared" ref="L87" si="119">CONCATENATE($R$1,"-",$D87,"-",M87)</f>
        <v>Oorschot, René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Gerard-Oorschot, René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Oorschot, René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Gerard-Oorschot, René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Oorschot, René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Gerard-Oorschot, René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Oorschot, René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Gerard-Oorschot, René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Oorschot, René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Gerard-Oorschot, René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Oorschot, René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Gerard-Oorschot, René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Oorschot, René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Oorschot, René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van-Oorschot, René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Oorschot, René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van-Oorschot, René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248</v>
      </c>
      <c r="T103" s="44">
        <f>F404</f>
        <v>599</v>
      </c>
      <c r="U103" s="44">
        <f>G404</f>
        <v>5</v>
      </c>
      <c r="V103" s="45">
        <f>H404</f>
        <v>0.41402337228714525</v>
      </c>
      <c r="W103" s="44">
        <f>I404</f>
        <v>17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Oorschot, René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van-Oorschot, René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Oorschot, René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van-Oorschot, René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Oorschot, René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van-Oorschot, René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Oorschot, René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van-Oorschot, René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Oorschot, René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van-Oorschot, René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Oorschot, René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van-Oorschot, René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0.46666666666666667</v>
      </c>
      <c r="L116" t="str">
        <f t="shared" ref="L116" si="144">CONCATENATE($R$1,"-",,$D116,"-",M116)</f>
        <v>Oorschot, René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45546</v>
      </c>
      <c r="C117" s="35">
        <f>_xlfn.IFNA(VLOOKUP(L117,Invoer!$A$3:$P$599,3,FALSE),"")</f>
        <v>45546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11</v>
      </c>
      <c r="F117" s="31">
        <f>_xlfn.IFNA(VLOOKUP(L117,Invoer!$A$3:$P$599,10,FALSE),"")</f>
        <v>28</v>
      </c>
      <c r="G117" s="31">
        <f>_xlfn.IFNA(VLOOKUP(L117,Invoer!$A$3:$P$599,12,FALSE),"")</f>
        <v>4</v>
      </c>
      <c r="H117" s="32">
        <f>_xlfn.IFNA(VLOOKUP(L117,Invoer!$A$3:$P$599,14,FALSE),"")</f>
        <v>0.39285714285714285</v>
      </c>
      <c r="I117" s="34">
        <f>_xlfn.IFNA(VLOOKUP(L117,Invoer!$A$3:$P$599,16,FALSE),"")</f>
        <v>0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van-Oorschot, René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Oorschot, René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45603.383636363644</v>
      </c>
      <c r="C119" s="35">
        <f>_xlfn.IFNA(VLOOKUP(L119,Invoer!$A$3:$P$599,3,FALSE),"")</f>
        <v>45602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8</v>
      </c>
      <c r="F119" s="31">
        <f>_xlfn.IFNA(VLOOKUP(L119,Invoer!$A$3:$P$599,10,FALSE),"")</f>
        <v>22</v>
      </c>
      <c r="G119" s="31">
        <f>_xlfn.IFNA(VLOOKUP(L119,Invoer!$A$3:$P$599,12,FALSE),"")</f>
        <v>2</v>
      </c>
      <c r="H119" s="32">
        <f>_xlfn.IFNA(VLOOKUP(L119,Invoer!$A$3:$P$599,14,FALSE),"")</f>
        <v>0.36363636363636365</v>
      </c>
      <c r="I119" s="34">
        <f>_xlfn.IFNA(VLOOKUP(L119,Invoer!$A$3:$P$599,16,FALSE),"")</f>
        <v>0</v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van-Oorschot, René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Oorschot, René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van-Oorschot, René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Oorschot, René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van-Oorschot, René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Oorschot, René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van-Oorschot, René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Oorschot, René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van-Oorschot, René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Oorschot, René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van-Oorschot, René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Oorschot, René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van-Oorschot, René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0.46666666666666667</v>
      </c>
      <c r="L132" t="str">
        <f t="shared" ref="L132" si="160">CONCATENATE($R$1,"-",,$D132,"-",M132)</f>
        <v>Oorschot, René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van-Oorschot, René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Oorschot, René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van-Oorschot, René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Oorschot, René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van-Oorschot, René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Oorschot, René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van-Oorschot, René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Oorschot, René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van-Oorschot, René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Oorschot, René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van-Oorschot, René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Oorschot, René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van-Oorschot, René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Oorschot, René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van-Oorschot, René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45553</v>
      </c>
      <c r="C148" s="35">
        <f>_xlfn.IFNA(VLOOKUP(L148,Invoer!$A$3:$P$599,3,FALSE),"")</f>
        <v>45553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12</v>
      </c>
      <c r="F148" s="31">
        <f>_xlfn.IFNA(VLOOKUP(L148,Invoer!$A$3:$P$599,10,FALSE),"")</f>
        <v>30</v>
      </c>
      <c r="G148" s="31">
        <f>_xlfn.IFNA(VLOOKUP(L148,Invoer!$A$3:$P$599,11,FALSE),"")</f>
        <v>2</v>
      </c>
      <c r="H148" s="32">
        <f>_xlfn.IFNA(VLOOKUP(L148,Invoer!$A$3:$P$599,13,FALSE),"")</f>
        <v>0.4</v>
      </c>
      <c r="I148" s="34">
        <f>_xlfn.IFNA(VLOOKUP(L148,Invoer!$A$3:$P$599,15,FALSE),"")</f>
        <v>0</v>
      </c>
      <c r="J148" s="37">
        <f>VLOOKUP($R$1,Deelnemers!$B$1:$D$25,3,FALSE)</f>
        <v>0.46666666666666667</v>
      </c>
      <c r="L148" t="str">
        <f t="shared" ref="L148" si="177">CONCATENATE($R$1,"-",,$D148,"-",M148)</f>
        <v>Oorschot, René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van-Oorschot, René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45582.105789473688</v>
      </c>
      <c r="C150" s="35">
        <f>_xlfn.IFNA(VLOOKUP(L150,Invoer!$A$3:$P$599,3,FALSE),"")</f>
        <v>45581</v>
      </c>
      <c r="D150" s="23" t="str">
        <f>Deelnemers!$B$11</f>
        <v>Steen, Kees van</v>
      </c>
      <c r="E150" s="31">
        <f>IFERROR(IF(VLOOKUP(L150,Invoer!$A$3:$P$599,8,FALSE)&gt;$S$1,$S$1,VLOOKUP(L150,Invoer!$A$3:$P$599,8,FALSE)),"")</f>
        <v>6</v>
      </c>
      <c r="F150" s="31">
        <f>_xlfn.IFNA(VLOOKUP(L150,Invoer!$A$3:$P$599,10,FALSE),"")</f>
        <v>19</v>
      </c>
      <c r="G150" s="31">
        <f>_xlfn.IFNA(VLOOKUP(L150,Invoer!$A$3:$P$599,11,FALSE),"")</f>
        <v>2</v>
      </c>
      <c r="H150" s="32">
        <f>_xlfn.IFNA(VLOOKUP(L150,Invoer!$A$3:$P$599,13,FALSE),"")</f>
        <v>0.31578947368421051</v>
      </c>
      <c r="I150" s="34">
        <f>_xlfn.IFNA(VLOOKUP(L150,Invoer!$A$3:$P$599,15,FALSE),"")</f>
        <v>0</v>
      </c>
      <c r="J150" s="37">
        <f>VLOOKUP($R$1,Deelnemers!$B$1:$D$25,3,FALSE)</f>
        <v>0.46666666666666667</v>
      </c>
      <c r="L150" t="str">
        <f t="shared" ref="L150" si="179">CONCATENATE($R$1,"-",,$D150,"-",M150)</f>
        <v>Oorschot, René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van-Oorschot, René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Oorschot, René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van-Oorschot, René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Oorschot, René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van-Oorschot, René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Oorschot, René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van-Oorschot, René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Oorschot, René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van-Oorschot, René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Oorschot, René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van-Oorschot, René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Oorschot, René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van-Oorschot, René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45679</v>
      </c>
      <c r="C164" s="35">
        <f>_xlfn.IFNA(VLOOKUP(L164,Invoer!$A$3:$P$599,3,FALSE),"")</f>
        <v>45679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9</v>
      </c>
      <c r="F164" s="31">
        <f>_xlfn.IFNA(VLOOKUP(L164,Invoer!$A$3:$P$599,10,FALSE),"")</f>
        <v>20</v>
      </c>
      <c r="G164" s="31">
        <f>_xlfn.IFNA(VLOOKUP(L164,Invoer!$A$3:$P$599,11,FALSE),"")</f>
        <v>2</v>
      </c>
      <c r="H164" s="32">
        <f>_xlfn.IFNA(VLOOKUP(L164,Invoer!$A$3:$P$599,13,FALSE),"")</f>
        <v>0.45</v>
      </c>
      <c r="I164" s="34">
        <f>_xlfn.IFNA(VLOOKUP(L164,Invoer!$A$3:$P$599,15,FALSE),"")</f>
        <v>0</v>
      </c>
      <c r="J164" s="37">
        <f>VLOOKUP($R$1,Deelnemers!$B$1:$D$25,3,FALSE)</f>
        <v>0.46666666666666667</v>
      </c>
      <c r="L164" t="str">
        <f t="shared" ref="L164" si="194">CONCATENATE($R$1,"-",,$D164,"-",M164)</f>
        <v>Oorschot, René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Rudolf-Oorschot, René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Oorschot, René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Rudolf-Oorschot, René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Oorschot, René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Rudolf-Oorschot, René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Oorschot, René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Rudolf-Oorschot, René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Oorschot, René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Rudolf-Oorschot, René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Oorschot, René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Rudolf-Oorschot, René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Oorschot, René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Rudolf-Oorschot, René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Oorschot, René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Rudolf-Oorschot, René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45639.18</v>
      </c>
      <c r="C180" s="35">
        <f>_xlfn.IFNA(VLOOKUP(L180,Invoer!$A$3:$P$599,3,FALSE),"")</f>
        <v>45637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14</v>
      </c>
      <c r="F180" s="31">
        <f>_xlfn.IFNA(VLOOKUP(L180,Invoer!$A$3:$P$599,10,FALSE),"")</f>
        <v>28</v>
      </c>
      <c r="G180" s="31">
        <f>_xlfn.IFNA(VLOOKUP(L180,Invoer!$A$3:$P$599,11,FALSE),"")</f>
        <v>2</v>
      </c>
      <c r="H180" s="32">
        <f>_xlfn.IFNA(VLOOKUP(L180,Invoer!$A$3:$P$599,13,FALSE),"")</f>
        <v>0.5</v>
      </c>
      <c r="I180" s="34">
        <f>_xlfn.IFNA(VLOOKUP(L180,Invoer!$A$3:$P$599,15,FALSE),"")</f>
        <v>1</v>
      </c>
      <c r="J180" s="37">
        <f>VLOOKUP($R$1,Deelnemers!$B$1:$D$25,3,FALSE)</f>
        <v>0.46666666666666667</v>
      </c>
      <c r="L180" t="str">
        <f t="shared" ref="L180" si="211">CONCATENATE($R$1,"-",,$D180,"-",M180)</f>
        <v>Oorschot, René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45700</v>
      </c>
      <c r="C181" s="35">
        <f>_xlfn.IFNA(VLOOKUP(L181,Invoer!$A$3:$P$599,3,FALSE),"")</f>
        <v>45700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14</v>
      </c>
      <c r="F181" s="31">
        <f>_xlfn.IFNA(VLOOKUP(L181,Invoer!$A$3:$P$599,10,FALSE),"")</f>
        <v>21</v>
      </c>
      <c r="G181" s="31">
        <f>_xlfn.IFNA(VLOOKUP(L181,Invoer!$A$3:$P$599,12,FALSE),"")</f>
        <v>5</v>
      </c>
      <c r="H181" s="32">
        <f>_xlfn.IFNA(VLOOKUP(L181,Invoer!$A$3:$P$599,14,FALSE),"")</f>
        <v>0.66666666666666663</v>
      </c>
      <c r="I181" s="34">
        <f>_xlfn.IFNA(VLOOKUP(L181,Invoer!$A$3:$P$599,16,FALSE),"")</f>
        <v>3</v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Erwin-Oorschot, René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Oorschot, René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Erwin-Oorschot, René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Oorschot, René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Erwin-Oorschot, René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Oorschot, René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Erwin-Oorschot, René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Oorschot, René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23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Erwin-Oorschot, René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Oorschot, René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Erwin-Oorschot, René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Oorschot, René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Erwin-Oorschot, René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Oorschot, René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Erwin-Oorschot, René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45616</v>
      </c>
      <c r="C196" s="35">
        <f>_xlfn.IFNA(VLOOKUP(L196,Invoer!$A$3:$P$599,3,FALSE),"")</f>
        <v>45616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11</v>
      </c>
      <c r="F196" s="31">
        <f>_xlfn.IFNA(VLOOKUP(L196,Invoer!$A$3:$P$599,10,FALSE),"")</f>
        <v>30</v>
      </c>
      <c r="G196" s="31">
        <f>_xlfn.IFNA(VLOOKUP(L196,Invoer!$A$3:$P$599,11,FALSE),"")</f>
        <v>2</v>
      </c>
      <c r="H196" s="32">
        <f>_xlfn.IFNA(VLOOKUP(L196,Invoer!$A$3:$P$599,13,FALSE),"")</f>
        <v>0.36666666666666664</v>
      </c>
      <c r="I196" s="34">
        <f>_xlfn.IFNA(VLOOKUP(L196,Invoer!$A$3:$P$599,15,FALSE),"")</f>
        <v>0</v>
      </c>
      <c r="J196" s="37">
        <f>VLOOKUP($R$1,Deelnemers!$B$1:$D$25,3,FALSE)</f>
        <v>0.46666666666666667</v>
      </c>
      <c r="L196" t="str">
        <f t="shared" ref="L196" si="227">CONCATENATE($R$1,"-",,$D196,"-",M196)</f>
        <v>Oorschot, René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0.46666666666666667</v>
      </c>
      <c r="L197" t="str">
        <f t="shared" ref="L197" si="228">CONCATENATE($D197,"-",$R$1,"-",M197)</f>
        <v>Zagers, Kees-Oorschot, René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0.46666666666666667</v>
      </c>
      <c r="L198" t="str">
        <f t="shared" ref="L198" si="229">CONCATENATE($R$1,"-",,$D198,"-",M198)</f>
        <v>Oorschot, René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Zagers, Kees-Oorschot, René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0.46666666666666667</v>
      </c>
      <c r="L200" t="str">
        <f t="shared" ref="L200" si="232">CONCATENATE($R$1,"-",,$D200,"-",M200)</f>
        <v>Oorschot, René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Zagers, Kees-Oorschot, René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0.46666666666666667</v>
      </c>
      <c r="L202" t="str">
        <f t="shared" ref="L202" si="234">CONCATENATE($R$1,"-",,$D202,"-",M202)</f>
        <v>Oorschot, René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Kees-Oorschot, René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Oorschot, René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Kees-Oorschot, René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Oorschot, René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Kees-Oorschot, René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Oorschot, René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Kees-Oorschot, René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Oorschot, René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Kees-Oorschot, René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Oorschot, René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Mark-Oorschot, René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Oorschot, René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Mark-Oorschot, René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Oorschot, René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Mark-Oorschot, René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Oorschot, René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Mark-Oorschot, René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Oorschot, René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Mark-Oorschot, René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Oorschot, René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Mark-Oorschot, René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Oorschot, René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Mark-Oorschot, René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Oorschot, René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Mark-Oorschot, René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45646.03333333334</v>
      </c>
      <c r="C228" s="35">
        <f>_xlfn.IFNA(VLOOKUP(L228,Invoer!$A$3:$P$599,3,FALSE),"")</f>
        <v>45644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13</v>
      </c>
      <c r="F228" s="31">
        <f>_xlfn.IFNA(VLOOKUP(L228,Invoer!$A$3:$P$599,10,FALSE),"")</f>
        <v>30</v>
      </c>
      <c r="G228" s="31">
        <f>_xlfn.IFNA(VLOOKUP(L228,Invoer!$A$3:$P$599,11,FALSE),"")</f>
        <v>3</v>
      </c>
      <c r="H228" s="32">
        <f>_xlfn.IFNA(VLOOKUP(L228,Invoer!$A$3:$P$599,13,FALSE),"")</f>
        <v>0.43333333333333335</v>
      </c>
      <c r="I228" s="34">
        <f>_xlfn.IFNA(VLOOKUP(L228,Invoer!$A$3:$P$599,15,FALSE),"")</f>
        <v>0</v>
      </c>
      <c r="J228" s="37">
        <f>VLOOKUP($R$1,Deelnemers!$B$1:$D$25,3,FALSE)</f>
        <v>0.46666666666666667</v>
      </c>
      <c r="L228" t="str">
        <f t="shared" ref="L228" si="261">CONCATENATE($R$1,"-",,$D228,"-",M228)</f>
        <v>Oorschot, René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45639.166666666672</v>
      </c>
      <c r="C229" s="35">
        <f>_xlfn.IFNA(VLOOKUP(L229,Invoer!$A$3:$P$599,3,FALSE),"")</f>
        <v>45637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14</v>
      </c>
      <c r="F229" s="31">
        <f>_xlfn.IFNA(VLOOKUP(L229,Invoer!$A$3:$P$599,10,FALSE),"")</f>
        <v>30</v>
      </c>
      <c r="G229" s="31">
        <f>_xlfn.IFNA(VLOOKUP(L229,Invoer!$A$3:$P$599,12,FALSE),"")</f>
        <v>2</v>
      </c>
      <c r="H229" s="32">
        <f>_xlfn.IFNA(VLOOKUP(L229,Invoer!$A$3:$P$599,14,FALSE),"")</f>
        <v>0.46666666666666667</v>
      </c>
      <c r="I229" s="34">
        <f>_xlfn.IFNA(VLOOKUP(L229,Invoer!$A$3:$P$599,16,FALSE),"")</f>
        <v>3</v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John-Oorschot, René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45688.276666666665</v>
      </c>
      <c r="C230" s="35">
        <f>_xlfn.IFNA(VLOOKUP(L230,Invoer!$A$3:$P$599,3,FALSE),"")</f>
        <v>45686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14</v>
      </c>
      <c r="F230" s="31">
        <f>_xlfn.IFNA(VLOOKUP(L230,Invoer!$A$3:$P$599,10,FALSE),"")</f>
        <v>21</v>
      </c>
      <c r="G230" s="31">
        <f>_xlfn.IFNA(VLOOKUP(L230,Invoer!$A$3:$P$599,11,FALSE),"")</f>
        <v>3</v>
      </c>
      <c r="H230" s="32">
        <f>_xlfn.IFNA(VLOOKUP(L230,Invoer!$A$3:$P$599,13,FALSE),"")</f>
        <v>0.66666666666666663</v>
      </c>
      <c r="I230" s="34">
        <f>_xlfn.IFNA(VLOOKUP(L230,Invoer!$A$3:$P$599,15,FALSE),"")</f>
        <v>3</v>
      </c>
      <c r="J230" s="37">
        <f>VLOOKUP($R$1,Deelnemers!$B$1:$D$25,3,FALSE)</f>
        <v>0.46666666666666667</v>
      </c>
      <c r="L230" t="str">
        <f t="shared" ref="L230" si="263">CONCATENATE($R$1,"-",,$D230,"-",M230)</f>
        <v>Oorschot, René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John-Oorschot, René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Oorschot, René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John-Oorschot, René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Oorschot, René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John-Oorschot, René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Oorschot, René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John-Oorschot, René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Oorschot, René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John-Oorschot, René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Oorschot, René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John-Oorschot, René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Oorschot, René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John-Oorschot, René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Oorschot, René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0-Oorschot, René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Oorschot, René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0-Oorschot, René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Oorschot, René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0-Oorschot, René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Oorschot, René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0-Oorschot, René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Oorschot, René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0-Oorschot, René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Oorschot, René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0-Oorschot, René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Oorschot, René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0-Oorschot, René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Oorschot, René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0-Oorschot, René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Oorschot, René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0-Oorschot, René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Oorschot, René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0-Oorschot, René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Oorschot, René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0-Oorschot, René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Oorschot, René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0-Oorschot, René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Oorschot, René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0-Oorschot, René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Oorschot, René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0-Oorschot, René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Oorschot, René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0-Oorschot, René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Oorschot, René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0-Oorschot, René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Oorschot, René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0-Oorschot, René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Oorschot, René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0-Oorschot, René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Oorschot, René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0-Oorschot, René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Oorschot, René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0-Oorschot, René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Oorschot, René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0-Oorschot, René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Oorschot, René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0-Oorschot, René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Oorschot, René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0-Oorschot, René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Oorschot, René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0-Oorschot, René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Oorschot, René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0-Oorschot, René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Oorschot, René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0-Oorschot, René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Oorschot, René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0-Oorschot, René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Oorschot, René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0-Oorschot, René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Oorschot, René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0-Oorschot, René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Oorschot, René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0-Oorschot, René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Oorschot, René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0-Oorschot, René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Oorschot, René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0-Oorschot, René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Oorschot, René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0-Oorschot, René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Oorschot, René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0-Oorschot, René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Oorschot, René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0-Oorschot, René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Oorschot, René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0-Oorschot, René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Oorschot, René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0-Oorschot, René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Oorschot, René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0-Oorschot, René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Oorschot, René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0-Oorschot, René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Oorschot, René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0-Oorschot, René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Oorschot, René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0-Oorschot, René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Oorschot, René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0-Oorschot, René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Oorschot, René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0-Oorschot, René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Oorschot, René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0-Oorschot, René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Oorschot, René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0-Oorschot, René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Oorschot, René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0-Oorschot, René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Oorschot, René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0-Oorschot, René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Oorschot, René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0-Oorschot, René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Oorschot, René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0-Oorschot, René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Oorschot, René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0-Oorschot, René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Oorschot, René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0-Oorschot, René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Oorschot, René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0-Oorschot, René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Oorschot, René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0-Oorschot, René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Oorschot, René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0-Oorschot, René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Oorschot, René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0-Oorschot, René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Oorschot, René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0-Oorschot, René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Oorschot, René van-0-1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0-Oorschot, René van-1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Oorschot, René van-0-2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0-Oorschot, René van-2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Oorschot, René van-0-3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0-Oorschot, René van-3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Oorschot, René van-0-4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0-Oorschot, René van-4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Oorschot, René van-0-5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0-Oorschot, René van-5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Oorschot, René van-0-6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0-Oorschot, René van-6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Oorschot, René van-0-7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0-Oorschot, René van-7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Oorschot, René van-0-8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0-Oorschot, René van-8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Oorschot, René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0-Oorschot, René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Oorschot, René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0-Oorschot, René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Oorschot, René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0-Oorschot, René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Oorschot, René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0-Oorschot, René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Oorschot, René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0-Oorschot, René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Oorschot, René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0-Oorschot, René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Oorschot, René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0-Oorschot, René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Oorschot, René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0-Oorschot, René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Oorschot, René van-0-1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0-Oorschot, René van-1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Oorschot, René van-0-2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0-Oorschot, René van-2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Oorschot, René van-0-3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0-Oorschot, René van-3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Oorschot, René van-0-4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0-Oorschot, René van-4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Oorschot, René van-0-5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0-Oorschot, René van-5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Oorschot, René van-0-6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0-Oorschot, René van-6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Oorschot, René van-0-7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0-Oorschot, René van-7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Oorschot, René van-0-8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0-Oorschot, René van-8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248</v>
      </c>
      <c r="F404" s="28">
        <f>SUM(F4:F395)</f>
        <v>599</v>
      </c>
      <c r="G404" s="28">
        <f>MAX(G4:G395)</f>
        <v>5</v>
      </c>
      <c r="H404" s="33">
        <f>E404/F404</f>
        <v>0.41402337228714525</v>
      </c>
      <c r="I404" s="29">
        <f>SUM(I4:I395)</f>
        <v>17</v>
      </c>
      <c r="J404" s="38"/>
      <c r="N404" s="39"/>
    </row>
  </sheetData>
  <sheetProtection algorithmName="SHA-512" hashValue="eldSEsOCudu8jbvHv2poksMV3ac/lyJCpCjrsv+TORoOgC2bOYg8B3vhXLfSOeHkhq0sVZhOJsui09s0VuE6hQ==" saltValue="vbTU+xtXpArf00fK58KaS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63577-A5D0-4CE6-9A3D-B4BB964EC9C9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O1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Deelnemers!B9</f>
        <v>Praat, Marcel van</v>
      </c>
      <c r="S1" s="36">
        <f>VLOOKUP(R1,Deelnemers!$B:$D,2,FALSE)</f>
        <v>12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45575.999999999993</v>
      </c>
      <c r="C4" s="35">
        <f>_xlfn.IFNA(VLOOKUP(L4,Invoer!$A$3:$P$599,3,FALSE),"")</f>
        <v>45574</v>
      </c>
      <c r="D4" s="23" t="str">
        <f>Deelnemers!$B$2</f>
        <v>Hanegraaf, Daan</v>
      </c>
      <c r="E4" s="31">
        <f>IFERROR(IF(VLOOKUP(L4,Invoer!$A$3:$P$599,8,FALSE)&gt;$S$1,$S$1,VLOOKUP(L4,Invoer!$A$3:$P$599,8,FALSE)),"")</f>
        <v>12</v>
      </c>
      <c r="F4" s="31">
        <f>_xlfn.IFNA(VLOOKUP(L4,Invoer!$A$3:$P$599,10,FALSE),"")</f>
        <v>20</v>
      </c>
      <c r="G4" s="31">
        <f>_xlfn.IFNA(VLOOKUP(L4,Invoer!$A$3:$P$599,11,FALSE),"")</f>
        <v>2</v>
      </c>
      <c r="H4" s="32">
        <f>_xlfn.IFNA(VLOOKUP(L4,Invoer!$A$3:$P$599,13,FALSE),"")</f>
        <v>0.6</v>
      </c>
      <c r="I4" s="34">
        <f>_xlfn.IFNA(VLOOKUP(L4,Invoer!$A$3:$P$599,15,FALSE),"")</f>
        <v>3</v>
      </c>
      <c r="J4" s="37">
        <f>VLOOKUP($R$1,Deelnemers!$B$1:$D$25,3,FALSE)</f>
        <v>0.4</v>
      </c>
      <c r="L4" t="str">
        <f>CONCATENATE($R$1,"-",,$D4,"-",M4)</f>
        <v>Praat, Marcel van-Hanegraaf, Daan-1</v>
      </c>
      <c r="M4">
        <v>1</v>
      </c>
      <c r="N4">
        <f t="shared" ref="N4:N35" si="1">SMALL($B$4:$B$403,ROW($B1))</f>
        <v>45547.656666666662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Vissenberg, Erwin</v>
      </c>
      <c r="S4" s="40">
        <f t="shared" ref="S4:S35" si="4">VLOOKUP(N4,$B$4:$I$403,4,FALSE)</f>
        <v>10</v>
      </c>
      <c r="T4" s="40">
        <f t="shared" ref="T4:T35" si="5">VLOOKUP(N4,$B$4:$I$403,5,FALSE)</f>
        <v>24</v>
      </c>
      <c r="U4" s="40">
        <f t="shared" ref="U4:U35" si="6">VLOOKUP(N4,$B$4:$I$403,6,FALSE)</f>
        <v>2</v>
      </c>
      <c r="V4" s="41">
        <f t="shared" ref="V4:V35" si="7">VLOOKUP(N4,$B$4:$I$403,7,FALSE)</f>
        <v>0.41666666666666669</v>
      </c>
      <c r="W4" s="42">
        <f t="shared" ref="W4:W35" si="8">VLOOKUP(N4,$B$4:$I$403,8,FALSE)</f>
        <v>0</v>
      </c>
      <c r="X4">
        <f>IFERROR(IF(OR(W4=0,W4=1),(T4*10),T4),0)</f>
        <v>240</v>
      </c>
    </row>
    <row r="5" spans="2:24" ht="15">
      <c r="B5">
        <f t="shared" si="0"/>
        <v>45764.951739130433</v>
      </c>
      <c r="C5" s="35">
        <f>_xlfn.IFNA(VLOOKUP(L5,Invoer!$A$3:$P$599,3,FALSE),"")</f>
        <v>45763</v>
      </c>
      <c r="D5" s="23" t="str">
        <f>Deelnemers!$B$2</f>
        <v>Hanegraaf, Daan</v>
      </c>
      <c r="E5" s="31">
        <f>IFERROR(IF(VLOOKUP(L5,Invoer!$A$3:$P$599,9,FALSE)&gt;$S$1,$S$1,VLOOKUP(L5,Invoer!$A$3:$P$599,9,FALSE)),"")</f>
        <v>12</v>
      </c>
      <c r="F5" s="31">
        <f>_xlfn.IFNA(VLOOKUP(L5,Invoer!$A$3:$P$599,10,FALSE),"")</f>
        <v>23</v>
      </c>
      <c r="G5" s="31">
        <f>_xlfn.IFNA(VLOOKUP(L5,Invoer!$A$3:$P$599,12,FALSE),"")</f>
        <v>3</v>
      </c>
      <c r="H5" s="32">
        <f>_xlfn.IFNA(VLOOKUP(L5,Invoer!$A$3:$P$599,14,FALSE),"")</f>
        <v>0.52173913043478259</v>
      </c>
      <c r="I5" s="34">
        <f>_xlfn.IFNA(VLOOKUP(L5,Invoer!$A$3:$P$599,16,FALSE),"")</f>
        <v>3</v>
      </c>
      <c r="J5" s="37">
        <f>VLOOKUP($R$1,Deelnemers!$B$1:$D$25,3,FALSE)</f>
        <v>0.4</v>
      </c>
      <c r="L5" t="str">
        <f>CONCATENATE($D5,"-",$R$1,"-",M5)</f>
        <v>Hanegraaf, Daan-Praat, Marcel van-1</v>
      </c>
      <c r="M5">
        <v>1</v>
      </c>
      <c r="N5">
        <f t="shared" si="1"/>
        <v>45547.908571428568</v>
      </c>
      <c r="O5">
        <f>IF(Q5="","",O4+1)</f>
        <v>2</v>
      </c>
      <c r="Q5" s="83">
        <f t="shared" si="2"/>
        <v>45546</v>
      </c>
      <c r="R5" s="35" t="str">
        <f t="shared" si="3"/>
        <v>Oorschot, René van</v>
      </c>
      <c r="S5" s="40">
        <f t="shared" si="4"/>
        <v>12</v>
      </c>
      <c r="T5" s="40">
        <f t="shared" si="5"/>
        <v>28</v>
      </c>
      <c r="U5" s="40">
        <f t="shared" si="6"/>
        <v>4</v>
      </c>
      <c r="V5" s="41">
        <f t="shared" si="7"/>
        <v>0.42857142857142855</v>
      </c>
      <c r="W5" s="42">
        <f t="shared" si="8"/>
        <v>3</v>
      </c>
      <c r="X5">
        <f t="shared" ref="X5:X68" si="9">IFERROR(IF(OR(W5=0,W5=1),(T5*10),T5),0)</f>
        <v>28</v>
      </c>
    </row>
    <row r="6" spans="2:24" ht="15">
      <c r="B6">
        <f t="shared" si="0"/>
        <v>45610.65</v>
      </c>
      <c r="C6" s="35">
        <f>_xlfn.IFNA(VLOOKUP(L6,Invoer!$A$3:$P$599,3,FALSE),"")</f>
        <v>45609</v>
      </c>
      <c r="D6" s="23" t="str">
        <f>Deelnemers!$B$2</f>
        <v>Hanegraaf, Daan</v>
      </c>
      <c r="E6" s="31">
        <f>IFERROR(IF(VLOOKUP(L6,Invoer!$A$3:$P$599,8,FALSE)&gt;$S$1,$S$1,VLOOKUP(L6,Invoer!$A$3:$P$599,8,FALSE)),"")</f>
        <v>10</v>
      </c>
      <c r="F6" s="31">
        <f>_xlfn.IFNA(VLOOKUP(L6,Invoer!$A$3:$P$599,10,FALSE),"")</f>
        <v>25</v>
      </c>
      <c r="G6" s="31">
        <f>_xlfn.IFNA(VLOOKUP(L6,Invoer!$A$3:$P$599,11,FALSE),"")</f>
        <v>2</v>
      </c>
      <c r="H6" s="32">
        <f>_xlfn.IFNA(VLOOKUP(L6,Invoer!$A$3:$P$599,13,FALSE),"")</f>
        <v>0.4</v>
      </c>
      <c r="I6" s="34">
        <f>_xlfn.IFNA(VLOOKUP(L6,Invoer!$A$3:$P$599,15,FALSE),"")</f>
        <v>0</v>
      </c>
      <c r="J6" s="37">
        <f>VLOOKUP($R$1,Deelnemers!$B$1:$D$25,3,FALSE)</f>
        <v>0.4</v>
      </c>
      <c r="L6" t="str">
        <f t="shared" ref="L6" si="10">CONCATENATE($R$1,"-",,$D6,"-",M6)</f>
        <v>Praat, Marcel van-Hanegraaf, Daan-2</v>
      </c>
      <c r="M6">
        <v>2</v>
      </c>
      <c r="N6">
        <f t="shared" si="1"/>
        <v>45547.93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Hoppenbrouwers, Ben</v>
      </c>
      <c r="S6" s="40">
        <f t="shared" si="4"/>
        <v>12</v>
      </c>
      <c r="T6" s="40">
        <f t="shared" si="5"/>
        <v>25</v>
      </c>
      <c r="U6" s="40">
        <f t="shared" si="6"/>
        <v>2</v>
      </c>
      <c r="V6" s="41">
        <f t="shared" si="7"/>
        <v>0.48</v>
      </c>
      <c r="W6" s="42">
        <f t="shared" si="8"/>
        <v>3</v>
      </c>
      <c r="X6">
        <f t="shared" si="9"/>
        <v>25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Hanegraaf, Daan-Praat, Marcel van-2</v>
      </c>
      <c r="M7">
        <v>2</v>
      </c>
      <c r="N7">
        <f t="shared" si="1"/>
        <v>45554.633333333339</v>
      </c>
      <c r="O7">
        <f t="shared" si="11"/>
        <v>4</v>
      </c>
      <c r="Q7" s="83">
        <f t="shared" si="2"/>
        <v>45553</v>
      </c>
      <c r="R7" s="35" t="str">
        <f t="shared" si="3"/>
        <v>Vermeulen, Rudolf</v>
      </c>
      <c r="S7" s="40">
        <f t="shared" si="4"/>
        <v>10</v>
      </c>
      <c r="T7" s="40">
        <f t="shared" si="5"/>
        <v>30</v>
      </c>
      <c r="U7" s="40">
        <f t="shared" si="6"/>
        <v>2</v>
      </c>
      <c r="V7" s="41">
        <f t="shared" si="7"/>
        <v>0.33333333333333331</v>
      </c>
      <c r="W7" s="42">
        <f t="shared" si="8"/>
        <v>0</v>
      </c>
      <c r="X7">
        <f t="shared" si="9"/>
        <v>300</v>
      </c>
    </row>
    <row r="8" spans="2:24" ht="15">
      <c r="B8">
        <f t="shared" si="0"/>
        <v>45666.76666666667</v>
      </c>
      <c r="C8" s="35">
        <f>_xlfn.IFNA(VLOOKUP(L8,Invoer!$A$3:$P$599,3,FALSE),"")</f>
        <v>45665</v>
      </c>
      <c r="D8" s="23" t="str">
        <f>Deelnemers!$B$2</f>
        <v>Hanegraaf, Daan</v>
      </c>
      <c r="E8" s="31">
        <f>IFERROR(IF(VLOOKUP(L8,Invoer!$A$3:$P$599,8,FALSE)&gt;$S$1,$S$1,VLOOKUP(L8,Invoer!$A$3:$P$599,8,FALSE)),"")</f>
        <v>11</v>
      </c>
      <c r="F8" s="31">
        <f>_xlfn.IFNA(VLOOKUP(L8,Invoer!$A$3:$P$599,10,FALSE),"")</f>
        <v>30</v>
      </c>
      <c r="G8" s="31">
        <f>_xlfn.IFNA(VLOOKUP(L8,Invoer!$A$3:$P$599,11,FALSE),"")</f>
        <v>3</v>
      </c>
      <c r="H8" s="32">
        <f>_xlfn.IFNA(VLOOKUP(L8,Invoer!$A$3:$P$599,13,FALSE),"")</f>
        <v>0.36666666666666664</v>
      </c>
      <c r="I8" s="34">
        <f>_xlfn.IFNA(VLOOKUP(L8,Invoer!$A$3:$P$599,15,FALSE),"")</f>
        <v>0</v>
      </c>
      <c r="J8" s="37">
        <f>VLOOKUP($R$1,Deelnemers!$B$1:$D$25,3,FALSE)</f>
        <v>0.4</v>
      </c>
      <c r="L8" t="str">
        <f t="shared" ref="L8" si="13">CONCATENATE($R$1,"-",,$D8,"-",M8)</f>
        <v>Praat, Marcel van-Hanegraaf, Daan-3</v>
      </c>
      <c r="M8">
        <v>3</v>
      </c>
      <c r="N8">
        <f t="shared" si="1"/>
        <v>45554.939999999995</v>
      </c>
      <c r="O8">
        <f t="shared" si="11"/>
        <v>5</v>
      </c>
      <c r="Q8" s="83">
        <f t="shared" si="2"/>
        <v>45553</v>
      </c>
      <c r="R8" s="35" t="str">
        <f t="shared" si="3"/>
        <v>Zagers, Kees</v>
      </c>
      <c r="S8" s="40">
        <f t="shared" si="4"/>
        <v>12</v>
      </c>
      <c r="T8" s="40">
        <f t="shared" si="5"/>
        <v>24</v>
      </c>
      <c r="U8" s="40">
        <f t="shared" si="6"/>
        <v>2</v>
      </c>
      <c r="V8" s="41">
        <f t="shared" si="7"/>
        <v>0.5</v>
      </c>
      <c r="W8" s="42">
        <f t="shared" si="8"/>
        <v>3</v>
      </c>
      <c r="X8">
        <f t="shared" si="9"/>
        <v>24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Hanegraaf, Daan-Praat, Marcel van-3</v>
      </c>
      <c r="M9">
        <v>3</v>
      </c>
      <c r="N9">
        <f t="shared" si="1"/>
        <v>45560</v>
      </c>
      <c r="O9">
        <f t="shared" si="11"/>
        <v>6</v>
      </c>
      <c r="Q9" s="83">
        <f t="shared" si="2"/>
        <v>45560</v>
      </c>
      <c r="R9" s="35" t="str">
        <f t="shared" si="3"/>
        <v>Jochems, Cees</v>
      </c>
      <c r="S9" s="40">
        <f t="shared" si="4"/>
        <v>11</v>
      </c>
      <c r="T9" s="40">
        <f t="shared" si="5"/>
        <v>30</v>
      </c>
      <c r="U9" s="40">
        <f t="shared" si="6"/>
        <v>3</v>
      </c>
      <c r="V9" s="41">
        <f t="shared" si="7"/>
        <v>0.36666666666666664</v>
      </c>
      <c r="W9" s="42">
        <f t="shared" si="8"/>
        <v>0</v>
      </c>
      <c r="X9">
        <f t="shared" si="9"/>
        <v>300</v>
      </c>
    </row>
    <row r="10" spans="2:24" ht="15">
      <c r="B10">
        <f t="shared" si="0"/>
        <v>45701.914444444439</v>
      </c>
      <c r="C10" s="35">
        <f>_xlfn.IFNA(VLOOKUP(L10,Invoer!$A$3:$P$599,3,FALSE),"")</f>
        <v>45700</v>
      </c>
      <c r="D10" s="23" t="str">
        <f>Deelnemers!$B$2</f>
        <v>Hanegraaf, Daan</v>
      </c>
      <c r="E10" s="31">
        <f>IFERROR(IF(VLOOKUP(L10,Invoer!$A$3:$P$599,8,FALSE)&gt;$S$1,$S$1,VLOOKUP(L10,Invoer!$A$3:$P$599,8,FALSE)),"")</f>
        <v>12</v>
      </c>
      <c r="F10" s="31">
        <f>_xlfn.IFNA(VLOOKUP(L10,Invoer!$A$3:$P$599,10,FALSE),"")</f>
        <v>27</v>
      </c>
      <c r="G10" s="31">
        <f>_xlfn.IFNA(VLOOKUP(L10,Invoer!$A$3:$P$599,11,FALSE),"")</f>
        <v>3</v>
      </c>
      <c r="H10" s="32">
        <f>_xlfn.IFNA(VLOOKUP(L10,Invoer!$A$3:$P$599,13,FALSE),"")</f>
        <v>0.44444444444444442</v>
      </c>
      <c r="I10" s="34">
        <f>_xlfn.IFNA(VLOOKUP(L10,Invoer!$A$3:$P$599,15,FALSE),"")</f>
        <v>1</v>
      </c>
      <c r="J10" s="37">
        <f>VLOOKUP($R$1,Deelnemers!$B$1:$D$25,3,FALSE)</f>
        <v>0.4</v>
      </c>
      <c r="L10" t="str">
        <f t="shared" ref="L10" si="15">CONCATENATE($R$1,"-",,$D10,"-",M10)</f>
        <v>Praat, Marcel van-Hanegraaf, Daan-4</v>
      </c>
      <c r="M10">
        <v>4</v>
      </c>
      <c r="N10">
        <f t="shared" si="1"/>
        <v>45568.981428571424</v>
      </c>
      <c r="O10">
        <f t="shared" si="11"/>
        <v>7</v>
      </c>
      <c r="Q10" s="83">
        <f t="shared" si="2"/>
        <v>45567</v>
      </c>
      <c r="R10" s="35" t="str">
        <f t="shared" si="3"/>
        <v>Steen, Jan van</v>
      </c>
      <c r="S10" s="40">
        <f t="shared" si="4"/>
        <v>12</v>
      </c>
      <c r="T10" s="40">
        <f t="shared" si="5"/>
        <v>21</v>
      </c>
      <c r="U10" s="40">
        <f t="shared" si="6"/>
        <v>2</v>
      </c>
      <c r="V10" s="41">
        <f t="shared" si="7"/>
        <v>0.5714285714285714</v>
      </c>
      <c r="W10" s="42">
        <f t="shared" si="8"/>
        <v>1</v>
      </c>
      <c r="X10">
        <f t="shared" si="9"/>
        <v>210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Hanegraaf, Daan-Praat, Marcel van-4</v>
      </c>
      <c r="M11">
        <v>4</v>
      </c>
      <c r="N11">
        <f t="shared" si="1"/>
        <v>45568.981428571424</v>
      </c>
      <c r="O11">
        <f t="shared" si="11"/>
        <v>8</v>
      </c>
      <c r="Q11" s="83">
        <f t="shared" si="2"/>
        <v>45567</v>
      </c>
      <c r="R11" s="35" t="str">
        <f t="shared" si="3"/>
        <v>Steen, Jan van</v>
      </c>
      <c r="S11" s="40">
        <f t="shared" si="4"/>
        <v>12</v>
      </c>
      <c r="T11" s="40">
        <f t="shared" si="5"/>
        <v>21</v>
      </c>
      <c r="U11" s="40">
        <f t="shared" si="6"/>
        <v>2</v>
      </c>
      <c r="V11" s="41">
        <f t="shared" si="7"/>
        <v>0.5714285714285714</v>
      </c>
      <c r="W11" s="42">
        <f t="shared" si="8"/>
        <v>1</v>
      </c>
      <c r="X11">
        <f t="shared" si="9"/>
        <v>210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Praat, Marcel van-Hanegraaf, Daan-5</v>
      </c>
      <c r="M12">
        <v>5</v>
      </c>
      <c r="N12">
        <f t="shared" si="1"/>
        <v>45569.01090909091</v>
      </c>
      <c r="O12">
        <f t="shared" si="11"/>
        <v>9</v>
      </c>
      <c r="Q12" s="83">
        <f t="shared" si="2"/>
        <v>45567</v>
      </c>
      <c r="R12" s="35" t="str">
        <f t="shared" si="3"/>
        <v>Kroese, Gerard</v>
      </c>
      <c r="S12" s="40">
        <f t="shared" si="4"/>
        <v>12</v>
      </c>
      <c r="T12" s="40">
        <f t="shared" si="5"/>
        <v>22</v>
      </c>
      <c r="U12" s="40">
        <f t="shared" si="6"/>
        <v>4</v>
      </c>
      <c r="V12" s="41">
        <f t="shared" si="7"/>
        <v>0.59090909090909094</v>
      </c>
      <c r="W12" s="42">
        <f t="shared" si="8"/>
        <v>3</v>
      </c>
      <c r="X12">
        <f t="shared" si="9"/>
        <v>22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Hanegraaf, Daan-Praat, Marcel van-5</v>
      </c>
      <c r="M13">
        <v>5</v>
      </c>
      <c r="N13">
        <f t="shared" si="1"/>
        <v>45575.238181818182</v>
      </c>
      <c r="O13">
        <f t="shared" si="11"/>
        <v>10</v>
      </c>
      <c r="Q13" s="83">
        <f t="shared" si="2"/>
        <v>45574</v>
      </c>
      <c r="R13" s="35" t="str">
        <f t="shared" si="3"/>
        <v>Vermeulen, Rudolf</v>
      </c>
      <c r="S13" s="40">
        <f t="shared" si="4"/>
        <v>7</v>
      </c>
      <c r="T13" s="40">
        <f t="shared" si="5"/>
        <v>22</v>
      </c>
      <c r="U13" s="40">
        <f t="shared" si="6"/>
        <v>2</v>
      </c>
      <c r="V13" s="41">
        <f t="shared" si="7"/>
        <v>0.31818181818181818</v>
      </c>
      <c r="W13" s="42">
        <f t="shared" si="8"/>
        <v>0</v>
      </c>
      <c r="X13">
        <f t="shared" si="9"/>
        <v>220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Praat, Marcel van-Hanegraaf, Daan-6</v>
      </c>
      <c r="M14">
        <v>6</v>
      </c>
      <c r="N14">
        <f t="shared" si="1"/>
        <v>45575.366666666676</v>
      </c>
      <c r="O14">
        <f t="shared" si="11"/>
        <v>11</v>
      </c>
      <c r="Q14" s="83">
        <f t="shared" si="2"/>
        <v>45574</v>
      </c>
      <c r="R14" s="35" t="str">
        <f t="shared" si="3"/>
        <v>Havermans, Jos</v>
      </c>
      <c r="S14" s="40">
        <f t="shared" si="4"/>
        <v>8</v>
      </c>
      <c r="T14" s="40">
        <f t="shared" si="5"/>
        <v>30</v>
      </c>
      <c r="U14" s="40">
        <f t="shared" si="6"/>
        <v>2</v>
      </c>
      <c r="V14" s="41">
        <f t="shared" si="7"/>
        <v>0.26666666666666666</v>
      </c>
      <c r="W14" s="42">
        <f t="shared" si="8"/>
        <v>0</v>
      </c>
      <c r="X14">
        <f t="shared" si="9"/>
        <v>300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Hanegraaf, Daan-Praat, Marcel van-6</v>
      </c>
      <c r="M15">
        <v>6</v>
      </c>
      <c r="N15">
        <f t="shared" si="1"/>
        <v>45575.999999999993</v>
      </c>
      <c r="O15">
        <f t="shared" si="11"/>
        <v>12</v>
      </c>
      <c r="Q15" s="83">
        <f t="shared" si="2"/>
        <v>45574</v>
      </c>
      <c r="R15" s="35" t="str">
        <f t="shared" si="3"/>
        <v>Hanegraaf, Daan</v>
      </c>
      <c r="S15" s="40">
        <f t="shared" si="4"/>
        <v>12</v>
      </c>
      <c r="T15" s="40">
        <f t="shared" si="5"/>
        <v>20</v>
      </c>
      <c r="U15" s="40">
        <f t="shared" si="6"/>
        <v>2</v>
      </c>
      <c r="V15" s="41">
        <f t="shared" si="7"/>
        <v>0.6</v>
      </c>
      <c r="W15" s="42">
        <f t="shared" si="8"/>
        <v>3</v>
      </c>
      <c r="X15">
        <f t="shared" si="9"/>
        <v>20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Praat, Marcel van-Hanegraaf, Daan-7</v>
      </c>
      <c r="M16">
        <v>7</v>
      </c>
      <c r="N16">
        <f t="shared" si="1"/>
        <v>45589.79</v>
      </c>
      <c r="O16">
        <f t="shared" si="11"/>
        <v>13</v>
      </c>
      <c r="Q16" s="83">
        <f t="shared" si="2"/>
        <v>45588</v>
      </c>
      <c r="R16" s="35" t="str">
        <f t="shared" si="3"/>
        <v>Steen, Jan van</v>
      </c>
      <c r="S16" s="40">
        <f t="shared" si="4"/>
        <v>11</v>
      </c>
      <c r="T16" s="40">
        <f t="shared" si="5"/>
        <v>25</v>
      </c>
      <c r="U16" s="40">
        <f t="shared" si="6"/>
        <v>2</v>
      </c>
      <c r="V16" s="41">
        <f t="shared" si="7"/>
        <v>0.44</v>
      </c>
      <c r="W16" s="42">
        <f t="shared" si="8"/>
        <v>0</v>
      </c>
      <c r="X16">
        <f t="shared" si="9"/>
        <v>250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Hanegraaf, Daan-Praat, Marcel van-7</v>
      </c>
      <c r="M17">
        <v>7</v>
      </c>
      <c r="N17">
        <f t="shared" si="1"/>
        <v>45589.908571428568</v>
      </c>
      <c r="O17">
        <f t="shared" si="11"/>
        <v>14</v>
      </c>
      <c r="Q17" s="83">
        <f t="shared" si="2"/>
        <v>45588</v>
      </c>
      <c r="R17" s="35" t="str">
        <f t="shared" si="3"/>
        <v>Verkooyen, John</v>
      </c>
      <c r="S17" s="40">
        <f t="shared" si="4"/>
        <v>12</v>
      </c>
      <c r="T17" s="40">
        <f t="shared" si="5"/>
        <v>28</v>
      </c>
      <c r="U17" s="40">
        <f t="shared" si="6"/>
        <v>4</v>
      </c>
      <c r="V17" s="41">
        <f t="shared" si="7"/>
        <v>0.42857142857142855</v>
      </c>
      <c r="W17" s="42">
        <f t="shared" si="8"/>
        <v>1</v>
      </c>
      <c r="X17">
        <f t="shared" si="9"/>
        <v>280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Praat, Marcel van-Hanegraaf, Daan-8</v>
      </c>
      <c r="M18">
        <v>8</v>
      </c>
      <c r="N18">
        <f t="shared" si="1"/>
        <v>45589.999999999993</v>
      </c>
      <c r="O18">
        <f t="shared" si="11"/>
        <v>15</v>
      </c>
      <c r="Q18" s="83">
        <f t="shared" si="2"/>
        <v>45588</v>
      </c>
      <c r="R18" s="35" t="str">
        <f t="shared" si="3"/>
        <v>Steen, Kees van</v>
      </c>
      <c r="S18" s="40">
        <f t="shared" si="4"/>
        <v>12</v>
      </c>
      <c r="T18" s="40">
        <f t="shared" si="5"/>
        <v>20</v>
      </c>
      <c r="U18" s="40">
        <f t="shared" si="6"/>
        <v>3</v>
      </c>
      <c r="V18" s="41">
        <f t="shared" si="7"/>
        <v>0.6</v>
      </c>
      <c r="W18" s="42">
        <f t="shared" si="8"/>
        <v>3</v>
      </c>
      <c r="X18">
        <f t="shared" si="9"/>
        <v>20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Hanegraaf, Daan-Praat, Marcel van-8</v>
      </c>
      <c r="M19">
        <v>8</v>
      </c>
      <c r="N19">
        <f t="shared" si="1"/>
        <v>45603.4</v>
      </c>
      <c r="O19">
        <f t="shared" si="11"/>
        <v>16</v>
      </c>
      <c r="Q19" s="83">
        <f t="shared" si="2"/>
        <v>45602</v>
      </c>
      <c r="R19" s="35" t="str">
        <f t="shared" si="3"/>
        <v>Hoppenbrouwers, Ben</v>
      </c>
      <c r="S19" s="40">
        <f t="shared" si="4"/>
        <v>8</v>
      </c>
      <c r="T19" s="40">
        <f t="shared" si="5"/>
        <v>20</v>
      </c>
      <c r="U19" s="40">
        <f t="shared" si="6"/>
        <v>2</v>
      </c>
      <c r="V19" s="41">
        <f t="shared" si="7"/>
        <v>0.4</v>
      </c>
      <c r="W19" s="42">
        <f t="shared" si="8"/>
        <v>0</v>
      </c>
      <c r="X19">
        <f t="shared" si="9"/>
        <v>200</v>
      </c>
    </row>
    <row r="20" spans="2:24" ht="15">
      <c r="B20">
        <f t="shared" si="0"/>
        <v>45771.939999999995</v>
      </c>
      <c r="C20" s="35">
        <f>_xlfn.IFNA(VLOOKUP(L20,Invoer!$A$3:$P$599,3,FALSE),"")</f>
        <v>45770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12</v>
      </c>
      <c r="F20" s="31">
        <f>_xlfn.IFNA(VLOOKUP(L20,Invoer!$A$3:$P$599,10,FALSE),"")</f>
        <v>24</v>
      </c>
      <c r="G20" s="31">
        <f>_xlfn.IFNA(VLOOKUP(L20,Invoer!$A$3:$P$599,11,FALSE),"")</f>
        <v>3</v>
      </c>
      <c r="H20" s="32">
        <f>_xlfn.IFNA(VLOOKUP(L20,Invoer!$A$3:$P$599,13,FALSE),"")</f>
        <v>0.5</v>
      </c>
      <c r="I20" s="34">
        <f>_xlfn.IFNA(VLOOKUP(L20,Invoer!$A$3:$P$599,15,FALSE),"")</f>
        <v>3</v>
      </c>
      <c r="J20" s="37">
        <f>VLOOKUP($R$1,Deelnemers!$B$1:$D$25,3,FALSE)</f>
        <v>0.4</v>
      </c>
      <c r="L20" t="str">
        <f t="shared" ref="L20" si="25">CONCATENATE($R$1,"-",,$D20,"-",M20)</f>
        <v>Praat, Marcel van-Hanegraaf, Hein-1</v>
      </c>
      <c r="M20">
        <v>1</v>
      </c>
      <c r="N20">
        <f t="shared" si="1"/>
        <v>45603.965454545454</v>
      </c>
      <c r="O20">
        <f t="shared" si="11"/>
        <v>17</v>
      </c>
      <c r="Q20" s="83">
        <f t="shared" si="2"/>
        <v>45602</v>
      </c>
      <c r="R20" s="35" t="str">
        <f t="shared" si="3"/>
        <v>Oorschot, René van</v>
      </c>
      <c r="S20" s="40">
        <f t="shared" si="4"/>
        <v>12</v>
      </c>
      <c r="T20" s="40">
        <f t="shared" si="5"/>
        <v>22</v>
      </c>
      <c r="U20" s="40">
        <f t="shared" si="6"/>
        <v>4</v>
      </c>
      <c r="V20" s="41">
        <f t="shared" si="7"/>
        <v>0.54545454545454541</v>
      </c>
      <c r="W20" s="42">
        <f t="shared" si="8"/>
        <v>3</v>
      </c>
      <c r="X20">
        <f t="shared" si="9"/>
        <v>22</v>
      </c>
    </row>
    <row r="21" spans="2:24" ht="15">
      <c r="B21">
        <f t="shared" si="0"/>
        <v>45666.76666666667</v>
      </c>
      <c r="C21" s="35">
        <f>_xlfn.IFNA(VLOOKUP(L21,Invoer!$A$3:$P$599,3,FALSE),"")</f>
        <v>45665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11</v>
      </c>
      <c r="F21" s="31">
        <f>_xlfn.IFNA(VLOOKUP(L21,Invoer!$A$3:$P$599,10,FALSE),"")</f>
        <v>30</v>
      </c>
      <c r="G21" s="31">
        <f>_xlfn.IFNA(VLOOKUP(L21,Invoer!$A$3:$P$599,12,FALSE),"")</f>
        <v>1</v>
      </c>
      <c r="H21" s="32">
        <f>_xlfn.IFNA(VLOOKUP(L21,Invoer!$A$3:$P$599,14,FALSE),"")</f>
        <v>0.36666666666666664</v>
      </c>
      <c r="I21" s="34">
        <f>_xlfn.IFNA(VLOOKUP(L21,Invoer!$A$3:$P$599,16,FALSE),"")</f>
        <v>0</v>
      </c>
      <c r="J21" s="37">
        <f>VLOOKUP($R$1,Deelnemers!$B$1:$D$25,3,FALSE)</f>
        <v>0.4</v>
      </c>
      <c r="L21" t="str">
        <f t="shared" ref="L21" si="26">CONCATENATE($D21,"-",$R$1,"-",M21)</f>
        <v>Hanegraaf, Hein-Praat, Marcel van-1</v>
      </c>
      <c r="M21">
        <v>1</v>
      </c>
      <c r="N21">
        <f t="shared" si="1"/>
        <v>45609.827931034488</v>
      </c>
      <c r="O21">
        <f t="shared" si="11"/>
        <v>18</v>
      </c>
      <c r="Q21" s="83">
        <f t="shared" si="2"/>
        <v>45609</v>
      </c>
      <c r="R21" s="35" t="str">
        <f t="shared" si="3"/>
        <v>Verkooyen, John</v>
      </c>
      <c r="S21" s="40">
        <f t="shared" si="4"/>
        <v>4</v>
      </c>
      <c r="T21" s="40">
        <f t="shared" si="5"/>
        <v>29</v>
      </c>
      <c r="U21" s="40">
        <f t="shared" si="6"/>
        <v>1</v>
      </c>
      <c r="V21" s="41">
        <f t="shared" si="7"/>
        <v>0.13793103448275862</v>
      </c>
      <c r="W21" s="42">
        <f t="shared" si="8"/>
        <v>0</v>
      </c>
      <c r="X21">
        <f t="shared" si="9"/>
        <v>290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Praat, Marcel van-Hanegraaf, Hein-2</v>
      </c>
      <c r="M22">
        <v>2</v>
      </c>
      <c r="N22">
        <f t="shared" si="1"/>
        <v>45610.65</v>
      </c>
      <c r="O22">
        <f t="shared" si="11"/>
        <v>19</v>
      </c>
      <c r="Q22" s="83">
        <f t="shared" si="2"/>
        <v>45609</v>
      </c>
      <c r="R22" s="35" t="str">
        <f t="shared" si="3"/>
        <v>Hanegraaf, Daan</v>
      </c>
      <c r="S22" s="40">
        <f t="shared" si="4"/>
        <v>10</v>
      </c>
      <c r="T22" s="40">
        <f t="shared" si="5"/>
        <v>25</v>
      </c>
      <c r="U22" s="40">
        <f t="shared" si="6"/>
        <v>2</v>
      </c>
      <c r="V22" s="41">
        <f t="shared" si="7"/>
        <v>0.4</v>
      </c>
      <c r="W22" s="42">
        <f t="shared" si="8"/>
        <v>0</v>
      </c>
      <c r="X22">
        <f t="shared" si="9"/>
        <v>250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Hanegraaf, Hein-Praat, Marcel van-2</v>
      </c>
      <c r="M23">
        <v>2</v>
      </c>
      <c r="N23">
        <f t="shared" si="1"/>
        <v>45617.500000000007</v>
      </c>
      <c r="O23">
        <f t="shared" si="11"/>
        <v>20</v>
      </c>
      <c r="Q23" s="83">
        <f t="shared" si="2"/>
        <v>45616</v>
      </c>
      <c r="R23" s="35" t="str">
        <f t="shared" si="3"/>
        <v>Havermans, Jos</v>
      </c>
      <c r="S23" s="40">
        <f t="shared" si="4"/>
        <v>9</v>
      </c>
      <c r="T23" s="40">
        <f t="shared" si="5"/>
        <v>30</v>
      </c>
      <c r="U23" s="40">
        <f t="shared" si="6"/>
        <v>2</v>
      </c>
      <c r="V23" s="41">
        <f t="shared" si="7"/>
        <v>0.3</v>
      </c>
      <c r="W23" s="42">
        <f t="shared" si="8"/>
        <v>0</v>
      </c>
      <c r="X23">
        <f t="shared" si="9"/>
        <v>300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Praat, Marcel van-Hanegraaf, Hein-3</v>
      </c>
      <c r="M24">
        <v>3</v>
      </c>
      <c r="N24">
        <f t="shared" si="1"/>
        <v>45617.514999999999</v>
      </c>
      <c r="O24">
        <f t="shared" si="11"/>
        <v>21</v>
      </c>
      <c r="Q24" s="83">
        <f t="shared" si="2"/>
        <v>45616</v>
      </c>
      <c r="R24" s="35" t="str">
        <f t="shared" si="3"/>
        <v>Vermeulen, Rudolf</v>
      </c>
      <c r="S24" s="40">
        <f t="shared" si="4"/>
        <v>9</v>
      </c>
      <c r="T24" s="40">
        <f t="shared" si="5"/>
        <v>24</v>
      </c>
      <c r="U24" s="40">
        <f t="shared" si="6"/>
        <v>2</v>
      </c>
      <c r="V24" s="41">
        <f t="shared" si="7"/>
        <v>0.375</v>
      </c>
      <c r="W24" s="42">
        <f t="shared" si="8"/>
        <v>0</v>
      </c>
      <c r="X24">
        <f t="shared" si="9"/>
        <v>240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Hanegraaf, Hein-Praat, Marcel van-3</v>
      </c>
      <c r="M25">
        <v>3</v>
      </c>
      <c r="N25">
        <f t="shared" si="1"/>
        <v>45638.238181818182</v>
      </c>
      <c r="O25">
        <f t="shared" si="11"/>
        <v>22</v>
      </c>
      <c r="Q25" s="83">
        <f t="shared" si="2"/>
        <v>45637</v>
      </c>
      <c r="R25" s="35" t="str">
        <f t="shared" si="3"/>
        <v>Havermans, Jos</v>
      </c>
      <c r="S25" s="40">
        <f t="shared" si="4"/>
        <v>7</v>
      </c>
      <c r="T25" s="40">
        <f t="shared" si="5"/>
        <v>22</v>
      </c>
      <c r="U25" s="40">
        <f t="shared" si="6"/>
        <v>2</v>
      </c>
      <c r="V25" s="41">
        <f t="shared" si="7"/>
        <v>0.31818181818181818</v>
      </c>
      <c r="W25" s="42">
        <f t="shared" si="8"/>
        <v>0</v>
      </c>
      <c r="X25">
        <f t="shared" si="9"/>
        <v>220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Praat, Marcel van-Hanegraaf, Hein-4</v>
      </c>
      <c r="M26">
        <v>4</v>
      </c>
      <c r="N26">
        <f t="shared" si="1"/>
        <v>45638.366666666676</v>
      </c>
      <c r="O26">
        <f t="shared" si="11"/>
        <v>23</v>
      </c>
      <c r="Q26" s="83">
        <f t="shared" si="2"/>
        <v>45637</v>
      </c>
      <c r="R26" s="35" t="str">
        <f t="shared" si="3"/>
        <v>Kroese, Gerard</v>
      </c>
      <c r="S26" s="40">
        <f t="shared" si="4"/>
        <v>8</v>
      </c>
      <c r="T26" s="40">
        <f t="shared" si="5"/>
        <v>30</v>
      </c>
      <c r="U26" s="40">
        <f t="shared" si="6"/>
        <v>2</v>
      </c>
      <c r="V26" s="41">
        <f t="shared" si="7"/>
        <v>0.26666666666666666</v>
      </c>
      <c r="W26" s="42">
        <f t="shared" si="8"/>
        <v>0</v>
      </c>
      <c r="X26">
        <f t="shared" si="9"/>
        <v>300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Hanegraaf, Hein-Praat, Marcel van-4</v>
      </c>
      <c r="M27">
        <v>4</v>
      </c>
      <c r="N27">
        <f t="shared" si="1"/>
        <v>45645.366666666676</v>
      </c>
      <c r="O27">
        <f t="shared" si="11"/>
        <v>24</v>
      </c>
      <c r="Q27" s="83">
        <f t="shared" si="2"/>
        <v>45644</v>
      </c>
      <c r="R27" s="35" t="str">
        <f t="shared" si="3"/>
        <v>Vermeulen, Rudolf</v>
      </c>
      <c r="S27" s="40">
        <f t="shared" si="4"/>
        <v>8</v>
      </c>
      <c r="T27" s="40">
        <f t="shared" si="5"/>
        <v>30</v>
      </c>
      <c r="U27" s="40">
        <f t="shared" si="6"/>
        <v>1</v>
      </c>
      <c r="V27" s="41">
        <f t="shared" si="7"/>
        <v>0.26666666666666666</v>
      </c>
      <c r="W27" s="42">
        <f t="shared" si="8"/>
        <v>0</v>
      </c>
      <c r="X27">
        <f t="shared" si="9"/>
        <v>300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Praat, Marcel van-Hanegraaf, Hein-5</v>
      </c>
      <c r="M28">
        <v>5</v>
      </c>
      <c r="N28">
        <f t="shared" si="1"/>
        <v>45646.499999999993</v>
      </c>
      <c r="O28">
        <f t="shared" si="11"/>
        <v>25</v>
      </c>
      <c r="Q28" s="83">
        <f t="shared" si="2"/>
        <v>45644</v>
      </c>
      <c r="R28" s="35" t="str">
        <f t="shared" si="3"/>
        <v>Zagers, Mark</v>
      </c>
      <c r="S28" s="40">
        <f t="shared" si="4"/>
        <v>12</v>
      </c>
      <c r="T28" s="40">
        <f t="shared" si="5"/>
        <v>10</v>
      </c>
      <c r="U28" s="40">
        <f t="shared" si="6"/>
        <v>4</v>
      </c>
      <c r="V28" s="41">
        <f t="shared" si="7"/>
        <v>1.2</v>
      </c>
      <c r="W28" s="42">
        <f t="shared" si="8"/>
        <v>3</v>
      </c>
      <c r="X28">
        <f t="shared" si="9"/>
        <v>10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Hanegraaf, Hein-Praat, Marcel van-5</v>
      </c>
      <c r="M29">
        <v>5</v>
      </c>
      <c r="N29">
        <f t="shared" si="1"/>
        <v>45666.373333333337</v>
      </c>
      <c r="O29">
        <f t="shared" si="11"/>
        <v>26</v>
      </c>
      <c r="Q29" s="83">
        <f t="shared" si="2"/>
        <v>45665</v>
      </c>
      <c r="R29" s="35" t="str">
        <f t="shared" si="3"/>
        <v>Zagers, Mark</v>
      </c>
      <c r="S29" s="40">
        <f t="shared" si="4"/>
        <v>8</v>
      </c>
      <c r="T29" s="40">
        <f t="shared" si="5"/>
        <v>24</v>
      </c>
      <c r="U29" s="40">
        <f t="shared" si="6"/>
        <v>3</v>
      </c>
      <c r="V29" s="41">
        <f t="shared" si="7"/>
        <v>0.33333333333333331</v>
      </c>
      <c r="W29" s="42">
        <f t="shared" si="8"/>
        <v>0</v>
      </c>
      <c r="X29">
        <f t="shared" si="9"/>
        <v>240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Praat, Marcel van-Hanegraaf, Hein-6</v>
      </c>
      <c r="M30">
        <v>6</v>
      </c>
      <c r="N30">
        <f t="shared" si="1"/>
        <v>45666.76666666667</v>
      </c>
      <c r="O30">
        <f t="shared" si="11"/>
        <v>27</v>
      </c>
      <c r="Q30" s="83">
        <f t="shared" si="2"/>
        <v>45665</v>
      </c>
      <c r="R30" s="35" t="str">
        <f t="shared" si="3"/>
        <v>Hanegraaf, Daan</v>
      </c>
      <c r="S30" s="40">
        <f t="shared" si="4"/>
        <v>11</v>
      </c>
      <c r="T30" s="40">
        <f t="shared" si="5"/>
        <v>30</v>
      </c>
      <c r="U30" s="40">
        <f t="shared" si="6"/>
        <v>3</v>
      </c>
      <c r="V30" s="41">
        <f t="shared" si="7"/>
        <v>0.36666666666666664</v>
      </c>
      <c r="W30" s="42">
        <f t="shared" si="8"/>
        <v>0</v>
      </c>
      <c r="X30">
        <f t="shared" si="9"/>
        <v>300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Hanegraaf, Hein-Praat, Marcel van-6</v>
      </c>
      <c r="M31">
        <v>6</v>
      </c>
      <c r="N31">
        <f t="shared" si="1"/>
        <v>45666.76666666667</v>
      </c>
      <c r="O31">
        <f t="shared" si="11"/>
        <v>28</v>
      </c>
      <c r="Q31" s="83">
        <f t="shared" si="2"/>
        <v>45665</v>
      </c>
      <c r="R31" s="35" t="str">
        <f t="shared" si="3"/>
        <v>Hanegraaf, Daan</v>
      </c>
      <c r="S31" s="40">
        <f t="shared" si="4"/>
        <v>11</v>
      </c>
      <c r="T31" s="40">
        <f t="shared" si="5"/>
        <v>30</v>
      </c>
      <c r="U31" s="40">
        <f t="shared" si="6"/>
        <v>3</v>
      </c>
      <c r="V31" s="41">
        <f t="shared" si="7"/>
        <v>0.36666666666666664</v>
      </c>
      <c r="W31" s="42">
        <f t="shared" si="8"/>
        <v>0</v>
      </c>
      <c r="X31">
        <f t="shared" si="9"/>
        <v>300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Praat, Marcel van-Hanegraaf, Hein-7</v>
      </c>
      <c r="M32">
        <v>7</v>
      </c>
      <c r="N32">
        <f t="shared" si="1"/>
        <v>45673.366666666676</v>
      </c>
      <c r="O32">
        <f t="shared" si="11"/>
        <v>29</v>
      </c>
      <c r="Q32" s="83">
        <f t="shared" si="2"/>
        <v>45672</v>
      </c>
      <c r="R32" s="35" t="str">
        <f t="shared" si="3"/>
        <v>Hoppenbrouwers, Ben</v>
      </c>
      <c r="S32" s="40">
        <f t="shared" si="4"/>
        <v>8</v>
      </c>
      <c r="T32" s="40">
        <f t="shared" si="5"/>
        <v>30</v>
      </c>
      <c r="U32" s="40">
        <f t="shared" si="6"/>
        <v>2</v>
      </c>
      <c r="V32" s="41">
        <f t="shared" si="7"/>
        <v>0.26666666666666666</v>
      </c>
      <c r="W32" s="42">
        <f t="shared" si="8"/>
        <v>0</v>
      </c>
      <c r="X32">
        <f t="shared" si="9"/>
        <v>300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Hanegraaf, Hein-Praat, Marcel van-7</v>
      </c>
      <c r="M33">
        <v>7</v>
      </c>
      <c r="N33">
        <f t="shared" si="1"/>
        <v>45673.68619047619</v>
      </c>
      <c r="O33">
        <f t="shared" si="11"/>
        <v>30</v>
      </c>
      <c r="Q33" s="83">
        <f t="shared" si="2"/>
        <v>45672</v>
      </c>
      <c r="R33" s="35" t="str">
        <f t="shared" si="3"/>
        <v>Jochems, Cees</v>
      </c>
      <c r="S33" s="40">
        <f t="shared" si="4"/>
        <v>10</v>
      </c>
      <c r="T33" s="40">
        <f t="shared" si="5"/>
        <v>21</v>
      </c>
      <c r="U33" s="40">
        <f t="shared" si="6"/>
        <v>3</v>
      </c>
      <c r="V33" s="41">
        <f t="shared" si="7"/>
        <v>0.47619047619047616</v>
      </c>
      <c r="W33" s="42">
        <f t="shared" si="8"/>
        <v>0</v>
      </c>
      <c r="X33">
        <f t="shared" si="9"/>
        <v>210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Praat, Marcel van-Hanegraaf, Hein-8</v>
      </c>
      <c r="M34">
        <v>8</v>
      </c>
      <c r="N34">
        <f t="shared" si="1"/>
        <v>45680.23333333333</v>
      </c>
      <c r="O34">
        <f t="shared" si="11"/>
        <v>31</v>
      </c>
      <c r="Q34" s="83">
        <f t="shared" si="2"/>
        <v>45679</v>
      </c>
      <c r="R34" s="35" t="str">
        <f t="shared" si="3"/>
        <v>Verkooyen, John</v>
      </c>
      <c r="S34" s="40">
        <f t="shared" si="4"/>
        <v>7</v>
      </c>
      <c r="T34" s="40">
        <f t="shared" si="5"/>
        <v>30</v>
      </c>
      <c r="U34" s="40">
        <f t="shared" si="6"/>
        <v>3</v>
      </c>
      <c r="V34" s="41">
        <f t="shared" si="7"/>
        <v>0.23333333333333334</v>
      </c>
      <c r="W34" s="42">
        <f t="shared" si="8"/>
        <v>0</v>
      </c>
      <c r="X34">
        <f t="shared" si="9"/>
        <v>300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Hanegraaf, Hein-Praat, Marcel van-8</v>
      </c>
      <c r="M35">
        <v>8</v>
      </c>
      <c r="N35">
        <f t="shared" si="1"/>
        <v>45680.440588235295</v>
      </c>
      <c r="O35">
        <f t="shared" si="11"/>
        <v>32</v>
      </c>
      <c r="Q35" s="83">
        <f t="shared" si="2"/>
        <v>45679</v>
      </c>
      <c r="R35" s="35" t="str">
        <f t="shared" si="3"/>
        <v>Havermans, Jos</v>
      </c>
      <c r="S35" s="40">
        <f t="shared" si="4"/>
        <v>8</v>
      </c>
      <c r="T35" s="40">
        <f t="shared" si="5"/>
        <v>17</v>
      </c>
      <c r="U35" s="40">
        <f t="shared" si="6"/>
        <v>3</v>
      </c>
      <c r="V35" s="41">
        <f t="shared" si="7"/>
        <v>0.47058823529411764</v>
      </c>
      <c r="W35" s="42">
        <f t="shared" si="8"/>
        <v>0</v>
      </c>
      <c r="X35">
        <f t="shared" si="9"/>
        <v>170</v>
      </c>
    </row>
    <row r="36" spans="2:24" ht="15">
      <c r="B36">
        <f t="shared" ref="B36:B67" si="41">IFERROR(IF(COUNTIF($C$4:$C$395,$C36)&gt;1,$C36+(E36/10)+(F36/100)+H36,$C36),100000000000000000)</f>
        <v>45617.500000000007</v>
      </c>
      <c r="C36" s="35">
        <f>_xlfn.IFNA(VLOOKUP(L36,Invoer!$A$3:$P$599,3,FALSE),"")</f>
        <v>45616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9</v>
      </c>
      <c r="F36" s="31">
        <f>_xlfn.IFNA(VLOOKUP(L36,Invoer!$A$3:$P$599,10,FALSE),"")</f>
        <v>30</v>
      </c>
      <c r="G36" s="31">
        <f>_xlfn.IFNA(VLOOKUP(L36,Invoer!$A$3:$P$599,11,FALSE),"")</f>
        <v>2</v>
      </c>
      <c r="H36" s="32">
        <f>_xlfn.IFNA(VLOOKUP(L36,Invoer!$A$3:$P$599,13,FALSE),"")</f>
        <v>0.3</v>
      </c>
      <c r="I36" s="34">
        <f>_xlfn.IFNA(VLOOKUP(L36,Invoer!$A$3:$P$599,15,FALSE),"")</f>
        <v>0</v>
      </c>
      <c r="J36" s="37">
        <f>VLOOKUP($R$1,Deelnemers!$B$1:$D$25,3,FALSE)</f>
        <v>0.4</v>
      </c>
      <c r="L36" t="str">
        <f t="shared" ref="L36" si="42">CONCATENATE($R$1,"-",,$D36,"-",M36)</f>
        <v>Praat, Marcel van-Havermans, Jos-1</v>
      </c>
      <c r="M36">
        <v>1</v>
      </c>
      <c r="N36">
        <f t="shared" ref="N36:N67" si="43">SMALL($B$4:$B$403,ROW($B33))</f>
        <v>45686</v>
      </c>
      <c r="O36">
        <f t="shared" si="11"/>
        <v>33</v>
      </c>
      <c r="Q36" s="83">
        <f t="shared" ref="Q36:Q67" si="44">VLOOKUP(N36,$B$4:$I$403,2,FALSE)</f>
        <v>45686</v>
      </c>
      <c r="R36" s="35" t="str">
        <f t="shared" ref="R36:R67" si="45">IF(Q36="","",VLOOKUP(N36,$B$4:$I$403,3,FALSE))</f>
        <v>Zagers, Kees</v>
      </c>
      <c r="S36" s="40">
        <f t="shared" ref="S36:S67" si="46">VLOOKUP(N36,$B$4:$I$403,4,FALSE)</f>
        <v>11</v>
      </c>
      <c r="T36" s="40">
        <f t="shared" ref="T36:T67" si="47">VLOOKUP(N36,$B$4:$I$403,5,FALSE)</f>
        <v>27</v>
      </c>
      <c r="U36" s="40">
        <f t="shared" ref="U36:U67" si="48">VLOOKUP(N36,$B$4:$I$403,6,FALSE)</f>
        <v>2</v>
      </c>
      <c r="V36" s="41">
        <f t="shared" ref="V36:V67" si="49">VLOOKUP(N36,$B$4:$I$403,7,FALSE)</f>
        <v>0.40740740740740738</v>
      </c>
      <c r="W36" s="42">
        <f t="shared" ref="W36:W67" si="50">VLOOKUP(N36,$B$4:$I$403,8,FALSE)</f>
        <v>0</v>
      </c>
      <c r="X36">
        <f t="shared" si="9"/>
        <v>270</v>
      </c>
    </row>
    <row r="37" spans="2:24" ht="15">
      <c r="B37">
        <f t="shared" si="41"/>
        <v>45575.366666666676</v>
      </c>
      <c r="C37" s="35">
        <f>_xlfn.IFNA(VLOOKUP(L37,Invoer!$A$3:$P$599,3,FALSE),"")</f>
        <v>45574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8</v>
      </c>
      <c r="F37" s="31">
        <f>_xlfn.IFNA(VLOOKUP(L37,Invoer!$A$3:$P$599,10,FALSE),"")</f>
        <v>30</v>
      </c>
      <c r="G37" s="31">
        <f>_xlfn.IFNA(VLOOKUP(L37,Invoer!$A$3:$P$599,12,FALSE),"")</f>
        <v>2</v>
      </c>
      <c r="H37" s="32">
        <f>_xlfn.IFNA(VLOOKUP(L37,Invoer!$A$3:$P$599,14,FALSE),"")</f>
        <v>0.26666666666666666</v>
      </c>
      <c r="I37" s="34">
        <f>_xlfn.IFNA(VLOOKUP(L37,Invoer!$A$3:$P$599,16,FALSE),"")</f>
        <v>0</v>
      </c>
      <c r="J37" s="37">
        <f>VLOOKUP($R$1,Deelnemers!$B$1:$D$25,3,FALSE)</f>
        <v>0.4</v>
      </c>
      <c r="L37" t="str">
        <f t="shared" ref="L37" si="51">CONCATENATE($D37,"-",$R$1,"-",M37)</f>
        <v>Havermans, Jos-Praat, Marcel van-1</v>
      </c>
      <c r="M37">
        <v>1</v>
      </c>
      <c r="N37">
        <f t="shared" si="43"/>
        <v>45694.514999999999</v>
      </c>
      <c r="O37">
        <f t="shared" si="11"/>
        <v>34</v>
      </c>
      <c r="Q37" s="83">
        <f t="shared" si="44"/>
        <v>45693</v>
      </c>
      <c r="R37" s="35" t="str">
        <f t="shared" si="45"/>
        <v>Vissenberg, Erwin</v>
      </c>
      <c r="S37" s="40">
        <f t="shared" si="46"/>
        <v>9</v>
      </c>
      <c r="T37" s="40">
        <f t="shared" si="47"/>
        <v>24</v>
      </c>
      <c r="U37" s="40">
        <f t="shared" si="48"/>
        <v>2</v>
      </c>
      <c r="V37" s="41">
        <f t="shared" si="49"/>
        <v>0.375</v>
      </c>
      <c r="W37" s="42">
        <f t="shared" si="50"/>
        <v>0</v>
      </c>
      <c r="X37">
        <f t="shared" si="9"/>
        <v>240</v>
      </c>
    </row>
    <row r="38" spans="2:24" ht="15">
      <c r="B38">
        <f t="shared" si="41"/>
        <v>45715.23333333333</v>
      </c>
      <c r="C38" s="35">
        <f>_xlfn.IFNA(VLOOKUP(L38,Invoer!$A$3:$P$599,3,FALSE),"")</f>
        <v>45714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7</v>
      </c>
      <c r="F38" s="31">
        <f>_xlfn.IFNA(VLOOKUP(L38,Invoer!$A$3:$P$599,10,FALSE),"")</f>
        <v>30</v>
      </c>
      <c r="G38" s="31">
        <f>_xlfn.IFNA(VLOOKUP(L38,Invoer!$A$3:$P$599,11,FALSE),"")</f>
        <v>3</v>
      </c>
      <c r="H38" s="32">
        <f>_xlfn.IFNA(VLOOKUP(L38,Invoer!$A$3:$P$599,13,FALSE),"")</f>
        <v>0.23333333333333334</v>
      </c>
      <c r="I38" s="34">
        <f>_xlfn.IFNA(VLOOKUP(L38,Invoer!$A$3:$P$599,15,FALSE),"")</f>
        <v>0</v>
      </c>
      <c r="J38" s="37">
        <f>VLOOKUP($R$1,Deelnemers!$B$1:$D$25,3,FALSE)</f>
        <v>0.4</v>
      </c>
      <c r="L38" t="str">
        <f t="shared" ref="L38" si="52">CONCATENATE($R$1,"-",,$D38,"-",M38)</f>
        <v>Praat, Marcel van-Havermans, Jos-2</v>
      </c>
      <c r="M38">
        <v>2</v>
      </c>
      <c r="N38">
        <f t="shared" si="43"/>
        <v>45694.514999999999</v>
      </c>
      <c r="O38">
        <f t="shared" si="11"/>
        <v>35</v>
      </c>
      <c r="Q38" s="83">
        <f t="shared" si="44"/>
        <v>45693</v>
      </c>
      <c r="R38" s="35" t="str">
        <f t="shared" si="45"/>
        <v>Vissenberg, Erwin</v>
      </c>
      <c r="S38" s="40">
        <f t="shared" si="46"/>
        <v>9</v>
      </c>
      <c r="T38" s="40">
        <f t="shared" si="47"/>
        <v>24</v>
      </c>
      <c r="U38" s="40">
        <f t="shared" si="48"/>
        <v>2</v>
      </c>
      <c r="V38" s="41">
        <f t="shared" si="49"/>
        <v>0.375</v>
      </c>
      <c r="W38" s="42">
        <f t="shared" si="50"/>
        <v>0</v>
      </c>
      <c r="X38">
        <f t="shared" si="9"/>
        <v>240</v>
      </c>
    </row>
    <row r="39" spans="2:24" ht="15">
      <c r="B39">
        <f t="shared" si="41"/>
        <v>45638.238181818182</v>
      </c>
      <c r="C39" s="35">
        <f>_xlfn.IFNA(VLOOKUP(L39,Invoer!$A$3:$P$599,3,FALSE),"")</f>
        <v>45637</v>
      </c>
      <c r="D39" s="23" t="str">
        <f>Deelnemers!$B$4</f>
        <v>Havermans, Jos</v>
      </c>
      <c r="E39" s="31">
        <f>IFERROR(IF(VLOOKUP(L39,Invoer!$A$3:$P$599,9,FALSE)&gt;$S$1,$S$1,VLOOKUP(L39,Invoer!$A$3:$P$599,9,FALSE)),"")</f>
        <v>7</v>
      </c>
      <c r="F39" s="31">
        <f>_xlfn.IFNA(VLOOKUP(L39,Invoer!$A$3:$P$599,10,FALSE),"")</f>
        <v>22</v>
      </c>
      <c r="G39" s="31">
        <f>_xlfn.IFNA(VLOOKUP(L39,Invoer!$A$3:$P$599,12,FALSE),"")</f>
        <v>2</v>
      </c>
      <c r="H39" s="32">
        <f>_xlfn.IFNA(VLOOKUP(L39,Invoer!$A$3:$P$599,14,FALSE),"")</f>
        <v>0.31818181818181818</v>
      </c>
      <c r="I39" s="34">
        <f>_xlfn.IFNA(VLOOKUP(L39,Invoer!$A$3:$P$599,16,FALSE),"")</f>
        <v>0</v>
      </c>
      <c r="J39" s="37">
        <f>VLOOKUP($R$1,Deelnemers!$B$1:$D$25,3,FALSE)</f>
        <v>0.4</v>
      </c>
      <c r="L39" t="str">
        <f t="shared" ref="L39" si="53">CONCATENATE($D39,"-",$R$1,"-",M39)</f>
        <v>Havermans, Jos-Praat, Marcel van-2</v>
      </c>
      <c r="M39">
        <v>2</v>
      </c>
      <c r="N39">
        <f t="shared" si="43"/>
        <v>45695.11</v>
      </c>
      <c r="O39">
        <f t="shared" si="11"/>
        <v>36</v>
      </c>
      <c r="Q39" s="83">
        <f t="shared" si="44"/>
        <v>45693</v>
      </c>
      <c r="R39" s="35" t="str">
        <f t="shared" si="45"/>
        <v>Steen, Jan van</v>
      </c>
      <c r="S39" s="40">
        <f t="shared" si="46"/>
        <v>12</v>
      </c>
      <c r="T39" s="40">
        <f t="shared" si="47"/>
        <v>16</v>
      </c>
      <c r="U39" s="40">
        <f t="shared" si="48"/>
        <v>3</v>
      </c>
      <c r="V39" s="41">
        <f t="shared" si="49"/>
        <v>0.75</v>
      </c>
      <c r="W39" s="42">
        <f t="shared" si="50"/>
        <v>3</v>
      </c>
      <c r="X39">
        <f t="shared" si="9"/>
        <v>16</v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</v>
      </c>
      <c r="L40" t="str">
        <f t="shared" ref="L40" si="54">CONCATENATE($R$1,"-",,$D40,"-",M40)</f>
        <v>Praat, Marcel van-Havermans, Jos-3</v>
      </c>
      <c r="M40">
        <v>3</v>
      </c>
      <c r="N40">
        <f t="shared" si="43"/>
        <v>45701.914444444439</v>
      </c>
      <c r="O40">
        <f t="shared" si="11"/>
        <v>37</v>
      </c>
      <c r="Q40" s="83">
        <f t="shared" si="44"/>
        <v>45700</v>
      </c>
      <c r="R40" s="35" t="str">
        <f t="shared" si="45"/>
        <v>Hanegraaf, Daan</v>
      </c>
      <c r="S40" s="40">
        <f t="shared" si="46"/>
        <v>12</v>
      </c>
      <c r="T40" s="40">
        <f t="shared" si="47"/>
        <v>27</v>
      </c>
      <c r="U40" s="40">
        <f t="shared" si="48"/>
        <v>3</v>
      </c>
      <c r="V40" s="41">
        <f t="shared" si="49"/>
        <v>0.44444444444444442</v>
      </c>
      <c r="W40" s="42">
        <f t="shared" si="50"/>
        <v>1</v>
      </c>
      <c r="X40">
        <f t="shared" si="9"/>
        <v>270</v>
      </c>
    </row>
    <row r="41" spans="2:24" ht="15">
      <c r="B41">
        <f t="shared" si="41"/>
        <v>45680.440588235295</v>
      </c>
      <c r="C41" s="35">
        <f>_xlfn.IFNA(VLOOKUP(L41,Invoer!$A$3:$P$599,3,FALSE),"")</f>
        <v>45679</v>
      </c>
      <c r="D41" s="23" t="str">
        <f>Deelnemers!$B$4</f>
        <v>Havermans, Jos</v>
      </c>
      <c r="E41" s="31">
        <f>IFERROR(IF(VLOOKUP(L41,Invoer!$A$3:$P$599,9,FALSE)&gt;$S$1,$S$1,VLOOKUP(L41,Invoer!$A$3:$P$599,9,FALSE)),"")</f>
        <v>8</v>
      </c>
      <c r="F41" s="31">
        <f>_xlfn.IFNA(VLOOKUP(L41,Invoer!$A$3:$P$599,10,FALSE),"")</f>
        <v>17</v>
      </c>
      <c r="G41" s="31">
        <f>_xlfn.IFNA(VLOOKUP(L41,Invoer!$A$3:$P$599,12,FALSE),"")</f>
        <v>3</v>
      </c>
      <c r="H41" s="32">
        <f>_xlfn.IFNA(VLOOKUP(L41,Invoer!$A$3:$P$599,14,FALSE),"")</f>
        <v>0.47058823529411764</v>
      </c>
      <c r="I41" s="34">
        <f>_xlfn.IFNA(VLOOKUP(L41,Invoer!$A$3:$P$599,16,FALSE),"")</f>
        <v>0</v>
      </c>
      <c r="J41" s="37">
        <f>VLOOKUP($R$1,Deelnemers!$B$1:$D$25,3,FALSE)</f>
        <v>0.4</v>
      </c>
      <c r="L41" t="str">
        <f t="shared" ref="L41" si="55">CONCATENATE($D41,"-",$R$1,"-",M41)</f>
        <v>Havermans, Jos-Praat, Marcel van-3</v>
      </c>
      <c r="M41">
        <v>3</v>
      </c>
      <c r="N41">
        <f t="shared" si="43"/>
        <v>45701.93</v>
      </c>
      <c r="O41">
        <f t="shared" si="11"/>
        <v>38</v>
      </c>
      <c r="Q41" s="83">
        <f t="shared" si="44"/>
        <v>45700</v>
      </c>
      <c r="R41" s="35" t="str">
        <f t="shared" si="45"/>
        <v>Jochems, Cees</v>
      </c>
      <c r="S41" s="40">
        <f t="shared" si="46"/>
        <v>12</v>
      </c>
      <c r="T41" s="40">
        <f t="shared" si="47"/>
        <v>25</v>
      </c>
      <c r="U41" s="40">
        <f t="shared" si="48"/>
        <v>3</v>
      </c>
      <c r="V41" s="41">
        <f t="shared" si="49"/>
        <v>0.48</v>
      </c>
      <c r="W41" s="42">
        <f t="shared" si="50"/>
        <v>3</v>
      </c>
      <c r="X41">
        <f t="shared" si="9"/>
        <v>25</v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Praat, Marcel van-Havermans, Jos-4</v>
      </c>
      <c r="M42">
        <v>4</v>
      </c>
      <c r="N42">
        <f t="shared" si="43"/>
        <v>45708.514999999999</v>
      </c>
      <c r="O42">
        <f t="shared" si="11"/>
        <v>39</v>
      </c>
      <c r="Q42" s="83">
        <f t="shared" si="44"/>
        <v>45707</v>
      </c>
      <c r="R42" s="35" t="str">
        <f t="shared" si="45"/>
        <v>Zagers, Kees</v>
      </c>
      <c r="S42" s="40">
        <f t="shared" si="46"/>
        <v>9</v>
      </c>
      <c r="T42" s="40">
        <f t="shared" si="47"/>
        <v>24</v>
      </c>
      <c r="U42" s="40">
        <f t="shared" si="48"/>
        <v>3</v>
      </c>
      <c r="V42" s="41">
        <f t="shared" si="49"/>
        <v>0.375</v>
      </c>
      <c r="W42" s="42">
        <f t="shared" si="50"/>
        <v>0</v>
      </c>
      <c r="X42">
        <f t="shared" si="9"/>
        <v>240</v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Havermans, Jos-Praat, Marcel van-4</v>
      </c>
      <c r="M43">
        <v>4</v>
      </c>
      <c r="N43">
        <f t="shared" si="43"/>
        <v>45708.921538461538</v>
      </c>
      <c r="O43">
        <f t="shared" si="11"/>
        <v>40</v>
      </c>
      <c r="Q43" s="83">
        <f t="shared" si="44"/>
        <v>45707</v>
      </c>
      <c r="R43" s="35" t="str">
        <f t="shared" si="45"/>
        <v>Verkooyen, John</v>
      </c>
      <c r="S43" s="40">
        <f t="shared" si="46"/>
        <v>12</v>
      </c>
      <c r="T43" s="40">
        <f t="shared" si="47"/>
        <v>26</v>
      </c>
      <c r="U43" s="40">
        <f t="shared" si="48"/>
        <v>4</v>
      </c>
      <c r="V43" s="41">
        <f t="shared" si="49"/>
        <v>0.46153846153846156</v>
      </c>
      <c r="W43" s="42">
        <f t="shared" si="50"/>
        <v>3</v>
      </c>
      <c r="X43">
        <f t="shared" si="9"/>
        <v>26</v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Praat, Marcel van-Havermans, Jos-5</v>
      </c>
      <c r="M44">
        <v>5</v>
      </c>
      <c r="N44">
        <f t="shared" si="43"/>
        <v>45715.23333333333</v>
      </c>
      <c r="O44">
        <f t="shared" si="11"/>
        <v>41</v>
      </c>
      <c r="Q44" s="83">
        <f t="shared" si="44"/>
        <v>45714</v>
      </c>
      <c r="R44" s="35" t="str">
        <f t="shared" si="45"/>
        <v>Havermans, Jos</v>
      </c>
      <c r="S44" s="40">
        <f t="shared" si="46"/>
        <v>7</v>
      </c>
      <c r="T44" s="40">
        <f t="shared" si="47"/>
        <v>30</v>
      </c>
      <c r="U44" s="40">
        <f t="shared" si="48"/>
        <v>3</v>
      </c>
      <c r="V44" s="41">
        <f t="shared" si="49"/>
        <v>0.23333333333333334</v>
      </c>
      <c r="W44" s="42">
        <f t="shared" si="50"/>
        <v>0</v>
      </c>
      <c r="X44">
        <f t="shared" si="9"/>
        <v>300</v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Havermans, Jos-Praat, Marcel van-5</v>
      </c>
      <c r="M45">
        <v>5</v>
      </c>
      <c r="N45">
        <f t="shared" si="43"/>
        <v>45715.833809523807</v>
      </c>
      <c r="O45">
        <f t="shared" si="11"/>
        <v>42</v>
      </c>
      <c r="Q45" s="83">
        <f t="shared" si="44"/>
        <v>45714</v>
      </c>
      <c r="R45" s="35" t="str">
        <f t="shared" si="45"/>
        <v>Vissenberg, Erwin</v>
      </c>
      <c r="S45" s="40">
        <f t="shared" si="46"/>
        <v>11</v>
      </c>
      <c r="T45" s="40">
        <f t="shared" si="47"/>
        <v>21</v>
      </c>
      <c r="U45" s="40">
        <f t="shared" si="48"/>
        <v>2</v>
      </c>
      <c r="V45" s="41">
        <f t="shared" si="49"/>
        <v>0.52380952380952384</v>
      </c>
      <c r="W45" s="42">
        <f t="shared" si="50"/>
        <v>0</v>
      </c>
      <c r="X45">
        <f t="shared" si="9"/>
        <v>210</v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Praat, Marcel van-Havermans, Jos-6</v>
      </c>
      <c r="M46">
        <v>6</v>
      </c>
      <c r="N46">
        <f t="shared" si="43"/>
        <v>45722.281764705876</v>
      </c>
      <c r="O46">
        <f t="shared" si="11"/>
        <v>43</v>
      </c>
      <c r="Q46" s="83">
        <f t="shared" si="44"/>
        <v>45721</v>
      </c>
      <c r="R46" s="35" t="str">
        <f t="shared" si="45"/>
        <v>Jochems, Cees</v>
      </c>
      <c r="S46" s="40">
        <f t="shared" si="46"/>
        <v>7</v>
      </c>
      <c r="T46" s="40">
        <f t="shared" si="47"/>
        <v>17</v>
      </c>
      <c r="U46" s="40">
        <f t="shared" si="48"/>
        <v>3</v>
      </c>
      <c r="V46" s="41">
        <f t="shared" si="49"/>
        <v>0.41176470588235292</v>
      </c>
      <c r="W46" s="42">
        <f t="shared" si="50"/>
        <v>0</v>
      </c>
      <c r="X46">
        <f t="shared" si="9"/>
        <v>170</v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Havermans, Jos-Praat, Marcel van-6</v>
      </c>
      <c r="M47">
        <v>6</v>
      </c>
      <c r="N47">
        <f t="shared" si="43"/>
        <v>45722.640370370369</v>
      </c>
      <c r="O47">
        <f t="shared" si="11"/>
        <v>44</v>
      </c>
      <c r="Q47" s="83">
        <f t="shared" si="44"/>
        <v>45721</v>
      </c>
      <c r="R47" s="35" t="str">
        <f t="shared" si="45"/>
        <v>Vissenberg, Erwin</v>
      </c>
      <c r="S47" s="40">
        <f t="shared" si="46"/>
        <v>10</v>
      </c>
      <c r="T47" s="40">
        <f t="shared" si="47"/>
        <v>27</v>
      </c>
      <c r="U47" s="40">
        <f t="shared" si="48"/>
        <v>2</v>
      </c>
      <c r="V47" s="41">
        <f t="shared" si="49"/>
        <v>0.37037037037037035</v>
      </c>
      <c r="W47" s="42">
        <f t="shared" si="50"/>
        <v>0</v>
      </c>
      <c r="X47">
        <f t="shared" si="9"/>
        <v>270</v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Praat, Marcel van-Havermans, Jos-7</v>
      </c>
      <c r="M48">
        <v>7</v>
      </c>
      <c r="N48">
        <f t="shared" si="43"/>
        <v>45749.482857142852</v>
      </c>
      <c r="O48">
        <f t="shared" si="11"/>
        <v>45</v>
      </c>
      <c r="Q48" s="83">
        <f t="shared" si="44"/>
        <v>45749</v>
      </c>
      <c r="R48" s="35" t="str">
        <f t="shared" si="45"/>
        <v>Zagers, Kees</v>
      </c>
      <c r="S48" s="40">
        <f t="shared" si="46"/>
        <v>2</v>
      </c>
      <c r="T48" s="40">
        <f t="shared" si="47"/>
        <v>14</v>
      </c>
      <c r="U48" s="40">
        <f t="shared" si="48"/>
        <v>1</v>
      </c>
      <c r="V48" s="41">
        <f t="shared" si="49"/>
        <v>0.14285714285714285</v>
      </c>
      <c r="W48" s="42">
        <f t="shared" si="50"/>
        <v>0</v>
      </c>
      <c r="X48">
        <f t="shared" si="9"/>
        <v>140</v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Havermans, Jos-Praat, Marcel van-7</v>
      </c>
      <c r="M49">
        <v>7</v>
      </c>
      <c r="N49">
        <f t="shared" si="43"/>
        <v>45750.521304347829</v>
      </c>
      <c r="O49">
        <f t="shared" si="11"/>
        <v>46</v>
      </c>
      <c r="Q49" s="83">
        <f t="shared" si="44"/>
        <v>45749</v>
      </c>
      <c r="R49" s="35" t="str">
        <f t="shared" si="45"/>
        <v>Vissenberg, Erwin</v>
      </c>
      <c r="S49" s="40">
        <f t="shared" si="46"/>
        <v>9</v>
      </c>
      <c r="T49" s="40">
        <f t="shared" si="47"/>
        <v>23</v>
      </c>
      <c r="U49" s="40">
        <f t="shared" si="48"/>
        <v>2</v>
      </c>
      <c r="V49" s="41">
        <f t="shared" si="49"/>
        <v>0.39130434782608697</v>
      </c>
      <c r="W49" s="42">
        <f t="shared" si="50"/>
        <v>0</v>
      </c>
      <c r="X49">
        <f t="shared" si="9"/>
        <v>230</v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Praat, Marcel van-Havermans, Jos-8</v>
      </c>
      <c r="M50">
        <v>8</v>
      </c>
      <c r="N50">
        <f t="shared" si="43"/>
        <v>45750.939999999995</v>
      </c>
      <c r="O50">
        <f t="shared" si="11"/>
        <v>47</v>
      </c>
      <c r="Q50" s="83">
        <f t="shared" si="44"/>
        <v>45749</v>
      </c>
      <c r="R50" s="35" t="str">
        <f t="shared" si="45"/>
        <v>Vermeulen, Rudolf</v>
      </c>
      <c r="S50" s="40">
        <f t="shared" si="46"/>
        <v>12</v>
      </c>
      <c r="T50" s="40">
        <f t="shared" si="47"/>
        <v>24</v>
      </c>
      <c r="U50" s="40">
        <f t="shared" si="48"/>
        <v>2</v>
      </c>
      <c r="V50" s="41">
        <f t="shared" si="49"/>
        <v>0.5</v>
      </c>
      <c r="W50" s="42">
        <f t="shared" si="50"/>
        <v>3</v>
      </c>
      <c r="X50">
        <f t="shared" si="9"/>
        <v>24</v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Havermans, Jos-Praat, Marcel van-8</v>
      </c>
      <c r="M51">
        <v>8</v>
      </c>
      <c r="N51">
        <f t="shared" si="43"/>
        <v>45757.76666666667</v>
      </c>
      <c r="O51">
        <f t="shared" si="11"/>
        <v>48</v>
      </c>
      <c r="Q51" s="83">
        <f t="shared" si="44"/>
        <v>45756</v>
      </c>
      <c r="R51" s="35" t="str">
        <f t="shared" si="45"/>
        <v>Verkooyen, John</v>
      </c>
      <c r="S51" s="40">
        <f t="shared" si="46"/>
        <v>11</v>
      </c>
      <c r="T51" s="40">
        <f t="shared" si="47"/>
        <v>30</v>
      </c>
      <c r="U51" s="40">
        <f t="shared" si="48"/>
        <v>3</v>
      </c>
      <c r="V51" s="41">
        <f t="shared" si="49"/>
        <v>0.36666666666666664</v>
      </c>
      <c r="W51" s="42">
        <f t="shared" si="50"/>
        <v>0</v>
      </c>
      <c r="X51">
        <f t="shared" si="9"/>
        <v>300</v>
      </c>
    </row>
    <row r="52" spans="2:24" ht="15">
      <c r="B52">
        <f t="shared" si="41"/>
        <v>45547.93</v>
      </c>
      <c r="C52" s="35">
        <f>_xlfn.IFNA(VLOOKUP(L52,Invoer!$A$3:$P$599,3,FALSE),"")</f>
        <v>45546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12</v>
      </c>
      <c r="F52" s="31">
        <f>_xlfn.IFNA(VLOOKUP(L52,Invoer!$A$3:$P$599,10,FALSE),"")</f>
        <v>25</v>
      </c>
      <c r="G52" s="31">
        <f>_xlfn.IFNA(VLOOKUP(L52,Invoer!$A$3:$P$599,11,FALSE),"")</f>
        <v>2</v>
      </c>
      <c r="H52" s="32">
        <f>_xlfn.IFNA(VLOOKUP(L52,Invoer!$A$3:$P$599,13,FALSE),"")</f>
        <v>0.48</v>
      </c>
      <c r="I52" s="34">
        <f>_xlfn.IFNA(VLOOKUP(L52,Invoer!$A$3:$P$599,15,FALSE),"")</f>
        <v>3</v>
      </c>
      <c r="J52" s="37">
        <f>VLOOKUP($R$1,Deelnemers!$B$1:$D$25,3,FALSE)</f>
        <v>0.4</v>
      </c>
      <c r="L52" t="str">
        <f t="shared" ref="L52" si="66">CONCATENATE($R$1,"-",,$D52,"-",M52)</f>
        <v>Praat, Marcel van-Hoppenbrouwers, Ben-1</v>
      </c>
      <c r="M52">
        <v>1</v>
      </c>
      <c r="N52">
        <f t="shared" si="43"/>
        <v>45758.32</v>
      </c>
      <c r="O52">
        <f t="shared" si="11"/>
        <v>49</v>
      </c>
      <c r="Q52" s="83">
        <f t="shared" si="44"/>
        <v>45756</v>
      </c>
      <c r="R52" s="35" t="str">
        <f t="shared" si="45"/>
        <v>Hoppenbrouwers, Ben</v>
      </c>
      <c r="S52" s="40">
        <f t="shared" si="46"/>
        <v>12</v>
      </c>
      <c r="T52" s="40">
        <f t="shared" si="47"/>
        <v>12</v>
      </c>
      <c r="U52" s="40">
        <f t="shared" si="48"/>
        <v>4</v>
      </c>
      <c r="V52" s="41">
        <f t="shared" si="49"/>
        <v>1</v>
      </c>
      <c r="W52" s="42">
        <f t="shared" si="50"/>
        <v>3</v>
      </c>
      <c r="X52">
        <f t="shared" si="9"/>
        <v>12</v>
      </c>
    </row>
    <row r="53" spans="2:24" ht="15">
      <c r="B53">
        <f t="shared" si="41"/>
        <v>45673.366666666676</v>
      </c>
      <c r="C53" s="35">
        <f>_xlfn.IFNA(VLOOKUP(L53,Invoer!$A$3:$P$599,3,FALSE),"")</f>
        <v>45672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8</v>
      </c>
      <c r="F53" s="31">
        <f>_xlfn.IFNA(VLOOKUP(L53,Invoer!$A$3:$P$599,10,FALSE),"")</f>
        <v>30</v>
      </c>
      <c r="G53" s="31">
        <f>_xlfn.IFNA(VLOOKUP(L53,Invoer!$A$3:$P$599,12,FALSE),"")</f>
        <v>2</v>
      </c>
      <c r="H53" s="32">
        <f>_xlfn.IFNA(VLOOKUP(L53,Invoer!$A$3:$P$599,14,FALSE),"")</f>
        <v>0.26666666666666666</v>
      </c>
      <c r="I53" s="34">
        <f>_xlfn.IFNA(VLOOKUP(L53,Invoer!$A$3:$P$599,16,FALSE),"")</f>
        <v>0</v>
      </c>
      <c r="J53" s="37">
        <f>VLOOKUP($R$1,Deelnemers!$B$1:$D$25,3,FALSE)</f>
        <v>0.4</v>
      </c>
      <c r="L53" t="str">
        <f t="shared" ref="L53" si="67">CONCATENATE($D53,"-",$R$1,"-",M53)</f>
        <v>Hoppenbrouwers, Ben-Praat, Marcel van-1</v>
      </c>
      <c r="M53">
        <v>1</v>
      </c>
      <c r="N53">
        <f t="shared" si="43"/>
        <v>45763.80052631579</v>
      </c>
      <c r="O53">
        <f t="shared" si="11"/>
        <v>50</v>
      </c>
      <c r="Q53" s="83">
        <f t="shared" si="44"/>
        <v>45763</v>
      </c>
      <c r="R53" s="35" t="str">
        <f t="shared" si="45"/>
        <v>Hoppenbrouwers, Ben</v>
      </c>
      <c r="S53" s="40">
        <f t="shared" si="46"/>
        <v>4</v>
      </c>
      <c r="T53" s="40">
        <f t="shared" si="47"/>
        <v>19</v>
      </c>
      <c r="U53" s="40">
        <f t="shared" si="48"/>
        <v>2</v>
      </c>
      <c r="V53" s="41">
        <f t="shared" si="49"/>
        <v>0.21052631578947367</v>
      </c>
      <c r="W53" s="42">
        <f t="shared" si="50"/>
        <v>0</v>
      </c>
      <c r="X53">
        <f t="shared" si="9"/>
        <v>190</v>
      </c>
    </row>
    <row r="54" spans="2:24" ht="15">
      <c r="B54">
        <f t="shared" si="41"/>
        <v>45603.4</v>
      </c>
      <c r="C54" s="35">
        <f>_xlfn.IFNA(VLOOKUP(L54,Invoer!$A$3:$P$599,3,FALSE),"")</f>
        <v>45602</v>
      </c>
      <c r="D54" s="23" t="str">
        <f>Deelnemers!$B$5</f>
        <v>Hoppenbrouwers, Ben</v>
      </c>
      <c r="E54" s="31">
        <f>IFERROR(IF(VLOOKUP(L54,Invoer!$A$3:$P$599,8,FALSE)&gt;$S$1,$S$1,VLOOKUP(L54,Invoer!$A$3:$P$599,8,FALSE)),"")</f>
        <v>8</v>
      </c>
      <c r="F54" s="31">
        <f>_xlfn.IFNA(VLOOKUP(L54,Invoer!$A$3:$P$599,10,FALSE),"")</f>
        <v>20</v>
      </c>
      <c r="G54" s="31">
        <f>_xlfn.IFNA(VLOOKUP(L54,Invoer!$A$3:$P$599,11,FALSE),"")</f>
        <v>2</v>
      </c>
      <c r="H54" s="32">
        <f>_xlfn.IFNA(VLOOKUP(L54,Invoer!$A$3:$P$599,13,FALSE),"")</f>
        <v>0.4</v>
      </c>
      <c r="I54" s="34">
        <f>_xlfn.IFNA(VLOOKUP(L54,Invoer!$A$3:$P$599,15,FALSE),"")</f>
        <v>0</v>
      </c>
      <c r="J54" s="37">
        <f>VLOOKUP($R$1,Deelnemers!$B$1:$D$25,3,FALSE)</f>
        <v>0.4</v>
      </c>
      <c r="L54" t="str">
        <f t="shared" ref="L54" si="68">CONCATENATE($R$1,"-",,$D54,"-",M54)</f>
        <v>Praat, Marcel van-Hoppenbrouwers, Ben-2</v>
      </c>
      <c r="M54">
        <v>2</v>
      </c>
      <c r="N54">
        <f t="shared" si="43"/>
        <v>45764.951739130433</v>
      </c>
      <c r="O54">
        <f t="shared" si="11"/>
        <v>51</v>
      </c>
      <c r="Q54" s="83">
        <f t="shared" si="44"/>
        <v>45763</v>
      </c>
      <c r="R54" s="35" t="str">
        <f t="shared" si="45"/>
        <v>Hanegraaf, Daan</v>
      </c>
      <c r="S54" s="40">
        <f t="shared" si="46"/>
        <v>12</v>
      </c>
      <c r="T54" s="40">
        <f t="shared" si="47"/>
        <v>23</v>
      </c>
      <c r="U54" s="40">
        <f t="shared" si="48"/>
        <v>3</v>
      </c>
      <c r="V54" s="41">
        <f t="shared" si="49"/>
        <v>0.52173913043478259</v>
      </c>
      <c r="W54" s="42">
        <f t="shared" si="50"/>
        <v>3</v>
      </c>
      <c r="X54">
        <f t="shared" si="9"/>
        <v>23</v>
      </c>
    </row>
    <row r="55" spans="2:24" ht="15">
      <c r="B55">
        <f t="shared" si="41"/>
        <v>45758.32</v>
      </c>
      <c r="C55" s="35">
        <f>_xlfn.IFNA(VLOOKUP(L55,Invoer!$A$3:$P$599,3,FALSE),"")</f>
        <v>45756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12</v>
      </c>
      <c r="F55" s="31">
        <f>_xlfn.IFNA(VLOOKUP(L55,Invoer!$A$3:$P$599,10,FALSE),"")</f>
        <v>12</v>
      </c>
      <c r="G55" s="31">
        <f>_xlfn.IFNA(VLOOKUP(L55,Invoer!$A$3:$P$599,12,FALSE),"")</f>
        <v>4</v>
      </c>
      <c r="H55" s="32">
        <f>_xlfn.IFNA(VLOOKUP(L55,Invoer!$A$3:$P$599,14,FALSE),"")</f>
        <v>1</v>
      </c>
      <c r="I55" s="34">
        <f>_xlfn.IFNA(VLOOKUP(L55,Invoer!$A$3:$P$599,16,FALSE),"")</f>
        <v>3</v>
      </c>
      <c r="J55" s="37">
        <f>VLOOKUP($R$1,Deelnemers!$B$1:$D$25,3,FALSE)</f>
        <v>0.4</v>
      </c>
      <c r="L55" t="str">
        <f t="shared" ref="L55" si="69">CONCATENATE($D55,"-",$R$1,"-",M55)</f>
        <v>Hoppenbrouwers, Ben-Praat, Marcel van-2</v>
      </c>
      <c r="M55">
        <v>2</v>
      </c>
      <c r="N55">
        <f t="shared" si="43"/>
        <v>45771.23333333333</v>
      </c>
      <c r="O55">
        <f t="shared" si="11"/>
        <v>52</v>
      </c>
      <c r="Q55" s="83">
        <f t="shared" si="44"/>
        <v>45770</v>
      </c>
      <c r="R55" s="35" t="str">
        <f t="shared" si="45"/>
        <v>Vissenberg, Erwin</v>
      </c>
      <c r="S55" s="40">
        <f t="shared" si="46"/>
        <v>7</v>
      </c>
      <c r="T55" s="40">
        <f t="shared" si="47"/>
        <v>30</v>
      </c>
      <c r="U55" s="40">
        <f t="shared" si="48"/>
        <v>2</v>
      </c>
      <c r="V55" s="41">
        <f t="shared" si="49"/>
        <v>0.23333333333333334</v>
      </c>
      <c r="W55" s="42">
        <f t="shared" si="50"/>
        <v>0</v>
      </c>
      <c r="X55">
        <f t="shared" si="9"/>
        <v>300</v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</v>
      </c>
      <c r="L56" t="str">
        <f t="shared" ref="L56" si="70">CONCATENATE($R$1,"-",,$D56,"-",M56)</f>
        <v>Praat, Marcel van-Hoppenbrouwers, Ben-3</v>
      </c>
      <c r="M56">
        <v>3</v>
      </c>
      <c r="N56">
        <f t="shared" si="43"/>
        <v>45771.939999999995</v>
      </c>
      <c r="O56">
        <f t="shared" si="11"/>
        <v>53</v>
      </c>
      <c r="Q56" s="83">
        <f t="shared" si="44"/>
        <v>45770</v>
      </c>
      <c r="R56" s="35" t="str">
        <f t="shared" si="45"/>
        <v>Hanegraaf, Hein</v>
      </c>
      <c r="S56" s="40">
        <f t="shared" si="46"/>
        <v>12</v>
      </c>
      <c r="T56" s="40">
        <f t="shared" si="47"/>
        <v>24</v>
      </c>
      <c r="U56" s="40">
        <f t="shared" si="48"/>
        <v>3</v>
      </c>
      <c r="V56" s="41">
        <f t="shared" si="49"/>
        <v>0.5</v>
      </c>
      <c r="W56" s="42">
        <f t="shared" si="50"/>
        <v>3</v>
      </c>
      <c r="X56">
        <f t="shared" si="9"/>
        <v>24</v>
      </c>
    </row>
    <row r="57" spans="2:24" ht="15">
      <c r="B57">
        <f t="shared" si="41"/>
        <v>45763.80052631579</v>
      </c>
      <c r="C57" s="35">
        <f>_xlfn.IFNA(VLOOKUP(L57,Invoer!$A$3:$P$599,3,FALSE),"")</f>
        <v>45763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4</v>
      </c>
      <c r="F57" s="31">
        <f>_xlfn.IFNA(VLOOKUP(L57,Invoer!$A$3:$P$599,10,FALSE),"")</f>
        <v>19</v>
      </c>
      <c r="G57" s="31">
        <f>_xlfn.IFNA(VLOOKUP(L57,Invoer!$A$3:$P$599,12,FALSE),"")</f>
        <v>2</v>
      </c>
      <c r="H57" s="32">
        <f>_xlfn.IFNA(VLOOKUP(L57,Invoer!$A$3:$P$599,14,FALSE),"")</f>
        <v>0.21052631578947367</v>
      </c>
      <c r="I57" s="34">
        <f>_xlfn.IFNA(VLOOKUP(L57,Invoer!$A$3:$P$599,16,FALSE),"")</f>
        <v>0</v>
      </c>
      <c r="J57" s="37">
        <f>VLOOKUP($R$1,Deelnemers!$B$1:$D$25,3,FALSE)</f>
        <v>0.4</v>
      </c>
      <c r="L57" t="str">
        <f t="shared" ref="L57" si="71">CONCATENATE($D57,"-",$R$1,"-",M57)</f>
        <v>Hoppenbrouwers, Ben-Praat, Marcel van-3</v>
      </c>
      <c r="M57">
        <v>3</v>
      </c>
      <c r="N57">
        <f t="shared" si="43"/>
        <v>45778.939999999995</v>
      </c>
      <c r="O57">
        <f t="shared" si="11"/>
        <v>54</v>
      </c>
      <c r="Q57" s="83">
        <f t="shared" si="44"/>
        <v>45777</v>
      </c>
      <c r="R57" s="35" t="str">
        <f t="shared" si="45"/>
        <v>Verkooyen, John</v>
      </c>
      <c r="S57" s="40">
        <f t="shared" si="46"/>
        <v>12</v>
      </c>
      <c r="T57" s="40">
        <f t="shared" si="47"/>
        <v>24</v>
      </c>
      <c r="U57" s="40">
        <f t="shared" si="48"/>
        <v>4</v>
      </c>
      <c r="V57" s="41">
        <f t="shared" si="49"/>
        <v>0.5</v>
      </c>
      <c r="W57" s="42">
        <f t="shared" si="50"/>
        <v>3</v>
      </c>
      <c r="X57">
        <f t="shared" si="9"/>
        <v>24</v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Praat, Marcel van-Hoppenbrouwers, Ben-4</v>
      </c>
      <c r="M58">
        <v>4</v>
      </c>
      <c r="N58">
        <f t="shared" si="43"/>
        <v>45778.951739130433</v>
      </c>
      <c r="O58">
        <f t="shared" si="11"/>
        <v>55</v>
      </c>
      <c r="Q58" s="83">
        <f t="shared" si="44"/>
        <v>45777</v>
      </c>
      <c r="R58" s="35" t="str">
        <f t="shared" si="45"/>
        <v>Zagers, Kees</v>
      </c>
      <c r="S58" s="40">
        <f t="shared" si="46"/>
        <v>12</v>
      </c>
      <c r="T58" s="40">
        <f t="shared" si="47"/>
        <v>23</v>
      </c>
      <c r="U58" s="40">
        <f t="shared" si="48"/>
        <v>4</v>
      </c>
      <c r="V58" s="41">
        <f t="shared" si="49"/>
        <v>0.52173913043478259</v>
      </c>
      <c r="W58" s="42">
        <f t="shared" si="50"/>
        <v>3</v>
      </c>
      <c r="X58">
        <f t="shared" si="9"/>
        <v>23</v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Hoppenbrouwers, Ben-Praat, Marcel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Praat, Marcel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Hoppenbrouwers, Ben-Praat, Marcel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Praat, Marcel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Hoppenbrouwers, Ben-Praat, Marcel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Praat, Marcel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Hoppenbrouwers, Ben-Praat, Marcel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Praat, Marcel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Hoppenbrouwers, Ben-Praat, Marcel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45722.281764705876</v>
      </c>
      <c r="C68" s="35">
        <f>_xlfn.IFNA(VLOOKUP(L68,Invoer!$A$3:$P$599,3,FALSE),"")</f>
        <v>45721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7</v>
      </c>
      <c r="F68" s="31">
        <f>_xlfn.IFNA(VLOOKUP(L68,Invoer!$A$3:$P$599,10,FALSE),"")</f>
        <v>17</v>
      </c>
      <c r="G68" s="31">
        <f>_xlfn.IFNA(VLOOKUP(L68,Invoer!$A$3:$P$599,11,FALSE),"")</f>
        <v>3</v>
      </c>
      <c r="H68" s="32">
        <f>_xlfn.IFNA(VLOOKUP(L68,Invoer!$A$3:$P$599,13,FALSE),"")</f>
        <v>0.41176470588235292</v>
      </c>
      <c r="I68" s="34">
        <f>_xlfn.IFNA(VLOOKUP(L68,Invoer!$A$3:$P$599,15,FALSE),"")</f>
        <v>0</v>
      </c>
      <c r="J68" s="37">
        <f>VLOOKUP($R$1,Deelnemers!$B$1:$D$25,3,FALSE)</f>
        <v>0.4</v>
      </c>
      <c r="L68" t="str">
        <f t="shared" ref="L68" si="83">CONCATENATE($R$1,"-",,$D68,"-",M68)</f>
        <v>Praat, Marcel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45560</v>
      </c>
      <c r="C69" s="35">
        <f>_xlfn.IFNA(VLOOKUP(L69,Invoer!$A$3:$P$599,3,FALSE),"")</f>
        <v>45560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11</v>
      </c>
      <c r="F69" s="31">
        <f>_xlfn.IFNA(VLOOKUP(L69,Invoer!$A$3:$P$599,10,FALSE),"")</f>
        <v>30</v>
      </c>
      <c r="G69" s="31">
        <f>_xlfn.IFNA(VLOOKUP(L69,Invoer!$A$3:$P$599,12,FALSE),"")</f>
        <v>3</v>
      </c>
      <c r="H69" s="32">
        <f>_xlfn.IFNA(VLOOKUP(L69,Invoer!$A$3:$P$599,14,FALSE),"")</f>
        <v>0.36666666666666664</v>
      </c>
      <c r="I69" s="34">
        <f>_xlfn.IFNA(VLOOKUP(L69,Invoer!$A$3:$P$599,16,FALSE),"")</f>
        <v>0</v>
      </c>
      <c r="J69" s="37">
        <f>VLOOKUP($R$1,Deelnemers!$B$1:$D$25,3,FALSE)</f>
        <v>0.4</v>
      </c>
      <c r="L69" t="str">
        <f t="shared" ref="L69" si="92">CONCATENATE($D69,"-",$R$1,"-",M69)</f>
        <v>Jochems, Cees-Praat, Marcel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Praat, Marcel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45673.68619047619</v>
      </c>
      <c r="C71" s="35">
        <f>_xlfn.IFNA(VLOOKUP(L71,Invoer!$A$3:$P$599,3,FALSE),"")</f>
        <v>45672</v>
      </c>
      <c r="D71" s="23" t="str">
        <f>Deelnemers!$B$6</f>
        <v>Jochems, Cees</v>
      </c>
      <c r="E71" s="31">
        <f>IFERROR(IF(VLOOKUP(L71,Invoer!$A$3:$P$599,9,FALSE)&gt;$S$1,$S$1,VLOOKUP(L71,Invoer!$A$3:$P$599,9,FALSE)),"")</f>
        <v>10</v>
      </c>
      <c r="F71" s="31">
        <f>_xlfn.IFNA(VLOOKUP(L71,Invoer!$A$3:$P$599,10,FALSE),"")</f>
        <v>21</v>
      </c>
      <c r="G71" s="31">
        <f>_xlfn.IFNA(VLOOKUP(L71,Invoer!$A$3:$P$599,12,FALSE),"")</f>
        <v>3</v>
      </c>
      <c r="H71" s="32">
        <f>_xlfn.IFNA(VLOOKUP(L71,Invoer!$A$3:$P$599,14,FALSE),"")</f>
        <v>0.47619047619047616</v>
      </c>
      <c r="I71" s="34">
        <f>_xlfn.IFNA(VLOOKUP(L71,Invoer!$A$3:$P$599,16,FALSE),"")</f>
        <v>0</v>
      </c>
      <c r="J71" s="37">
        <f>VLOOKUP($R$1,Deelnemers!$B$1:$D$25,3,FALSE)</f>
        <v>0.4</v>
      </c>
      <c r="L71" t="str">
        <f t="shared" ref="L71" si="96">CONCATENATE($D71,"-",$R$1,"-",M71)</f>
        <v>Jochems, Cees-Praat, Marcel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Praat, Marcel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45701.93</v>
      </c>
      <c r="C73" s="35">
        <f>_xlfn.IFNA(VLOOKUP(L73,Invoer!$A$3:$P$599,3,FALSE),"")</f>
        <v>45700</v>
      </c>
      <c r="D73" s="23" t="str">
        <f>Deelnemers!$B$6</f>
        <v>Jochems, Cees</v>
      </c>
      <c r="E73" s="31">
        <f>IFERROR(IF(VLOOKUP(L73,Invoer!$A$3:$P$599,9,FALSE)&gt;$S$1,$S$1,VLOOKUP(L73,Invoer!$A$3:$P$599,9,FALSE)),"")</f>
        <v>12</v>
      </c>
      <c r="F73" s="31">
        <f>_xlfn.IFNA(VLOOKUP(L73,Invoer!$A$3:$P$599,10,FALSE),"")</f>
        <v>25</v>
      </c>
      <c r="G73" s="31">
        <f>_xlfn.IFNA(VLOOKUP(L73,Invoer!$A$3:$P$599,12,FALSE),"")</f>
        <v>3</v>
      </c>
      <c r="H73" s="32">
        <f>_xlfn.IFNA(VLOOKUP(L73,Invoer!$A$3:$P$599,14,FALSE),"")</f>
        <v>0.48</v>
      </c>
      <c r="I73" s="34">
        <f>_xlfn.IFNA(VLOOKUP(L73,Invoer!$A$3:$P$599,16,FALSE),"")</f>
        <v>3</v>
      </c>
      <c r="J73" s="37">
        <f>VLOOKUP($R$1,Deelnemers!$B$1:$D$25,3,FALSE)</f>
        <v>0.4</v>
      </c>
      <c r="L73" t="str">
        <f t="shared" ref="L73" si="98">CONCATENATE($D73,"-",$R$1,"-",M73)</f>
        <v>Jochems, Cees-Praat, Marcel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Praat, Marcel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Jochems, Cees-Praat, Marcel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Praat, Marcel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Jochems, Cees-Praat, Marcel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Praat, Marcel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Jochems, Cees-Praat, Marcel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Praat, Marcel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Jochems, Cees-Praat, Marcel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Praat, Marcel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Jochems, Cees-Praat, Marcel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</v>
      </c>
      <c r="L84" t="str">
        <f t="shared" ref="L84:L98" si="110">CONCATENATE($D84,"-",$R$1,"-",M84)</f>
        <v>Kroese, Gerard-Praat, Marcel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45569.01090909091</v>
      </c>
      <c r="C85" s="35">
        <f>_xlfn.IFNA(VLOOKUP(L85,Invoer!$A$3:$P$599,3,FALSE),"")</f>
        <v>45567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12</v>
      </c>
      <c r="F85" s="31">
        <f>_xlfn.IFNA(VLOOKUP(L85,Invoer!$A$3:$P$599,10,FALSE),"")</f>
        <v>22</v>
      </c>
      <c r="G85" s="31">
        <f>_xlfn.IFNA(VLOOKUP(L85,Invoer!$A$3:$P$599,12,FALSE),"")</f>
        <v>4</v>
      </c>
      <c r="H85" s="32">
        <f>_xlfn.IFNA(VLOOKUP(L85,Invoer!$A$3:$P$599,14,FALSE),"")</f>
        <v>0.59090909090909094</v>
      </c>
      <c r="I85" s="34">
        <f>_xlfn.IFNA(VLOOKUP(L85,Invoer!$A$3:$P$599,16,FALSE),"")</f>
        <v>3</v>
      </c>
      <c r="J85" s="37">
        <f>VLOOKUP($R$1,Deelnemers!$B$1:$D$25,3,FALSE)</f>
        <v>0.4</v>
      </c>
      <c r="L85" t="str">
        <f>CONCATENATE($R$1,"-",$D85,"-",M85)</f>
        <v>Praat, Marcel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Kroese, Gerard-Praat, Marcel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45638.366666666676</v>
      </c>
      <c r="C87" s="35">
        <f>_xlfn.IFNA(VLOOKUP(L87,Invoer!$A$3:$P$599,3,FALSE),"")</f>
        <v>45637</v>
      </c>
      <c r="D87" s="23" t="str">
        <f>Deelnemers!$B$7</f>
        <v>Kroese, Gerard</v>
      </c>
      <c r="E87" s="31">
        <f>IFERROR(IF(VLOOKUP(L87,Invoer!$A$3:$P$599,9,FALSE)&gt;$S$1,$S$1,VLOOKUP(L87,Invoer!$A$3:$P$599,9,FALSE)),"")</f>
        <v>8</v>
      </c>
      <c r="F87" s="31">
        <f>_xlfn.IFNA(VLOOKUP(L87,Invoer!$A$3:$P$599,10,FALSE),"")</f>
        <v>30</v>
      </c>
      <c r="G87" s="31">
        <f>_xlfn.IFNA(VLOOKUP(L87,Invoer!$A$3:$P$599,12,FALSE),"")</f>
        <v>2</v>
      </c>
      <c r="H87" s="32">
        <f>_xlfn.IFNA(VLOOKUP(L87,Invoer!$A$3:$P$599,14,FALSE),"")</f>
        <v>0.26666666666666666</v>
      </c>
      <c r="I87" s="34">
        <f>_xlfn.IFNA(VLOOKUP(L87,Invoer!$A$3:$P$599,16,FALSE),"")</f>
        <v>0</v>
      </c>
      <c r="J87" s="37">
        <f>VLOOKUP($R$1,Deelnemers!$B$1:$D$25,3,FALSE)</f>
        <v>0.4</v>
      </c>
      <c r="L87" t="str">
        <f t="shared" ref="L87" si="119">CONCATENATE($R$1,"-",$D87,"-",M87)</f>
        <v>Praat, Marcel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Kroese, Gerard-Praat, Marcel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Praat, Marcel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Kroese, Gerard-Praat, Marcel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Praat, Marcel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Kroese, Gerard-Praat, Marcel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Praat, Marcel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Kroese, Gerard-Praat, Marcel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Praat, Marcel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Kroese, Gerard-Praat, Marcel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Praat, Marcel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Kroese, Gerard-Praat, Marcel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Praat, Marcel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45547.908571428568</v>
      </c>
      <c r="C100" s="35">
        <f>_xlfn.IFNA(VLOOKUP(L100,Invoer!$A$3:$P$599,3,FALSE),"")</f>
        <v>45546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12</v>
      </c>
      <c r="F100" s="31">
        <f>_xlfn.IFNA(VLOOKUP(L100,Invoer!$A$3:$P$599,10,FALSE),"")</f>
        <v>28</v>
      </c>
      <c r="G100" s="31">
        <f>_xlfn.IFNA(VLOOKUP(L100,Invoer!$A$3:$P$599,11,FALSE),"")</f>
        <v>4</v>
      </c>
      <c r="H100" s="32">
        <f>_xlfn.IFNA(VLOOKUP(L100,Invoer!$A$3:$P$599,13,FALSE),"")</f>
        <v>0.42857142857142855</v>
      </c>
      <c r="I100" s="34">
        <f>_xlfn.IFNA(VLOOKUP(L100,Invoer!$A$3:$P$599,15,FALSE),"")</f>
        <v>3</v>
      </c>
      <c r="J100" s="37">
        <f>VLOOKUP($R$1,Deelnemers!$B$1:$D$25,3,FALSE)</f>
        <v>0.4</v>
      </c>
      <c r="L100" t="str">
        <f t="shared" ref="L100" si="127">CONCATENATE($R$1,"-",,$D100,"-",M100)</f>
        <v>Praat, Marcel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</v>
      </c>
      <c r="L101" t="str">
        <f t="shared" ref="L101" si="128">CONCATENATE($D101,"-",$R$1,"-",M101)</f>
        <v>Oorschot, René van-Praat, Marcel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45603.965454545454</v>
      </c>
      <c r="C102" s="35">
        <f>_xlfn.IFNA(VLOOKUP(L102,Invoer!$A$3:$P$599,3,FALSE),"")</f>
        <v>45602</v>
      </c>
      <c r="D102" s="23" t="str">
        <f>Deelnemers!$B$8</f>
        <v>Oorschot, René van</v>
      </c>
      <c r="E102" s="31">
        <f>IFERROR(IF(VLOOKUP(L102,Invoer!$A$3:$P$599,8,FALSE)&gt;$S$1,$S$1,VLOOKUP(L102,Invoer!$A$3:$P$599,8,FALSE)),"")</f>
        <v>12</v>
      </c>
      <c r="F102" s="31">
        <f>_xlfn.IFNA(VLOOKUP(L102,Invoer!$A$3:$P$599,10,FALSE),"")</f>
        <v>22</v>
      </c>
      <c r="G102" s="31">
        <f>_xlfn.IFNA(VLOOKUP(L102,Invoer!$A$3:$P$599,11,FALSE),"")</f>
        <v>4</v>
      </c>
      <c r="H102" s="32">
        <f>_xlfn.IFNA(VLOOKUP(L102,Invoer!$A$3:$P$599,13,FALSE),"")</f>
        <v>0.54545454545454541</v>
      </c>
      <c r="I102" s="34">
        <f>_xlfn.IFNA(VLOOKUP(L102,Invoer!$A$3:$P$599,15,FALSE),"")</f>
        <v>3</v>
      </c>
      <c r="J102" s="37">
        <f>VLOOKUP($R$1,Deelnemers!$B$1:$D$25,3,FALSE)</f>
        <v>0.4</v>
      </c>
      <c r="L102" t="str">
        <f t="shared" ref="L102" si="129">CONCATENATE($R$1,"-",,$D102,"-",M102)</f>
        <v>Praat, Marcel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Oorschot, René van-Praat, Marcel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541</v>
      </c>
      <c r="T103" s="44">
        <f>F404</f>
        <v>1328</v>
      </c>
      <c r="U103" s="44">
        <f>G404</f>
        <v>4</v>
      </c>
      <c r="V103" s="45">
        <f>H404</f>
        <v>0.40737951807228917</v>
      </c>
      <c r="W103" s="44">
        <f>I404</f>
        <v>57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32">CONCATENATE($R$1,"-",,$D104,"-",M104)</f>
        <v>Praat, Marcel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Oorschot, René van-Praat, Marcel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Praat, Marcel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Oorschot, René van-Praat, Marcel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Praat, Marcel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Oorschot, René van-Praat, Marcel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Praat, Marcel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Oorschot, René van-Praat, Marcel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Praat, Marcel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Oorschot, René van-Praat, Marcel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Praat, Marcel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Oorschot, René van-Praat, Marcel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</v>
      </c>
      <c r="L116" t="str">
        <f t="shared" ref="L116" si="144">CONCATENATE($R$1,"-",,$D116,"-",M116)</f>
        <v>Praat, Marcel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>
        <f>VLOOKUP($R$1,Deelnemers!$B$1:$D$25,3,FALSE)</f>
        <v>0.4</v>
      </c>
      <c r="L117" t="str">
        <f t="shared" ref="L117" si="145">CONCATENATE($D117,"-",$R$1,"-",M117)</f>
        <v>Praat, Marcel van-Praat, Marcel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</v>
      </c>
      <c r="L118" t="str">
        <f t="shared" ref="L118" si="146">CONCATENATE($R$1,"-",,$D118,"-",M118)</f>
        <v>Praat, Marcel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0.4</v>
      </c>
      <c r="L119" t="str">
        <f t="shared" ref="L119" si="147">CONCATENATE($D119,"-",$R$1,"-",M119)</f>
        <v>Praat, Marcel van-Praat, Marcel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Praat, Marcel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</v>
      </c>
      <c r="L121" t="str">
        <f t="shared" ref="L121" si="149">CONCATENATE($D121,"-",$R$1,"-",M121)</f>
        <v>Praat, Marcel van-Praat, Marcel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Praat, Marcel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Praat, Marcel van-Praat, Marcel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Praat, Marcel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Praat, Marcel van-Praat, Marcel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Praat, Marcel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Praat, Marcel van-Praat, Marcel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Praat, Marcel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Praat, Marcel van-Praat, Marcel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Praat, Marcel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Praat, Marcel van-Praat, Marcel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45568.981428571424</v>
      </c>
      <c r="C132" s="35">
        <f>_xlfn.IFNA(VLOOKUP(L132,Invoer!$A$3:$P$599,3,FALSE),"")</f>
        <v>45567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12</v>
      </c>
      <c r="F132" s="31">
        <f>_xlfn.IFNA(VLOOKUP(L132,Invoer!$A$3:$P$599,10,FALSE),"")</f>
        <v>21</v>
      </c>
      <c r="G132" s="31">
        <f>_xlfn.IFNA(VLOOKUP(L132,Invoer!$A$3:$P$599,11,FALSE),"")</f>
        <v>2</v>
      </c>
      <c r="H132" s="32">
        <f>_xlfn.IFNA(VLOOKUP(L132,Invoer!$A$3:$P$599,13,FALSE),"")</f>
        <v>0.5714285714285714</v>
      </c>
      <c r="I132" s="34">
        <f>_xlfn.IFNA(VLOOKUP(L132,Invoer!$A$3:$P$599,15,FALSE),"")</f>
        <v>1</v>
      </c>
      <c r="J132" s="37">
        <f>VLOOKUP($R$1,Deelnemers!$B$1:$D$25,3,FALSE)</f>
        <v>0.4</v>
      </c>
      <c r="L132" t="str">
        <f t="shared" ref="L132" si="160">CONCATENATE($R$1,"-",,$D132,"-",M132)</f>
        <v>Praat, Marcel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45695.11</v>
      </c>
      <c r="C133" s="35">
        <f>_xlfn.IFNA(VLOOKUP(L133,Invoer!$A$3:$P$599,3,FALSE),"")</f>
        <v>45693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12</v>
      </c>
      <c r="F133" s="31">
        <f>_xlfn.IFNA(VLOOKUP(L133,Invoer!$A$3:$P$599,10,FALSE),"")</f>
        <v>16</v>
      </c>
      <c r="G133" s="31">
        <f>_xlfn.IFNA(VLOOKUP(L133,Invoer!$A$3:$P$599,12,FALSE),"")</f>
        <v>3</v>
      </c>
      <c r="H133" s="32">
        <f>_xlfn.IFNA(VLOOKUP(L133,Invoer!$A$3:$P$599,14,FALSE),"")</f>
        <v>0.75</v>
      </c>
      <c r="I133" s="34">
        <f>_xlfn.IFNA(VLOOKUP(L133,Invoer!$A$3:$P$599,16,FALSE),"")</f>
        <v>3</v>
      </c>
      <c r="J133" s="37">
        <f>VLOOKUP($R$1,Deelnemers!$B$1:$D$25,3,FALSE)</f>
        <v>0.4</v>
      </c>
      <c r="L133" t="str">
        <f t="shared" ref="L133" si="161">CONCATENATE($D133,"-",$R$1,"-",M133)</f>
        <v>Steen, Jan van-Praat, Marcel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45589.79</v>
      </c>
      <c r="C134" s="35">
        <f>_xlfn.IFNA(VLOOKUP(L134,Invoer!$A$3:$P$599,3,FALSE),"")</f>
        <v>45588</v>
      </c>
      <c r="D134" s="23" t="str">
        <f>Deelnemers!$B$10</f>
        <v>Steen, Jan van</v>
      </c>
      <c r="E134" s="31">
        <f>IFERROR(IF(VLOOKUP(L134,Invoer!$A$3:$P$599,8,FALSE)&gt;$S$1,$S$1,VLOOKUP(L134,Invoer!$A$3:$P$599,8,FALSE)),"")</f>
        <v>11</v>
      </c>
      <c r="F134" s="31">
        <f>_xlfn.IFNA(VLOOKUP(L134,Invoer!$A$3:$P$599,10,FALSE),"")</f>
        <v>25</v>
      </c>
      <c r="G134" s="31">
        <f>_xlfn.IFNA(VLOOKUP(L134,Invoer!$A$3:$P$599,11,FALSE),"")</f>
        <v>2</v>
      </c>
      <c r="H134" s="32">
        <f>_xlfn.IFNA(VLOOKUP(L134,Invoer!$A$3:$P$599,13,FALSE),"")</f>
        <v>0.44</v>
      </c>
      <c r="I134" s="34">
        <f>_xlfn.IFNA(VLOOKUP(L134,Invoer!$A$3:$P$599,15,FALSE),"")</f>
        <v>0</v>
      </c>
      <c r="J134" s="37">
        <f>VLOOKUP($R$1,Deelnemers!$B$1:$D$25,3,FALSE)</f>
        <v>0.4</v>
      </c>
      <c r="L134" t="str">
        <f t="shared" ref="L134" si="162">CONCATENATE($R$1,"-",,$D134,"-",M134)</f>
        <v>Praat, Marcel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</v>
      </c>
      <c r="L135" t="str">
        <f t="shared" ref="L135" si="164">CONCATENATE($D135,"-",$R$1,"-",M135)</f>
        <v>Steen, Jan van-Praat, Marcel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Praat, Marcel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</v>
      </c>
      <c r="L137" t="str">
        <f t="shared" ref="L137" si="166">CONCATENATE($D137,"-",$R$1,"-",M137)</f>
        <v>Steen, Jan van-Praat, Marcel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Praat, Marcel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</v>
      </c>
      <c r="L139" t="str">
        <f t="shared" ref="L139" si="168">CONCATENATE($D139,"-",$R$1,"-",M139)</f>
        <v>Steen, Jan van-Praat, Marcel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Praat, Marcel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Steen, Jan van-Praat, Marcel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Praat, Marcel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Steen, Jan van-Praat, Marcel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Praat, Marcel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Steen, Jan van-Praat, Marcel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Praat, Marcel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Steen, Jan van-Praat, Marcel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45568.981428571424</v>
      </c>
      <c r="C148" s="35">
        <f>_xlfn.IFNA(VLOOKUP(L148,Invoer!$A$3:$P$599,3,FALSE),"")</f>
        <v>45567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12</v>
      </c>
      <c r="F148" s="31">
        <f>_xlfn.IFNA(VLOOKUP(L148,Invoer!$A$3:$P$599,10,FALSE),"")</f>
        <v>21</v>
      </c>
      <c r="G148" s="31">
        <f>_xlfn.IFNA(VLOOKUP(L148,Invoer!$A$3:$P$599,11,FALSE),"")</f>
        <v>2</v>
      </c>
      <c r="H148" s="32">
        <f>_xlfn.IFNA(VLOOKUP(L148,Invoer!$A$3:$P$599,13,FALSE),"")</f>
        <v>0.5714285714285714</v>
      </c>
      <c r="I148" s="34">
        <f>_xlfn.IFNA(VLOOKUP(L148,Invoer!$A$3:$P$599,15,FALSE),"")</f>
        <v>3</v>
      </c>
      <c r="J148" s="37">
        <f>VLOOKUP($R$1,Deelnemers!$B$1:$D$25,3,FALSE)</f>
        <v>0.4</v>
      </c>
      <c r="L148" t="str">
        <f t="shared" ref="L148" si="177">CONCATENATE($R$1,"-",,$D148,"-",M148)</f>
        <v>Praat, Marcel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</v>
      </c>
      <c r="L149" t="str">
        <f t="shared" ref="L149" si="178">CONCATENATE($D149,"-",$R$1,"-",M149)</f>
        <v>Steen, Kees van-Praat, Marcel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45589.999999999993</v>
      </c>
      <c r="C150" s="35">
        <f>_xlfn.IFNA(VLOOKUP(L150,Invoer!$A$3:$P$599,3,FALSE),"")</f>
        <v>45588</v>
      </c>
      <c r="D150" s="23" t="str">
        <f>Deelnemers!$B$11</f>
        <v>Steen, Kees van</v>
      </c>
      <c r="E150" s="31">
        <f>IFERROR(IF(VLOOKUP(L150,Invoer!$A$3:$P$599,8,FALSE)&gt;$S$1,$S$1,VLOOKUP(L150,Invoer!$A$3:$P$599,8,FALSE)),"")</f>
        <v>12</v>
      </c>
      <c r="F150" s="31">
        <f>_xlfn.IFNA(VLOOKUP(L150,Invoer!$A$3:$P$599,10,FALSE),"")</f>
        <v>20</v>
      </c>
      <c r="G150" s="31">
        <f>_xlfn.IFNA(VLOOKUP(L150,Invoer!$A$3:$P$599,11,FALSE),"")</f>
        <v>3</v>
      </c>
      <c r="H150" s="32">
        <f>_xlfn.IFNA(VLOOKUP(L150,Invoer!$A$3:$P$599,13,FALSE),"")</f>
        <v>0.6</v>
      </c>
      <c r="I150" s="34">
        <f>_xlfn.IFNA(VLOOKUP(L150,Invoer!$A$3:$P$599,15,FALSE),"")</f>
        <v>3</v>
      </c>
      <c r="J150" s="37">
        <f>VLOOKUP($R$1,Deelnemers!$B$1:$D$25,3,FALSE)</f>
        <v>0.4</v>
      </c>
      <c r="L150" t="str">
        <f t="shared" ref="L150" si="179">CONCATENATE($R$1,"-",,$D150,"-",M150)</f>
        <v>Praat, Marcel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</v>
      </c>
      <c r="L151" t="str">
        <f t="shared" ref="L151" si="180">CONCATENATE($D151,"-",$R$1,"-",M151)</f>
        <v>Steen, Kees van-Praat, Marcel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Praat, Marcel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</v>
      </c>
      <c r="L153" t="str">
        <f t="shared" ref="L153" si="182">CONCATENATE($D153,"-",$R$1,"-",M153)</f>
        <v>Steen, Kees van-Praat, Marcel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Praat, Marcel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</v>
      </c>
      <c r="L155" t="str">
        <f t="shared" ref="L155" si="184">CONCATENATE($D155,"-",$R$1,"-",M155)</f>
        <v>Steen, Kees van-Praat, Marcel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Praat, Marcel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Steen, Kees van-Praat, Marcel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Praat, Marcel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Steen, Kees van-Praat, Marcel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Praat, Marcel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Steen, Kees van-Praat, Marcel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Praat, Marcel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Steen, Kees van-Praat, Marcel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45575.238181818182</v>
      </c>
      <c r="C164" s="35">
        <f>_xlfn.IFNA(VLOOKUP(L164,Invoer!$A$3:$P$599,3,FALSE),"")</f>
        <v>45574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7</v>
      </c>
      <c r="F164" s="31">
        <f>_xlfn.IFNA(VLOOKUP(L164,Invoer!$A$3:$P$599,10,FALSE),"")</f>
        <v>22</v>
      </c>
      <c r="G164" s="31">
        <f>_xlfn.IFNA(VLOOKUP(L164,Invoer!$A$3:$P$599,11,FALSE),"")</f>
        <v>2</v>
      </c>
      <c r="H164" s="32">
        <f>_xlfn.IFNA(VLOOKUP(L164,Invoer!$A$3:$P$599,13,FALSE),"")</f>
        <v>0.31818181818181818</v>
      </c>
      <c r="I164" s="34">
        <f>_xlfn.IFNA(VLOOKUP(L164,Invoer!$A$3:$P$599,15,FALSE),"")</f>
        <v>0</v>
      </c>
      <c r="J164" s="37">
        <f>VLOOKUP($R$1,Deelnemers!$B$1:$D$25,3,FALSE)</f>
        <v>0.4</v>
      </c>
      <c r="L164" t="str">
        <f t="shared" ref="L164" si="194">CONCATENATE($R$1,"-",,$D164,"-",M164)</f>
        <v>Praat, Marcel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45554.633333333339</v>
      </c>
      <c r="C165" s="35">
        <f>_xlfn.IFNA(VLOOKUP(L165,Invoer!$A$3:$P$599,3,FALSE),"")</f>
        <v>45553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10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0.33333333333333331</v>
      </c>
      <c r="I165" s="34">
        <f>_xlfn.IFNA(VLOOKUP(L165,Invoer!$A$3:$P$599,16,FALSE),"")</f>
        <v>0</v>
      </c>
      <c r="J165" s="37">
        <f>VLOOKUP($R$1,Deelnemers!$B$1:$D$25,3,FALSE)</f>
        <v>0.4</v>
      </c>
      <c r="L165" t="str">
        <f t="shared" ref="L165" si="195">CONCATENATE($D165,"-",$R$1,"-",M165)</f>
        <v>Vermeulen, Rudolf-Praat, Marcel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45750.939999999995</v>
      </c>
      <c r="C166" s="35">
        <f>_xlfn.IFNA(VLOOKUP(L166,Invoer!$A$3:$P$599,3,FALSE),"")</f>
        <v>45749</v>
      </c>
      <c r="D166" s="23" t="str">
        <f>Deelnemers!$B$12</f>
        <v>Vermeulen, Rudolf</v>
      </c>
      <c r="E166" s="31">
        <f>IFERROR(IF(VLOOKUP(L166,Invoer!$A$3:$P$599,8,FALSE)&gt;$S$1,$S$1,VLOOKUP(L166,Invoer!$A$3:$P$599,8,FALSE)),"")</f>
        <v>12</v>
      </c>
      <c r="F166" s="31">
        <f>_xlfn.IFNA(VLOOKUP(L166,Invoer!$A$3:$P$599,10,FALSE),"")</f>
        <v>24</v>
      </c>
      <c r="G166" s="31">
        <f>_xlfn.IFNA(VLOOKUP(L166,Invoer!$A$3:$P$599,11,FALSE),"")</f>
        <v>2</v>
      </c>
      <c r="H166" s="32">
        <f>_xlfn.IFNA(VLOOKUP(L166,Invoer!$A$3:$P$599,13,FALSE),"")</f>
        <v>0.5</v>
      </c>
      <c r="I166" s="34">
        <f>_xlfn.IFNA(VLOOKUP(L166,Invoer!$A$3:$P$599,15,FALSE),"")</f>
        <v>3</v>
      </c>
      <c r="J166" s="37">
        <f>VLOOKUP($R$1,Deelnemers!$B$1:$D$25,3,FALSE)</f>
        <v>0.4</v>
      </c>
      <c r="L166" t="str">
        <f t="shared" ref="L166" si="196">CONCATENATE($R$1,"-",,$D166,"-",M166)</f>
        <v>Praat, Marcel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45617.514999999999</v>
      </c>
      <c r="C167" s="35">
        <f>_xlfn.IFNA(VLOOKUP(L167,Invoer!$A$3:$P$599,3,FALSE),"")</f>
        <v>45616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9</v>
      </c>
      <c r="F167" s="31">
        <f>_xlfn.IFNA(VLOOKUP(L167,Invoer!$A$3:$P$599,10,FALSE),"")</f>
        <v>24</v>
      </c>
      <c r="G167" s="31">
        <f>_xlfn.IFNA(VLOOKUP(L167,Invoer!$A$3:$P$599,12,FALSE),"")</f>
        <v>2</v>
      </c>
      <c r="H167" s="32">
        <f>_xlfn.IFNA(VLOOKUP(L167,Invoer!$A$3:$P$599,14,FALSE),"")</f>
        <v>0.375</v>
      </c>
      <c r="I167" s="34">
        <f>_xlfn.IFNA(VLOOKUP(L167,Invoer!$A$3:$P$599,16,FALSE),"")</f>
        <v>0</v>
      </c>
      <c r="J167" s="37">
        <f>VLOOKUP($R$1,Deelnemers!$B$1:$D$25,3,FALSE)</f>
        <v>0.4</v>
      </c>
      <c r="L167" t="str">
        <f t="shared" ref="L167" si="197">CONCATENATE($D167,"-",$R$1,"-",M167)</f>
        <v>Vermeulen, Rudolf-Praat, Marcel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</v>
      </c>
      <c r="L168" t="str">
        <f t="shared" ref="L168" si="199">CONCATENATE($R$1,"-",,$D168,"-",M168)</f>
        <v>Praat, Marcel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45645.366666666676</v>
      </c>
      <c r="C169" s="35">
        <f>_xlfn.IFNA(VLOOKUP(L169,Invoer!$A$3:$P$599,3,FALSE),"")</f>
        <v>45644</v>
      </c>
      <c r="D169" s="23" t="str">
        <f>Deelnemers!$B$12</f>
        <v>Vermeulen, Rudolf</v>
      </c>
      <c r="E169" s="31">
        <f>IFERROR(IF(VLOOKUP(L169,Invoer!$A$3:$P$599,9,FALSE)&gt;$S$1,$S$1,VLOOKUP(L169,Invoer!$A$3:$P$599,9,FALSE)),"")</f>
        <v>8</v>
      </c>
      <c r="F169" s="31">
        <f>_xlfn.IFNA(VLOOKUP(L169,Invoer!$A$3:$P$599,10,FALSE),"")</f>
        <v>30</v>
      </c>
      <c r="G169" s="31">
        <f>_xlfn.IFNA(VLOOKUP(L169,Invoer!$A$3:$P$599,12,FALSE),"")</f>
        <v>1</v>
      </c>
      <c r="H169" s="32">
        <f>_xlfn.IFNA(VLOOKUP(L169,Invoer!$A$3:$P$599,14,FALSE),"")</f>
        <v>0.26666666666666666</v>
      </c>
      <c r="I169" s="34">
        <f>_xlfn.IFNA(VLOOKUP(L169,Invoer!$A$3:$P$599,16,FALSE),"")</f>
        <v>0</v>
      </c>
      <c r="J169" s="37">
        <f>VLOOKUP($R$1,Deelnemers!$B$1:$D$25,3,FALSE)</f>
        <v>0.4</v>
      </c>
      <c r="L169" t="str">
        <f t="shared" ref="L169" si="200">CONCATENATE($D169,"-",$R$1,"-",M169)</f>
        <v>Vermeulen, Rudolf-Praat, Marcel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Praat, Marcel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</v>
      </c>
      <c r="L171" t="str">
        <f t="shared" ref="L171" si="202">CONCATENATE($D171,"-",$R$1,"-",M171)</f>
        <v>Vermeulen, Rudolf-Praat, Marcel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Praat, Marcel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Vermeulen, Rudolf-Praat, Marcel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Praat, Marcel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Vermeulen, Rudolf-Praat, Marcel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Praat, Marcel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Vermeulen, Rudolf-Praat, Marcel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Praat, Marcel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Vermeulen, Rudolf-Praat, Marcel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45694.514999999999</v>
      </c>
      <c r="C180" s="35">
        <f>_xlfn.IFNA(VLOOKUP(L180,Invoer!$A$3:$P$599,3,FALSE),"")</f>
        <v>45693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9</v>
      </c>
      <c r="F180" s="31">
        <f>_xlfn.IFNA(VLOOKUP(L180,Invoer!$A$3:$P$599,10,FALSE),"")</f>
        <v>24</v>
      </c>
      <c r="G180" s="31">
        <f>_xlfn.IFNA(VLOOKUP(L180,Invoer!$A$3:$P$599,11,FALSE),"")</f>
        <v>2</v>
      </c>
      <c r="H180" s="32">
        <f>_xlfn.IFNA(VLOOKUP(L180,Invoer!$A$3:$P$599,13,FALSE),"")</f>
        <v>0.375</v>
      </c>
      <c r="I180" s="34">
        <f>_xlfn.IFNA(VLOOKUP(L180,Invoer!$A$3:$P$599,15,FALSE),"")</f>
        <v>0</v>
      </c>
      <c r="J180" s="37">
        <f>VLOOKUP($R$1,Deelnemers!$B$1:$D$25,3,FALSE)</f>
        <v>0.4</v>
      </c>
      <c r="L180" t="str">
        <f t="shared" ref="L180" si="211">CONCATENATE($R$1,"-",,$D180,"-",M180)</f>
        <v>Praat, Marcel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45547.656666666662</v>
      </c>
      <c r="C181" s="35">
        <f>_xlfn.IFNA(VLOOKUP(L181,Invoer!$A$3:$P$599,3,FALSE),"")</f>
        <v>45546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10</v>
      </c>
      <c r="F181" s="31">
        <f>_xlfn.IFNA(VLOOKUP(L181,Invoer!$A$3:$P$599,10,FALSE),"")</f>
        <v>24</v>
      </c>
      <c r="G181" s="31">
        <f>_xlfn.IFNA(VLOOKUP(L181,Invoer!$A$3:$P$599,12,FALSE),"")</f>
        <v>2</v>
      </c>
      <c r="H181" s="32">
        <f>_xlfn.IFNA(VLOOKUP(L181,Invoer!$A$3:$P$599,14,FALSE),"")</f>
        <v>0.41666666666666669</v>
      </c>
      <c r="I181" s="34">
        <f>_xlfn.IFNA(VLOOKUP(L181,Invoer!$A$3:$P$599,16,FALSE),"")</f>
        <v>0</v>
      </c>
      <c r="J181" s="37">
        <f>VLOOKUP($R$1,Deelnemers!$B$1:$D$25,3,FALSE)</f>
        <v>0.4</v>
      </c>
      <c r="L181" t="str">
        <f t="shared" ref="L181" si="212">CONCATENATE($D181,"-",$R$1,"-",M181)</f>
        <v>Vissenberg, Erwin-Praat, Marcel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45722.640370370369</v>
      </c>
      <c r="C182" s="35">
        <f>_xlfn.IFNA(VLOOKUP(L182,Invoer!$A$3:$P$599,3,FALSE),"")</f>
        <v>45721</v>
      </c>
      <c r="D182" s="23" t="str">
        <f>Deelnemers!$B$13</f>
        <v>Vissenberg, Erwin</v>
      </c>
      <c r="E182" s="31">
        <f>IFERROR(IF(VLOOKUP(L182,Invoer!$A$3:$P$599,8,FALSE)&gt;$S$1,$S$1,VLOOKUP(L182,Invoer!$A$3:$P$599,8,FALSE)),"")</f>
        <v>10</v>
      </c>
      <c r="F182" s="31">
        <f>_xlfn.IFNA(VLOOKUP(L182,Invoer!$A$3:$P$599,10,FALSE),"")</f>
        <v>27</v>
      </c>
      <c r="G182" s="31">
        <f>_xlfn.IFNA(VLOOKUP(L182,Invoer!$A$3:$P$599,11,FALSE),"")</f>
        <v>2</v>
      </c>
      <c r="H182" s="32">
        <f>_xlfn.IFNA(VLOOKUP(L182,Invoer!$A$3:$P$599,13,FALSE),"")</f>
        <v>0.37037037037037035</v>
      </c>
      <c r="I182" s="34">
        <f>_xlfn.IFNA(VLOOKUP(L182,Invoer!$A$3:$P$599,15,FALSE),"")</f>
        <v>0</v>
      </c>
      <c r="J182" s="37">
        <f>VLOOKUP($R$1,Deelnemers!$B$1:$D$25,3,FALSE)</f>
        <v>0.4</v>
      </c>
      <c r="L182" t="str">
        <f t="shared" ref="L182" si="213">CONCATENATE($R$1,"-",,$D182,"-",M182)</f>
        <v>Praat, Marcel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45715.833809523807</v>
      </c>
      <c r="C183" s="35">
        <f>_xlfn.IFNA(VLOOKUP(L183,Invoer!$A$3:$P$599,3,FALSE),"")</f>
        <v>45714</v>
      </c>
      <c r="D183" s="23" t="str">
        <f>Deelnemers!$B$13</f>
        <v>Vissenberg, Erwin</v>
      </c>
      <c r="E183" s="31">
        <f>IFERROR(IF(VLOOKUP(L183,Invoer!$A$3:$P$599,9,FALSE)&gt;$S$1,$S$1,VLOOKUP(L183,Invoer!$A$3:$P$599,9,FALSE)),"")</f>
        <v>11</v>
      </c>
      <c r="F183" s="31">
        <f>_xlfn.IFNA(VLOOKUP(L183,Invoer!$A$3:$P$599,10,FALSE),"")</f>
        <v>21</v>
      </c>
      <c r="G183" s="31">
        <f>_xlfn.IFNA(VLOOKUP(L183,Invoer!$A$3:$P$599,12,FALSE),"")</f>
        <v>2</v>
      </c>
      <c r="H183" s="32">
        <f>_xlfn.IFNA(VLOOKUP(L183,Invoer!$A$3:$P$599,14,FALSE),"")</f>
        <v>0.52380952380952384</v>
      </c>
      <c r="I183" s="34">
        <f>_xlfn.IFNA(VLOOKUP(L183,Invoer!$A$3:$P$599,16,FALSE),"")</f>
        <v>0</v>
      </c>
      <c r="J183" s="37">
        <f>VLOOKUP($R$1,Deelnemers!$B$1:$D$25,3,FALSE)</f>
        <v>0.4</v>
      </c>
      <c r="L183" t="str">
        <f t="shared" ref="L183" si="214">CONCATENATE($D183,"-",$R$1,"-",M183)</f>
        <v>Vissenberg, Erwin-Praat, Marcel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45771.23333333333</v>
      </c>
      <c r="C184" s="35">
        <f>_xlfn.IFNA(VLOOKUP(L184,Invoer!$A$3:$P$599,3,FALSE),"")</f>
        <v>45770</v>
      </c>
      <c r="D184" s="23" t="str">
        <f>Deelnemers!$B$13</f>
        <v>Vissenberg, Erwin</v>
      </c>
      <c r="E184" s="31">
        <f>IFERROR(IF(VLOOKUP(L184,Invoer!$A$3:$P$599,8,FALSE)&gt;$S$1,$S$1,VLOOKUP(L184,Invoer!$A$3:$P$599,8,FALSE)),"")</f>
        <v>7</v>
      </c>
      <c r="F184" s="31">
        <f>_xlfn.IFNA(VLOOKUP(L184,Invoer!$A$3:$P$599,10,FALSE),"")</f>
        <v>30</v>
      </c>
      <c r="G184" s="31">
        <f>_xlfn.IFNA(VLOOKUP(L184,Invoer!$A$3:$P$599,11,FALSE),"")</f>
        <v>2</v>
      </c>
      <c r="H184" s="32">
        <f>_xlfn.IFNA(VLOOKUP(L184,Invoer!$A$3:$P$599,13,FALSE),"")</f>
        <v>0.23333333333333334</v>
      </c>
      <c r="I184" s="34">
        <f>_xlfn.IFNA(VLOOKUP(L184,Invoer!$A$3:$P$599,15,FALSE),"")</f>
        <v>0</v>
      </c>
      <c r="J184" s="37">
        <f>VLOOKUP($R$1,Deelnemers!$B$1:$D$25,3,FALSE)</f>
        <v>0.4</v>
      </c>
      <c r="L184" t="str">
        <f t="shared" ref="L184" si="215">CONCATENATE($R$1,"-",,$D184,"-",M184)</f>
        <v>Praat, Marcel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45750.521304347829</v>
      </c>
      <c r="C185" s="35">
        <f>_xlfn.IFNA(VLOOKUP(L185,Invoer!$A$3:$P$599,3,FALSE),"")</f>
        <v>45749</v>
      </c>
      <c r="D185" s="23" t="str">
        <f>Deelnemers!$B$13</f>
        <v>Vissenberg, Erwin</v>
      </c>
      <c r="E185" s="31">
        <f>IFERROR(IF(VLOOKUP(L185,Invoer!$A$3:$P$599,9,FALSE)&gt;$S$1,$S$1,VLOOKUP(L185,Invoer!$A$3:$P$599,9,FALSE)),"")</f>
        <v>9</v>
      </c>
      <c r="F185" s="31">
        <f>_xlfn.IFNA(VLOOKUP(L185,Invoer!$A$3:$P$599,10,FALSE),"")</f>
        <v>23</v>
      </c>
      <c r="G185" s="31">
        <f>_xlfn.IFNA(VLOOKUP(L185,Invoer!$A$3:$P$599,12,FALSE),"")</f>
        <v>2</v>
      </c>
      <c r="H185" s="32">
        <f>_xlfn.IFNA(VLOOKUP(L185,Invoer!$A$3:$P$599,14,FALSE),"")</f>
        <v>0.39130434782608697</v>
      </c>
      <c r="I185" s="34">
        <f>_xlfn.IFNA(VLOOKUP(L185,Invoer!$A$3:$P$599,16,FALSE),"")</f>
        <v>0</v>
      </c>
      <c r="J185" s="37">
        <f>VLOOKUP($R$1,Deelnemers!$B$1:$D$25,3,FALSE)</f>
        <v>0.4</v>
      </c>
      <c r="L185" t="str">
        <f t="shared" ref="L185" si="216">CONCATENATE($D185,"-",$R$1,"-",M185)</f>
        <v>Vissenberg, Erwin-Praat, Marcel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Praat, Marcel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Vissenberg, Erwin-Praat, Marcel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Praat, Marcel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55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Vissenberg, Erwin-Praat, Marcel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Praat, Marcel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Vissenberg, Erwin-Praat, Marcel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Praat, Marcel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Vissenberg, Erwin-Praat, Marcel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Praat, Marcel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Vissenberg, Erwin-Praat, Marcel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45554.939999999995</v>
      </c>
      <c r="C196" s="35">
        <f>_xlfn.IFNA(VLOOKUP(L196,Invoer!$A$3:$P$599,3,FALSE),"")</f>
        <v>45553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12</v>
      </c>
      <c r="F196" s="31">
        <f>_xlfn.IFNA(VLOOKUP(L196,Invoer!$A$3:$P$599,10,FALSE),"")</f>
        <v>24</v>
      </c>
      <c r="G196" s="31">
        <f>_xlfn.IFNA(VLOOKUP(L196,Invoer!$A$3:$P$599,11,FALSE),"")</f>
        <v>2</v>
      </c>
      <c r="H196" s="32">
        <f>_xlfn.IFNA(VLOOKUP(L196,Invoer!$A$3:$P$599,13,FALSE),"")</f>
        <v>0.5</v>
      </c>
      <c r="I196" s="34">
        <f>_xlfn.IFNA(VLOOKUP(L196,Invoer!$A$3:$P$599,15,FALSE),"")</f>
        <v>3</v>
      </c>
      <c r="J196" s="37">
        <f>VLOOKUP($R$1,Deelnemers!$B$1:$D$25,3,FALSE)</f>
        <v>0.4</v>
      </c>
      <c r="L196" t="str">
        <f t="shared" ref="L196" si="227">CONCATENATE($R$1,"-",,$D196,"-",M196)</f>
        <v>Praat, Marcel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45686</v>
      </c>
      <c r="C197" s="35">
        <f>_xlfn.IFNA(VLOOKUP(L197,Invoer!$A$3:$P$599,3,FALSE),"")</f>
        <v>45686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11</v>
      </c>
      <c r="F197" s="31">
        <f>_xlfn.IFNA(VLOOKUP(L197,Invoer!$A$3:$P$599,10,FALSE),"")</f>
        <v>27</v>
      </c>
      <c r="G197" s="31">
        <f>_xlfn.IFNA(VLOOKUP(L197,Invoer!$A$3:$P$599,12,FALSE),"")</f>
        <v>2</v>
      </c>
      <c r="H197" s="32">
        <f>_xlfn.IFNA(VLOOKUP(L197,Invoer!$A$3:$P$599,14,FALSE),"")</f>
        <v>0.40740740740740738</v>
      </c>
      <c r="I197" s="34">
        <f>_xlfn.IFNA(VLOOKUP(L197,Invoer!$A$3:$P$599,16,FALSE),"")</f>
        <v>0</v>
      </c>
      <c r="J197" s="37">
        <f>VLOOKUP($R$1,Deelnemers!$B$1:$D$25,3,FALSE)</f>
        <v>0.4</v>
      </c>
      <c r="L197" t="str">
        <f t="shared" ref="L197" si="228">CONCATENATE($D197,"-",$R$1,"-",M197)</f>
        <v>Zagers, Kees-Praat, Marcel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45708.514999999999</v>
      </c>
      <c r="C198" s="35">
        <f>_xlfn.IFNA(VLOOKUP(L198,Invoer!$A$3:$P$599,3,FALSE),"")</f>
        <v>45707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9</v>
      </c>
      <c r="F198" s="31">
        <f>_xlfn.IFNA(VLOOKUP(L198,Invoer!$A$3:$P$599,10,FALSE),"")</f>
        <v>24</v>
      </c>
      <c r="G198" s="31">
        <f>_xlfn.IFNA(VLOOKUP(L198,Invoer!$A$3:$P$599,11,FALSE),"")</f>
        <v>3</v>
      </c>
      <c r="H198" s="32">
        <f>_xlfn.IFNA(VLOOKUP(L198,Invoer!$A$3:$P$599,13,FALSE),"")</f>
        <v>0.375</v>
      </c>
      <c r="I198" s="34">
        <f>_xlfn.IFNA(VLOOKUP(L198,Invoer!$A$3:$P$599,15,FALSE),"")</f>
        <v>0</v>
      </c>
      <c r="J198" s="37">
        <f>VLOOKUP($R$1,Deelnemers!$B$1:$D$25,3,FALSE)</f>
        <v>0.4</v>
      </c>
      <c r="L198" t="str">
        <f t="shared" ref="L198" si="229">CONCATENATE($R$1,"-",,$D198,"-",M198)</f>
        <v>Praat, Marcel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45749.482857142852</v>
      </c>
      <c r="C199" s="35">
        <f>_xlfn.IFNA(VLOOKUP(L199,Invoer!$A$3:$P$599,3,FALSE),"")</f>
        <v>45749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2</v>
      </c>
      <c r="F199" s="31">
        <f>_xlfn.IFNA(VLOOKUP(L199,Invoer!$A$3:$P$599,10,FALSE),"")</f>
        <v>14</v>
      </c>
      <c r="G199" s="31">
        <f>_xlfn.IFNA(VLOOKUP(L199,Invoer!$A$3:$P$599,12,FALSE),"")</f>
        <v>1</v>
      </c>
      <c r="H199" s="32">
        <f>_xlfn.IFNA(VLOOKUP(L199,Invoer!$A$3:$P$599,14,FALSE),"")</f>
        <v>0.14285714285714285</v>
      </c>
      <c r="I199" s="34">
        <f>_xlfn.IFNA(VLOOKUP(L199,Invoer!$A$3:$P$599,16,FALSE),"")</f>
        <v>0</v>
      </c>
      <c r="J199" s="37">
        <f>VLOOKUP($R$1,Deelnemers!$B$1:$D$25,3,FALSE)</f>
        <v>0.4</v>
      </c>
      <c r="L199" t="str">
        <f t="shared" ref="L199" si="231">CONCATENATE($D199,"-",$R$1,"-",M199)</f>
        <v>Zagers, Kees-Praat, Marcel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45778.951739130433</v>
      </c>
      <c r="C200" s="35">
        <f>_xlfn.IFNA(VLOOKUP(L200,Invoer!$A$3:$P$599,3,FALSE),"")</f>
        <v>45777</v>
      </c>
      <c r="D200" s="23" t="str">
        <f>Deelnemers!$B$14</f>
        <v>Zagers, Kees</v>
      </c>
      <c r="E200" s="31">
        <f>IFERROR(IF(VLOOKUP(L200,Invoer!$A$3:$P$599,8,FALSE)&gt;$S$1,$S$1,VLOOKUP(L200,Invoer!$A$3:$P$599,8,FALSE)),"")</f>
        <v>12</v>
      </c>
      <c r="F200" s="31">
        <f>_xlfn.IFNA(VLOOKUP(L200,Invoer!$A$3:$P$599,10,FALSE),"")</f>
        <v>23</v>
      </c>
      <c r="G200" s="31">
        <f>_xlfn.IFNA(VLOOKUP(L200,Invoer!$A$3:$P$599,11,FALSE),"")</f>
        <v>4</v>
      </c>
      <c r="H200" s="32">
        <f>_xlfn.IFNA(VLOOKUP(L200,Invoer!$A$3:$P$599,13,FALSE),"")</f>
        <v>0.52173913043478259</v>
      </c>
      <c r="I200" s="34">
        <f>_xlfn.IFNA(VLOOKUP(L200,Invoer!$A$3:$P$599,15,FALSE),"")</f>
        <v>3</v>
      </c>
      <c r="J200" s="37">
        <f>VLOOKUP($R$1,Deelnemers!$B$1:$D$25,3,FALSE)</f>
        <v>0.4</v>
      </c>
      <c r="L200" t="str">
        <f t="shared" ref="L200" si="232">CONCATENATE($R$1,"-",,$D200,"-",M200)</f>
        <v>Praat, Marcel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Zagers, Kees-Praat, Marcel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Praat, Marcel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Zagers, Kees-Praat, Marcel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Praat, Marcel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Zagers, Kees-Praat, Marcel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Praat, Marcel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Zagers, Kees-Praat, Marcel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Praat, Marcel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Zagers, Kees-Praat, Marcel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Praat, Marcel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Zagers, Kees-Praat, Marcel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45646.499999999993</v>
      </c>
      <c r="C212" s="35">
        <f>_xlfn.IFNA(VLOOKUP(L212,Invoer!$A$3:$P$599,3,FALSE),"")</f>
        <v>45644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12</v>
      </c>
      <c r="F212" s="31">
        <f>_xlfn.IFNA(VLOOKUP(L212,Invoer!$A$3:$P$599,10,FALSE),"")</f>
        <v>10</v>
      </c>
      <c r="G212" s="31">
        <f>_xlfn.IFNA(VLOOKUP(L212,Invoer!$A$3:$P$599,11,FALSE),"")</f>
        <v>4</v>
      </c>
      <c r="H212" s="32">
        <f>_xlfn.IFNA(VLOOKUP(L212,Invoer!$A$3:$P$599,13,FALSE),"")</f>
        <v>1.2</v>
      </c>
      <c r="I212" s="34">
        <f>_xlfn.IFNA(VLOOKUP(L212,Invoer!$A$3:$P$599,15,FALSE),"")</f>
        <v>3</v>
      </c>
      <c r="J212" s="37">
        <f>VLOOKUP($R$1,Deelnemers!$B$1:$D$25,3,FALSE)</f>
        <v>0.4</v>
      </c>
      <c r="L212" t="str">
        <f t="shared" ref="L212" si="244">CONCATENATE($R$1,"-",,$D212,"-",M212)</f>
        <v>Praat, Marcel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45666.373333333337</v>
      </c>
      <c r="C213" s="35">
        <f>_xlfn.IFNA(VLOOKUP(L213,Invoer!$A$3:$P$599,3,FALSE),"")</f>
        <v>45665</v>
      </c>
      <c r="D213" s="23" t="str">
        <f>Deelnemers!$B$15</f>
        <v>Zagers, Mark</v>
      </c>
      <c r="E213" s="31">
        <f>IFERROR(IF(VLOOKUP(L213,Invoer!$A$3:$P$599,9,FALSE)&gt;$S$1,$S$1,VLOOKUP(L213,Invoer!$A$3:$P$599,9,FALSE)),"")</f>
        <v>8</v>
      </c>
      <c r="F213" s="31">
        <f>_xlfn.IFNA(VLOOKUP(L213,Invoer!$A$3:$P$599,10,FALSE),"")</f>
        <v>24</v>
      </c>
      <c r="G213" s="31">
        <f>_xlfn.IFNA(VLOOKUP(L213,Invoer!$A$3:$P$599,12,FALSE),"")</f>
        <v>3</v>
      </c>
      <c r="H213" s="32">
        <f>_xlfn.IFNA(VLOOKUP(L213,Invoer!$A$3:$P$599,14,FALSE),"")</f>
        <v>0.33333333333333331</v>
      </c>
      <c r="I213" s="34">
        <f>_xlfn.IFNA(VLOOKUP(L213,Invoer!$A$3:$P$599,16,FALSE),"")</f>
        <v>0</v>
      </c>
      <c r="J213" s="37">
        <f>VLOOKUP($R$1,Deelnemers!$B$1:$D$25,3,FALSE)</f>
        <v>0.4</v>
      </c>
      <c r="L213" t="str">
        <f t="shared" ref="L213" si="245">CONCATENATE($D213,"-",$R$1,"-",M213)</f>
        <v>Zagers, Mark-Praat, Marcel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45694.514999999999</v>
      </c>
      <c r="C214" s="35">
        <f>_xlfn.IFNA(VLOOKUP(L214,Invoer!$A$3:$P$599,3,FALSE),"")</f>
        <v>45693</v>
      </c>
      <c r="D214" s="23" t="str">
        <f>Deelnemers!$B$15</f>
        <v>Zagers, Mark</v>
      </c>
      <c r="E214" s="31">
        <f>IFERROR(IF(VLOOKUP(L214,Invoer!$A$3:$P$599,8,FALSE)&gt;$S$1,$S$1,VLOOKUP(L214,Invoer!$A$3:$P$599,8,FALSE)),"")</f>
        <v>9</v>
      </c>
      <c r="F214" s="31">
        <f>_xlfn.IFNA(VLOOKUP(L214,Invoer!$A$3:$P$599,10,FALSE),"")</f>
        <v>24</v>
      </c>
      <c r="G214" s="31">
        <f>_xlfn.IFNA(VLOOKUP(L214,Invoer!$A$3:$P$599,11,FALSE),"")</f>
        <v>3</v>
      </c>
      <c r="H214" s="32">
        <f>_xlfn.IFNA(VLOOKUP(L214,Invoer!$A$3:$P$599,13,FALSE),"")</f>
        <v>0.375</v>
      </c>
      <c r="I214" s="34">
        <f>_xlfn.IFNA(VLOOKUP(L214,Invoer!$A$3:$P$599,15,FALSE),"")</f>
        <v>0</v>
      </c>
      <c r="J214" s="37">
        <f>VLOOKUP($R$1,Deelnemers!$B$1:$D$25,3,FALSE)</f>
        <v>0.4</v>
      </c>
      <c r="L214" t="str">
        <f t="shared" ref="L214" si="246">CONCATENATE($R$1,"-",,$D214,"-",M214)</f>
        <v>Praat, Marcel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47">CONCATENATE($D215,"-",$R$1,"-",M215)</f>
        <v>Zagers, Mark-Praat, Marcel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Praat, Marcel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Zagers, Mark-Praat, Marcel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Praat, Marcel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Zagers, Mark-Praat, Marcel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Praat, Marcel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Zagers, Mark-Praat, Marcel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Praat, Marcel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Zagers, Mark-Praat, Marcel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Praat, Marcel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Zagers, Mark-Praat, Marcel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Praat, Marcel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Zagers, Mark-Praat, Marcel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45708.921538461538</v>
      </c>
      <c r="C228" s="35">
        <f>_xlfn.IFNA(VLOOKUP(L228,Invoer!$A$3:$P$599,3,FALSE),"")</f>
        <v>45707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12</v>
      </c>
      <c r="F228" s="31">
        <f>_xlfn.IFNA(VLOOKUP(L228,Invoer!$A$3:$P$599,10,FALSE),"")</f>
        <v>26</v>
      </c>
      <c r="G228" s="31">
        <f>_xlfn.IFNA(VLOOKUP(L228,Invoer!$A$3:$P$599,11,FALSE),"")</f>
        <v>4</v>
      </c>
      <c r="H228" s="32">
        <f>_xlfn.IFNA(VLOOKUP(L228,Invoer!$A$3:$P$599,13,FALSE),"")</f>
        <v>0.46153846153846156</v>
      </c>
      <c r="I228" s="34">
        <f>_xlfn.IFNA(VLOOKUP(L228,Invoer!$A$3:$P$599,15,FALSE),"")</f>
        <v>3</v>
      </c>
      <c r="J228" s="37">
        <f>VLOOKUP($R$1,Deelnemers!$B$1:$D$25,3,FALSE)</f>
        <v>0.4</v>
      </c>
      <c r="L228" t="str">
        <f t="shared" ref="L228" si="261">CONCATENATE($R$1,"-",,$D228,"-",M228)</f>
        <v>Praat, Marcel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45589.908571428568</v>
      </c>
      <c r="C229" s="35">
        <f>_xlfn.IFNA(VLOOKUP(L229,Invoer!$A$3:$P$599,3,FALSE),"")</f>
        <v>45588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12</v>
      </c>
      <c r="F229" s="31">
        <f>_xlfn.IFNA(VLOOKUP(L229,Invoer!$A$3:$P$599,10,FALSE),"")</f>
        <v>28</v>
      </c>
      <c r="G229" s="31">
        <f>_xlfn.IFNA(VLOOKUP(L229,Invoer!$A$3:$P$599,12,FALSE),"")</f>
        <v>4</v>
      </c>
      <c r="H229" s="32">
        <f>_xlfn.IFNA(VLOOKUP(L229,Invoer!$A$3:$P$599,14,FALSE),"")</f>
        <v>0.42857142857142855</v>
      </c>
      <c r="I229" s="34">
        <f>_xlfn.IFNA(VLOOKUP(L229,Invoer!$A$3:$P$599,16,FALSE),"")</f>
        <v>1</v>
      </c>
      <c r="J229" s="37">
        <f>VLOOKUP($R$1,Deelnemers!$B$1:$D$25,3,FALSE)</f>
        <v>0.4</v>
      </c>
      <c r="L229" t="str">
        <f t="shared" ref="L229" si="262">CONCATENATE($D229,"-",$R$1,"-",M229)</f>
        <v>Verkooyen, John-Praat, Marcel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</v>
      </c>
      <c r="L230" t="str">
        <f t="shared" ref="L230" si="263">CONCATENATE($R$1,"-",,$D230,"-",M230)</f>
        <v>Praat, Marcel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45609.827931034488</v>
      </c>
      <c r="C231" s="35">
        <f>_xlfn.IFNA(VLOOKUP(L231,Invoer!$A$3:$P$599,3,FALSE),"")</f>
        <v>45609</v>
      </c>
      <c r="D231" s="23" t="str">
        <f>Deelnemers!$B$16</f>
        <v>Verkooyen, John</v>
      </c>
      <c r="E231" s="31">
        <f>IFERROR(IF(VLOOKUP(L231,Invoer!$A$3:$P$599,9,FALSE)&gt;$S$1,$S$1,VLOOKUP(L231,Invoer!$A$3:$P$599,9,FALSE)),"")</f>
        <v>4</v>
      </c>
      <c r="F231" s="31">
        <f>_xlfn.IFNA(VLOOKUP(L231,Invoer!$A$3:$P$599,10,FALSE),"")</f>
        <v>29</v>
      </c>
      <c r="G231" s="31">
        <f>_xlfn.IFNA(VLOOKUP(L231,Invoer!$A$3:$P$599,12,FALSE),"")</f>
        <v>1</v>
      </c>
      <c r="H231" s="32">
        <f>_xlfn.IFNA(VLOOKUP(L231,Invoer!$A$3:$P$599,14,FALSE),"")</f>
        <v>0.13793103448275862</v>
      </c>
      <c r="I231" s="34">
        <f>_xlfn.IFNA(VLOOKUP(L231,Invoer!$A$3:$P$599,16,FALSE),"")</f>
        <v>0</v>
      </c>
      <c r="J231" s="37">
        <f>VLOOKUP($R$1,Deelnemers!$B$1:$D$25,3,FALSE)</f>
        <v>0.4</v>
      </c>
      <c r="L231" t="str">
        <f t="shared" ref="L231" si="264">CONCATENATE($D231,"-",$R$1,"-",M231)</f>
        <v>Verkooyen, John-Praat, Marcel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</v>
      </c>
      <c r="L232" t="str">
        <f t="shared" ref="L232" si="266">CONCATENATE($R$1,"-",,$D232,"-",M232)</f>
        <v>Praat, Marcel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45680.23333333333</v>
      </c>
      <c r="C233" s="35">
        <f>_xlfn.IFNA(VLOOKUP(L233,Invoer!$A$3:$P$599,3,FALSE),"")</f>
        <v>45679</v>
      </c>
      <c r="D233" s="23" t="str">
        <f>Deelnemers!$B$16</f>
        <v>Verkooyen, John</v>
      </c>
      <c r="E233" s="31">
        <f>IFERROR(IF(VLOOKUP(L233,Invoer!$A$3:$P$599,9,FALSE)&gt;$S$1,$S$1,VLOOKUP(L233,Invoer!$A$3:$P$599,9,FALSE)),"")</f>
        <v>7</v>
      </c>
      <c r="F233" s="31">
        <f>_xlfn.IFNA(VLOOKUP(L233,Invoer!$A$3:$P$599,10,FALSE),"")</f>
        <v>30</v>
      </c>
      <c r="G233" s="31">
        <f>_xlfn.IFNA(VLOOKUP(L233,Invoer!$A$3:$P$599,12,FALSE),"")</f>
        <v>3</v>
      </c>
      <c r="H233" s="32">
        <f>_xlfn.IFNA(VLOOKUP(L233,Invoer!$A$3:$P$599,14,FALSE),"")</f>
        <v>0.23333333333333334</v>
      </c>
      <c r="I233" s="34">
        <f>_xlfn.IFNA(VLOOKUP(L233,Invoer!$A$3:$P$599,16,FALSE),"")</f>
        <v>0</v>
      </c>
      <c r="J233" s="37">
        <f>VLOOKUP($R$1,Deelnemers!$B$1:$D$25,3,FALSE)</f>
        <v>0.4</v>
      </c>
      <c r="L233" t="str">
        <f t="shared" ref="L233" si="267">CONCATENATE($D233,"-",$R$1,"-",M233)</f>
        <v>Verkooyen, John-Praat, Marcel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Praat, Marcel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45757.76666666667</v>
      </c>
      <c r="C235" s="35">
        <f>_xlfn.IFNA(VLOOKUP(L235,Invoer!$A$3:$P$599,3,FALSE),"")</f>
        <v>45756</v>
      </c>
      <c r="D235" s="23" t="str">
        <f>Deelnemers!$B$16</f>
        <v>Verkooyen, John</v>
      </c>
      <c r="E235" s="31">
        <f>IFERROR(IF(VLOOKUP(L235,Invoer!$A$3:$P$599,9,FALSE)&gt;$S$1,$S$1,VLOOKUP(L235,Invoer!$A$3:$P$599,9,FALSE)),"")</f>
        <v>11</v>
      </c>
      <c r="F235" s="31">
        <f>_xlfn.IFNA(VLOOKUP(L235,Invoer!$A$3:$P$599,10,FALSE),"")</f>
        <v>30</v>
      </c>
      <c r="G235" s="31">
        <f>_xlfn.IFNA(VLOOKUP(L235,Invoer!$A$3:$P$599,12,FALSE),"")</f>
        <v>3</v>
      </c>
      <c r="H235" s="32">
        <f>_xlfn.IFNA(VLOOKUP(L235,Invoer!$A$3:$P$599,14,FALSE),"")</f>
        <v>0.36666666666666664</v>
      </c>
      <c r="I235" s="34">
        <f>_xlfn.IFNA(VLOOKUP(L235,Invoer!$A$3:$P$599,16,FALSE),"")</f>
        <v>0</v>
      </c>
      <c r="J235" s="37">
        <f>VLOOKUP($R$1,Deelnemers!$B$1:$D$25,3,FALSE)</f>
        <v>0.4</v>
      </c>
      <c r="L235" t="str">
        <f t="shared" ref="L235" si="269">CONCATENATE($D235,"-",$R$1,"-",M235)</f>
        <v>Verkooyen, John-Praat, Marcel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Praat, Marcel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45778.939999999995</v>
      </c>
      <c r="C237" s="35">
        <f>_xlfn.IFNA(VLOOKUP(L237,Invoer!$A$3:$P$599,3,FALSE),"")</f>
        <v>45777</v>
      </c>
      <c r="D237" s="23" t="str">
        <f>Deelnemers!$B$16</f>
        <v>Verkooyen, John</v>
      </c>
      <c r="E237" s="31">
        <f>IFERROR(IF(VLOOKUP(L237,Invoer!$A$3:$P$599,9,FALSE)&gt;$S$1,$S$1,VLOOKUP(L237,Invoer!$A$3:$P$599,9,FALSE)),"")</f>
        <v>12</v>
      </c>
      <c r="F237" s="31">
        <f>_xlfn.IFNA(VLOOKUP(L237,Invoer!$A$3:$P$599,10,FALSE),"")</f>
        <v>24</v>
      </c>
      <c r="G237" s="31">
        <f>_xlfn.IFNA(VLOOKUP(L237,Invoer!$A$3:$P$599,12,FALSE),"")</f>
        <v>4</v>
      </c>
      <c r="H237" s="32">
        <f>_xlfn.IFNA(VLOOKUP(L237,Invoer!$A$3:$P$599,14,FALSE),"")</f>
        <v>0.5</v>
      </c>
      <c r="I237" s="34">
        <f>_xlfn.IFNA(VLOOKUP(L237,Invoer!$A$3:$P$599,16,FALSE),"")</f>
        <v>3</v>
      </c>
      <c r="J237" s="37">
        <f>VLOOKUP($R$1,Deelnemers!$B$1:$D$25,3,FALSE)</f>
        <v>0.4</v>
      </c>
      <c r="L237" t="str">
        <f t="shared" ref="L237" si="271">CONCATENATE($D237,"-",$R$1,"-",M237)</f>
        <v>Verkooyen, John-Praat, Marcel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Praat, Marcel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Verkooyen, John-Praat, Marcel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Praat, Marcel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Verkooyen, John-Praat, Marcel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Praat, Marcel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Verkooyen, John-Praat, Marcel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Praat, Marcel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9">CONCATENATE($D245,"-",$R$1,"-",M245)</f>
        <v>0-Praat, Marcel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Praat, Marcel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0-Praat, Marcel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Praat, Marcel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0-Praat, Marcel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Praat, Marcel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0-Praat, Marcel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Praat, Marcel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0-Praat, Marcel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Praat, Marcel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0-Praat, Marcel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Praat, Marcel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0-Praat, Marcel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Praat, Marcel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0-Praat, Marcel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94">CONCATENATE($R$1,"-",,$D260,"-",M260)</f>
        <v>Praat, Marcel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</v>
      </c>
      <c r="L261" t="str">
        <f t="shared" ref="L261" si="295">CONCATENATE($D261,"-",$R$1,"-",M261)</f>
        <v>0-Praat, Marcel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96">CONCATENATE($R$1,"-",,$D262,"-",M262)</f>
        <v>Praat, Marcel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8">CONCATENATE($D263,"-",$R$1,"-",M263)</f>
        <v>0-Praat, Marcel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9">CONCATENATE($R$1,"-",,$D264,"-",M264)</f>
        <v>Praat, Marcel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0-Praat, Marcel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Praat, Marcel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0-Praat, Marcel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Praat, Marcel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0-Praat, Marcel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Praat, Marcel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0-Praat, Marcel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Praat, Marcel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0-Praat, Marcel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Praat, Marcel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0-Praat, Marcel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</v>
      </c>
      <c r="L276" t="str">
        <f t="shared" ref="L276" si="311">CONCATENATE($R$1,"-",,$D276,"-",M276)</f>
        <v>Praat, Marcel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</v>
      </c>
      <c r="L277" t="str">
        <f t="shared" ref="L277" si="312">CONCATENATE($D277,"-",$R$1,"-",M277)</f>
        <v>0-Praat, Marcel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13">CONCATENATE($R$1,"-",,$D278,"-",M278)</f>
        <v>Praat, Marcel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14">CONCATENATE($D279,"-",$R$1,"-",M279)</f>
        <v>0-Praat, Marcel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Praat, Marcel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0-Praat, Marcel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Praat, Marcel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0-Praat, Marcel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Praat, Marcel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0-Praat, Marcel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Praat, Marcel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0-Praat, Marcel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Praat, Marcel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0-Praat, Marcel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Praat, Marcel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0-Praat, Marcel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8">CONCATENATE($R$1,"-",,$D292,"-",M292)</f>
        <v>Praat, Marcel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</v>
      </c>
      <c r="L293" t="str">
        <f t="shared" ref="L293" si="329">CONCATENATE($D293,"-",$R$1,"-",M293)</f>
        <v>0-Praat, Marcel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30">CONCATENATE($R$1,"-",,$D294,"-",M294)</f>
        <v>Praat, Marcel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</v>
      </c>
      <c r="L295" t="str">
        <f t="shared" ref="L295" si="331">CONCATENATE($D295,"-",$R$1,"-",M295)</f>
        <v>0-Praat, Marcel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33">CONCATENATE($R$1,"-",,$D296,"-",M296)</f>
        <v>Praat, Marcel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0-Praat, Marcel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Praat, Marcel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0-Praat, Marcel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Praat, Marcel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0-Praat, Marcel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Praat, Marcel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0-Praat, Marcel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Praat, Marcel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0-Praat, Marcel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Praat, Marcel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0-Praat, Marcel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45">CONCATENATE($R$1,"-",,$D308,"-",M308)</f>
        <v>Praat, Marcel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46">CONCATENATE($D309,"-",$R$1,"-",M309)</f>
        <v>0-Praat, Marcel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Praat, Marcel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8">CONCATENATE($D311,"-",$R$1,"-",M311)</f>
        <v>0-Praat, Marcel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Praat, Marcel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0-Praat, Marcel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Praat, Marcel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0-Praat, Marcel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Praat, Marcel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0-Praat, Marcel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Praat, Marcel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0-Praat, Marcel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Praat, Marcel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0-Praat, Marcel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Praat, Marcel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0-Praat, Marcel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Praat, Marcel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62">CONCATENATE($D325,"-",$R$1,"-",M325)</f>
        <v>0-Praat, Marcel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Praat, Marcel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0-Praat, Marcel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Praat, Marcel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0-Praat, Marcel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Praat, Marcel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0-Praat, Marcel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Praat, Marcel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0-Praat, Marcel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Praat, Marcel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0-Praat, Marcel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Praat, Marcel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0-Praat, Marcel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Praat, Marcel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0-Praat, Marcel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Praat, Marcel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0-Praat, Marcel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Praat, Marcel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0-Praat, Marcel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Praat, Marcel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0-Praat, Marcel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Praat, Marcel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0-Praat, Marcel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Praat, Marcel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0-Praat, Marcel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Praat, Marcel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0-Praat, Marcel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Praat, Marcel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0-Praat, Marcel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Praat, Marcel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0-Praat, Marcel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Praat, Marcel van-0-1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0-Praat, Marcel van-1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Praat, Marcel van-0-2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0-Praat, Marcel van-2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Praat, Marcel van-0-3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0-Praat, Marcel van-3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Praat, Marcel van-0-4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0-Praat, Marcel van-4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Praat, Marcel van-0-5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0-Praat, Marcel van-5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Praat, Marcel van-0-6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0-Praat, Marcel van-6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Praat, Marcel van-0-7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0-Praat, Marcel van-7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Praat, Marcel van-0-8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0-Praat, Marcel van-8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Praat, Marcel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0-Praat, Marcel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Praat, Marcel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0-Praat, Marcel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Praat, Marcel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0-Praat, Marcel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Praat, Marcel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0-Praat, Marcel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Praat, Marcel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0-Praat, Marcel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Praat, Marcel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0-Praat, Marcel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Praat, Marcel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0-Praat, Marcel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Praat, Marcel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0-Praat, Marcel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Praat, Marcel van-0-1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0-Praat, Marcel van-1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Praat, Marcel van-0-2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0-Praat, Marcel van-2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Praat, Marcel van-0-3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0-Praat, Marcel van-3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Praat, Marcel van-0-4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0-Praat, Marcel van-4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Praat, Marcel van-0-5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0-Praat, Marcel van-5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Praat, Marcel van-0-6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0-Praat, Marcel van-6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Praat, Marcel van-0-7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0-Praat, Marcel van-7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Praat, Marcel van-0-8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0-Praat, Marcel van-8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541</v>
      </c>
      <c r="F404" s="28">
        <f>SUM(F4:F395)</f>
        <v>1328</v>
      </c>
      <c r="G404" s="28">
        <f>MAX(G4:G395)</f>
        <v>4</v>
      </c>
      <c r="H404" s="33">
        <f>E404/F404</f>
        <v>0.40737951807228917</v>
      </c>
      <c r="I404" s="29">
        <f>SUM(I4:I395)</f>
        <v>57</v>
      </c>
      <c r="J404" s="38"/>
      <c r="N404" s="39"/>
    </row>
  </sheetData>
  <sheetProtection algorithmName="SHA-512" hashValue="98Iq1LhhJQaZd4SsV7U35v9f7hx+q2MQhdIUU6GW+hHpsPDmNTik2b8H4QGs32QuFkjFLp/hJOyLfkLanGRDYQ==" saltValue="kmCdeKSbpQFvn+/ekMssT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0865-D3E6-4A41-B24E-73103C20433C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Deelnemers!B10</f>
        <v>Steen, Jan van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45695.21</v>
      </c>
      <c r="C4" s="35">
        <f>_xlfn.IFNA(VLOOKUP(L4,Invoer!$A$3:$P$599,3,FALSE),"")</f>
        <v>45693</v>
      </c>
      <c r="D4" s="23" t="str">
        <f>Deelnemers!$B$2</f>
        <v>Hanegraaf, Daan</v>
      </c>
      <c r="E4" s="31">
        <f>IFERROR(IF(VLOOKUP(L4,Invoer!$A$3:$P$599,8,FALSE)&gt;$S$1,$S$1,VLOOKUP(L4,Invoer!$A$3:$P$599,8,FALSE)),"")</f>
        <v>14</v>
      </c>
      <c r="F4" s="31">
        <f>_xlfn.IFNA(VLOOKUP(L4,Invoer!$A$3:$P$599,10,FALSE),"")</f>
        <v>25</v>
      </c>
      <c r="G4" s="31">
        <f>_xlfn.IFNA(VLOOKUP(L4,Invoer!$A$3:$P$599,11,FALSE),"")</f>
        <v>3</v>
      </c>
      <c r="H4" s="32">
        <f>_xlfn.IFNA(VLOOKUP(L4,Invoer!$A$3:$P$599,13,FALSE),"")</f>
        <v>0.56000000000000005</v>
      </c>
      <c r="I4" s="34">
        <f>_xlfn.IFNA(VLOOKUP(L4,Invoer!$A$3:$P$599,15,FALSE),"")</f>
        <v>3</v>
      </c>
      <c r="J4" s="37">
        <f>VLOOKUP($R$1,Deelnemers!$B$1:$D$25,3,FALSE)</f>
        <v>0.46666666666666667</v>
      </c>
      <c r="L4" t="str">
        <f>CONCATENATE($R$1,"-",,$D4,"-",M4)</f>
        <v>Steen, Jan van-Hanegraaf, Daan-1</v>
      </c>
      <c r="M4">
        <v>1</v>
      </c>
      <c r="N4">
        <f t="shared" ref="N4:N35" si="1">SMALL($B$4:$B$403,ROW($B1))</f>
        <v>45547.297500000001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Steen, Kees van</v>
      </c>
      <c r="S4" s="40">
        <f t="shared" ref="S4:S35" si="4">VLOOKUP(N4,$B$4:$I$403,4,FALSE)</f>
        <v>7</v>
      </c>
      <c r="T4" s="40">
        <f t="shared" ref="T4:T35" si="5">VLOOKUP(N4,$B$4:$I$403,5,FALSE)</f>
        <v>16</v>
      </c>
      <c r="U4" s="40">
        <f t="shared" ref="U4:U35" si="6">VLOOKUP(N4,$B$4:$I$403,6,FALSE)</f>
        <v>2</v>
      </c>
      <c r="V4" s="41">
        <f t="shared" ref="V4:V35" si="7">VLOOKUP(N4,$B$4:$I$403,7,FALSE)</f>
        <v>0.4375</v>
      </c>
      <c r="W4" s="42">
        <f t="shared" ref="W4:W35" si="8">VLOOKUP(N4,$B$4:$I$403,8,FALSE)</f>
        <v>0</v>
      </c>
      <c r="X4">
        <f>IFERROR(IF(OR(W4=0,W4=1),(T4*10),T4),0)</f>
        <v>160</v>
      </c>
    </row>
    <row r="5" spans="2:24" ht="15">
      <c r="B5">
        <f t="shared" si="0"/>
        <v>45554.777407407404</v>
      </c>
      <c r="C5" s="35">
        <f>_xlfn.IFNA(VLOOKUP(L5,Invoer!$A$3:$P$599,3,FALSE),"")</f>
        <v>45553</v>
      </c>
      <c r="D5" s="23" t="str">
        <f>Deelnemers!$B$2</f>
        <v>Hanegraaf, Daan</v>
      </c>
      <c r="E5" s="31">
        <f>IFERROR(IF(VLOOKUP(L5,Invoer!$A$3:$P$599,9,FALSE)&gt;$S$1,$S$1,VLOOKUP(L5,Invoer!$A$3:$P$599,9,FALSE)),"")</f>
        <v>11</v>
      </c>
      <c r="F5" s="31">
        <f>_xlfn.IFNA(VLOOKUP(L5,Invoer!$A$3:$P$599,10,FALSE),"")</f>
        <v>27</v>
      </c>
      <c r="G5" s="31">
        <f>_xlfn.IFNA(VLOOKUP(L5,Invoer!$A$3:$P$599,12,FALSE),"")</f>
        <v>3</v>
      </c>
      <c r="H5" s="32">
        <f>_xlfn.IFNA(VLOOKUP(L5,Invoer!$A$3:$P$599,14,FALSE),"")</f>
        <v>0.40740740740740738</v>
      </c>
      <c r="I5" s="34">
        <f>_xlfn.IFNA(VLOOKUP(L5,Invoer!$A$3:$P$599,16,FALSE),"")</f>
        <v>0</v>
      </c>
      <c r="J5" s="37">
        <f>VLOOKUP($R$1,Deelnemers!$B$1:$D$25,3,FALSE)</f>
        <v>0.46666666666666667</v>
      </c>
      <c r="L5" t="str">
        <f>CONCATENATE($D5,"-",$R$1,"-",M5)</f>
        <v>Hanegraaf, Daan-Steen, Jan van-1</v>
      </c>
      <c r="M5">
        <v>1</v>
      </c>
      <c r="N5">
        <f t="shared" si="1"/>
        <v>45547.921538461538</v>
      </c>
      <c r="O5">
        <f>IF(Q5="","",O4+1)</f>
        <v>2</v>
      </c>
      <c r="Q5" s="83">
        <f t="shared" si="2"/>
        <v>45546</v>
      </c>
      <c r="R5" s="35" t="str">
        <f t="shared" si="3"/>
        <v>Vissenberg, Erwin</v>
      </c>
      <c r="S5" s="40">
        <f t="shared" si="4"/>
        <v>12</v>
      </c>
      <c r="T5" s="40">
        <f t="shared" si="5"/>
        <v>26</v>
      </c>
      <c r="U5" s="40">
        <f t="shared" si="6"/>
        <v>3</v>
      </c>
      <c r="V5" s="41">
        <f t="shared" si="7"/>
        <v>0.46153846153846156</v>
      </c>
      <c r="W5" s="42">
        <f t="shared" si="8"/>
        <v>0</v>
      </c>
      <c r="X5">
        <f t="shared" ref="X5:X68" si="9">IFERROR(IF(OR(W5=0,W5=1),(T5*10),T5),0)</f>
        <v>260</v>
      </c>
    </row>
    <row r="6" spans="2:24" ht="15">
      <c r="B6">
        <f t="shared" si="0"/>
        <v>45772.23869565218</v>
      </c>
      <c r="C6" s="35">
        <f>_xlfn.IFNA(VLOOKUP(L6,Invoer!$A$3:$P$599,3,FALSE),"")</f>
        <v>45770</v>
      </c>
      <c r="D6" s="23" t="str">
        <f>Deelnemers!$B$2</f>
        <v>Hanegraaf, Daan</v>
      </c>
      <c r="E6" s="31">
        <f>IFERROR(IF(VLOOKUP(L6,Invoer!$A$3:$P$599,8,FALSE)&gt;$S$1,$S$1,VLOOKUP(L6,Invoer!$A$3:$P$599,8,FALSE)),"")</f>
        <v>14</v>
      </c>
      <c r="F6" s="31">
        <f>_xlfn.IFNA(VLOOKUP(L6,Invoer!$A$3:$P$599,10,FALSE),"")</f>
        <v>23</v>
      </c>
      <c r="G6" s="31">
        <f>_xlfn.IFNA(VLOOKUP(L6,Invoer!$A$3:$P$599,11,FALSE),"")</f>
        <v>3</v>
      </c>
      <c r="H6" s="32">
        <f>_xlfn.IFNA(VLOOKUP(L6,Invoer!$A$3:$P$599,13,FALSE),"")</f>
        <v>0.60869565217391308</v>
      </c>
      <c r="I6" s="34">
        <f>_xlfn.IFNA(VLOOKUP(L6,Invoer!$A$3:$P$599,15,FALSE),"")</f>
        <v>3</v>
      </c>
      <c r="J6" s="37">
        <f>VLOOKUP($R$1,Deelnemers!$B$1:$D$25,3,FALSE)</f>
        <v>0.46666666666666667</v>
      </c>
      <c r="L6" t="str">
        <f t="shared" ref="L6" si="10">CONCATENATE($R$1,"-",,$D6,"-",M6)</f>
        <v>Steen, Jan van-Hanegraaf, Daan-2</v>
      </c>
      <c r="M6">
        <v>2</v>
      </c>
      <c r="N6">
        <f t="shared" si="1"/>
        <v>45548.03333333334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Hoppenbrouwers, Ben</v>
      </c>
      <c r="S6" s="40">
        <f t="shared" si="4"/>
        <v>13</v>
      </c>
      <c r="T6" s="40">
        <f t="shared" si="5"/>
        <v>30</v>
      </c>
      <c r="U6" s="40">
        <f t="shared" si="6"/>
        <v>3</v>
      </c>
      <c r="V6" s="41">
        <f t="shared" si="7"/>
        <v>0.43333333333333335</v>
      </c>
      <c r="W6" s="42">
        <f t="shared" si="8"/>
        <v>0</v>
      </c>
      <c r="X6">
        <f t="shared" si="9"/>
        <v>300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Hanegraaf, Daan-Steen, Jan van-2</v>
      </c>
      <c r="M7">
        <v>2</v>
      </c>
      <c r="N7">
        <f t="shared" si="1"/>
        <v>45554.777407407404</v>
      </c>
      <c r="O7">
        <f t="shared" si="11"/>
        <v>4</v>
      </c>
      <c r="Q7" s="83">
        <f t="shared" si="2"/>
        <v>45553</v>
      </c>
      <c r="R7" s="35" t="str">
        <f t="shared" si="3"/>
        <v>Hanegraaf, Daan</v>
      </c>
      <c r="S7" s="40">
        <f t="shared" si="4"/>
        <v>11</v>
      </c>
      <c r="T7" s="40">
        <f t="shared" si="5"/>
        <v>27</v>
      </c>
      <c r="U7" s="40">
        <f t="shared" si="6"/>
        <v>3</v>
      </c>
      <c r="V7" s="41">
        <f t="shared" si="7"/>
        <v>0.40740740740740738</v>
      </c>
      <c r="W7" s="42">
        <f t="shared" si="8"/>
        <v>0</v>
      </c>
      <c r="X7">
        <f t="shared" si="9"/>
        <v>270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Steen, Jan van-Hanegraaf, Daan-3</v>
      </c>
      <c r="M8">
        <v>3</v>
      </c>
      <c r="N8">
        <f t="shared" si="1"/>
        <v>45554.9</v>
      </c>
      <c r="O8">
        <f t="shared" si="11"/>
        <v>5</v>
      </c>
      <c r="Q8" s="83">
        <f t="shared" si="2"/>
        <v>45553</v>
      </c>
      <c r="R8" s="35" t="str">
        <f t="shared" si="3"/>
        <v>Vermeulen, Rudolf</v>
      </c>
      <c r="S8" s="40">
        <f t="shared" si="4"/>
        <v>12</v>
      </c>
      <c r="T8" s="40">
        <f t="shared" si="5"/>
        <v>30</v>
      </c>
      <c r="U8" s="40">
        <f t="shared" si="6"/>
        <v>2</v>
      </c>
      <c r="V8" s="41">
        <f t="shared" si="7"/>
        <v>0.4</v>
      </c>
      <c r="W8" s="42">
        <f t="shared" si="8"/>
        <v>0</v>
      </c>
      <c r="X8">
        <f t="shared" si="9"/>
        <v>300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Daan-Steen, Jan van-3</v>
      </c>
      <c r="M9">
        <v>3</v>
      </c>
      <c r="N9">
        <f t="shared" si="1"/>
        <v>45555.18</v>
      </c>
      <c r="O9">
        <f t="shared" si="11"/>
        <v>6</v>
      </c>
      <c r="Q9" s="83">
        <f t="shared" si="2"/>
        <v>45553</v>
      </c>
      <c r="R9" s="35" t="str">
        <f t="shared" si="3"/>
        <v>Hoppenbrouwers, Ben</v>
      </c>
      <c r="S9" s="40">
        <f t="shared" si="4"/>
        <v>14</v>
      </c>
      <c r="T9" s="40">
        <f t="shared" si="5"/>
        <v>28</v>
      </c>
      <c r="U9" s="40">
        <f t="shared" si="6"/>
        <v>4</v>
      </c>
      <c r="V9" s="41">
        <f t="shared" si="7"/>
        <v>0.5</v>
      </c>
      <c r="W9" s="42">
        <f t="shared" si="8"/>
        <v>3</v>
      </c>
      <c r="X9">
        <f t="shared" si="9"/>
        <v>28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Steen, Jan van-Hanegraaf, Daan-4</v>
      </c>
      <c r="M10">
        <v>4</v>
      </c>
      <c r="N10">
        <f t="shared" si="1"/>
        <v>45561.365862068968</v>
      </c>
      <c r="O10">
        <f t="shared" si="11"/>
        <v>7</v>
      </c>
      <c r="Q10" s="83">
        <f t="shared" si="2"/>
        <v>45560</v>
      </c>
      <c r="R10" s="35" t="str">
        <f t="shared" si="3"/>
        <v>Havermans, Jos</v>
      </c>
      <c r="S10" s="40">
        <f t="shared" si="4"/>
        <v>8</v>
      </c>
      <c r="T10" s="40">
        <f t="shared" si="5"/>
        <v>29</v>
      </c>
      <c r="U10" s="40">
        <f t="shared" si="6"/>
        <v>2</v>
      </c>
      <c r="V10" s="41">
        <f t="shared" si="7"/>
        <v>0.27586206896551724</v>
      </c>
      <c r="W10" s="42">
        <f t="shared" si="8"/>
        <v>0</v>
      </c>
      <c r="X10">
        <f t="shared" si="9"/>
        <v>290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Daan-Steen, Jan van-4</v>
      </c>
      <c r="M11">
        <v>4</v>
      </c>
      <c r="N11">
        <f t="shared" si="1"/>
        <v>45561.76666666667</v>
      </c>
      <c r="O11">
        <f t="shared" si="11"/>
        <v>8</v>
      </c>
      <c r="Q11" s="83">
        <f t="shared" si="2"/>
        <v>45560</v>
      </c>
      <c r="R11" s="35" t="str">
        <f t="shared" si="3"/>
        <v>Vissenberg, Erwin</v>
      </c>
      <c r="S11" s="40">
        <f t="shared" si="4"/>
        <v>11</v>
      </c>
      <c r="T11" s="40">
        <f t="shared" si="5"/>
        <v>30</v>
      </c>
      <c r="U11" s="40">
        <f t="shared" si="6"/>
        <v>2</v>
      </c>
      <c r="V11" s="41">
        <f t="shared" si="7"/>
        <v>0.36666666666666664</v>
      </c>
      <c r="W11" s="42">
        <f t="shared" si="8"/>
        <v>0</v>
      </c>
      <c r="X11">
        <f t="shared" si="9"/>
        <v>300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Steen, Jan van-Hanegraaf, Daan-5</v>
      </c>
      <c r="M12">
        <v>5</v>
      </c>
      <c r="N12">
        <f t="shared" si="1"/>
        <v>45567.964117647054</v>
      </c>
      <c r="O12">
        <f t="shared" si="11"/>
        <v>9</v>
      </c>
      <c r="Q12" s="83">
        <f t="shared" si="2"/>
        <v>45567</v>
      </c>
      <c r="R12" s="35" t="str">
        <f t="shared" si="3"/>
        <v>Havermans, Jos</v>
      </c>
      <c r="S12" s="40">
        <f t="shared" si="4"/>
        <v>5</v>
      </c>
      <c r="T12" s="40">
        <f t="shared" si="5"/>
        <v>17</v>
      </c>
      <c r="U12" s="40">
        <f t="shared" si="6"/>
        <v>2</v>
      </c>
      <c r="V12" s="41">
        <f t="shared" si="7"/>
        <v>0.29411764705882354</v>
      </c>
      <c r="W12" s="42">
        <f t="shared" si="8"/>
        <v>0</v>
      </c>
      <c r="X12">
        <f t="shared" si="9"/>
        <v>170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Daan-Steen, Jan van-5</v>
      </c>
      <c r="M13">
        <v>5</v>
      </c>
      <c r="N13">
        <f t="shared" si="1"/>
        <v>45569.166666666672</v>
      </c>
      <c r="O13">
        <f t="shared" si="11"/>
        <v>10</v>
      </c>
      <c r="Q13" s="83">
        <f t="shared" si="2"/>
        <v>45567</v>
      </c>
      <c r="R13" s="35" t="str">
        <f t="shared" si="3"/>
        <v>Jochems, Cees</v>
      </c>
      <c r="S13" s="40">
        <f t="shared" si="4"/>
        <v>14</v>
      </c>
      <c r="T13" s="40">
        <f t="shared" si="5"/>
        <v>30</v>
      </c>
      <c r="U13" s="40">
        <f t="shared" si="6"/>
        <v>2</v>
      </c>
      <c r="V13" s="41">
        <f t="shared" si="7"/>
        <v>0.46666666666666667</v>
      </c>
      <c r="W13" s="42">
        <f t="shared" si="8"/>
        <v>3</v>
      </c>
      <c r="X13">
        <f t="shared" si="9"/>
        <v>30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Steen, Jan van-Hanegraaf, Daan-6</v>
      </c>
      <c r="M14">
        <v>6</v>
      </c>
      <c r="N14">
        <f t="shared" si="1"/>
        <v>45569.276666666665</v>
      </c>
      <c r="O14">
        <f t="shared" si="11"/>
        <v>11</v>
      </c>
      <c r="Q14" s="83">
        <f t="shared" si="2"/>
        <v>45567</v>
      </c>
      <c r="R14" s="35" t="str">
        <f t="shared" si="3"/>
        <v>Praat, Marcel van</v>
      </c>
      <c r="S14" s="40">
        <f t="shared" si="4"/>
        <v>14</v>
      </c>
      <c r="T14" s="40">
        <f t="shared" si="5"/>
        <v>21</v>
      </c>
      <c r="U14" s="40">
        <f t="shared" si="6"/>
        <v>3</v>
      </c>
      <c r="V14" s="41">
        <f t="shared" si="7"/>
        <v>0.66666666666666663</v>
      </c>
      <c r="W14" s="42">
        <f t="shared" si="8"/>
        <v>1</v>
      </c>
      <c r="X14">
        <f t="shared" si="9"/>
        <v>210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Daan-Steen, Jan van-6</v>
      </c>
      <c r="M15">
        <v>6</v>
      </c>
      <c r="N15">
        <f t="shared" si="1"/>
        <v>45581</v>
      </c>
      <c r="O15">
        <f t="shared" si="11"/>
        <v>12</v>
      </c>
      <c r="Q15" s="83">
        <f t="shared" si="2"/>
        <v>45581</v>
      </c>
      <c r="R15" s="35" t="str">
        <f t="shared" si="3"/>
        <v>Steen, Kees van</v>
      </c>
      <c r="S15" s="40">
        <f t="shared" si="4"/>
        <v>14</v>
      </c>
      <c r="T15" s="40">
        <f t="shared" si="5"/>
        <v>30</v>
      </c>
      <c r="U15" s="40">
        <f t="shared" si="6"/>
        <v>2</v>
      </c>
      <c r="V15" s="41">
        <f t="shared" si="7"/>
        <v>0.46666666666666667</v>
      </c>
      <c r="W15" s="42">
        <f t="shared" si="8"/>
        <v>3</v>
      </c>
      <c r="X15">
        <f t="shared" si="9"/>
        <v>30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Steen, Jan van-Hanegraaf, Daan-7</v>
      </c>
      <c r="M16">
        <v>7</v>
      </c>
      <c r="N16">
        <f t="shared" si="1"/>
        <v>45589.366666666676</v>
      </c>
      <c r="O16">
        <f t="shared" si="11"/>
        <v>13</v>
      </c>
      <c r="Q16" s="83">
        <f t="shared" si="2"/>
        <v>45588</v>
      </c>
      <c r="R16" s="35" t="str">
        <f t="shared" si="3"/>
        <v>Hanegraaf, Hein</v>
      </c>
      <c r="S16" s="40">
        <f t="shared" si="4"/>
        <v>8</v>
      </c>
      <c r="T16" s="40">
        <f t="shared" si="5"/>
        <v>30</v>
      </c>
      <c r="U16" s="40">
        <f t="shared" si="6"/>
        <v>3</v>
      </c>
      <c r="V16" s="41">
        <f t="shared" si="7"/>
        <v>0.26666666666666666</v>
      </c>
      <c r="W16" s="42">
        <f t="shared" si="8"/>
        <v>0</v>
      </c>
      <c r="X16">
        <f t="shared" si="9"/>
        <v>300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Daan-Steen, Jan van-7</v>
      </c>
      <c r="M17">
        <v>7</v>
      </c>
      <c r="N17">
        <f t="shared" si="1"/>
        <v>45590.21</v>
      </c>
      <c r="O17">
        <f t="shared" si="11"/>
        <v>14</v>
      </c>
      <c r="Q17" s="83">
        <f t="shared" si="2"/>
        <v>45588</v>
      </c>
      <c r="R17" s="35" t="str">
        <f t="shared" si="3"/>
        <v>Praat, Marcel van</v>
      </c>
      <c r="S17" s="40">
        <f t="shared" si="4"/>
        <v>14</v>
      </c>
      <c r="T17" s="40">
        <f t="shared" si="5"/>
        <v>25</v>
      </c>
      <c r="U17" s="40">
        <f t="shared" si="6"/>
        <v>3</v>
      </c>
      <c r="V17" s="41">
        <f t="shared" si="7"/>
        <v>0.56000000000000005</v>
      </c>
      <c r="W17" s="42">
        <f t="shared" si="8"/>
        <v>3</v>
      </c>
      <c r="X17">
        <f t="shared" si="9"/>
        <v>25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Steen, Jan van-Hanegraaf, Daan-8</v>
      </c>
      <c r="M18">
        <v>8</v>
      </c>
      <c r="N18">
        <f t="shared" si="1"/>
        <v>45590.23869565218</v>
      </c>
      <c r="O18">
        <f t="shared" si="11"/>
        <v>15</v>
      </c>
      <c r="Q18" s="83">
        <f t="shared" si="2"/>
        <v>45588</v>
      </c>
      <c r="R18" s="35" t="str">
        <f t="shared" si="3"/>
        <v>Zagers, Kees</v>
      </c>
      <c r="S18" s="40">
        <f t="shared" si="4"/>
        <v>14</v>
      </c>
      <c r="T18" s="40">
        <f t="shared" si="5"/>
        <v>23</v>
      </c>
      <c r="U18" s="40">
        <f t="shared" si="6"/>
        <v>3</v>
      </c>
      <c r="V18" s="41">
        <f t="shared" si="7"/>
        <v>0.60869565217391308</v>
      </c>
      <c r="W18" s="42">
        <f t="shared" si="8"/>
        <v>3</v>
      </c>
      <c r="X18">
        <f t="shared" si="9"/>
        <v>23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Daan-Steen, Jan van-8</v>
      </c>
      <c r="M19">
        <v>8</v>
      </c>
      <c r="N19">
        <f t="shared" si="1"/>
        <v>45667.03333333334</v>
      </c>
      <c r="O19">
        <f t="shared" si="11"/>
        <v>16</v>
      </c>
      <c r="Q19" s="83">
        <f t="shared" si="2"/>
        <v>45665</v>
      </c>
      <c r="R19" s="35" t="str">
        <f t="shared" si="3"/>
        <v>Vermeulen, Rudolf</v>
      </c>
      <c r="S19" s="40">
        <f t="shared" si="4"/>
        <v>13</v>
      </c>
      <c r="T19" s="40">
        <f t="shared" si="5"/>
        <v>30</v>
      </c>
      <c r="U19" s="40">
        <f t="shared" si="6"/>
        <v>3</v>
      </c>
      <c r="V19" s="41">
        <f t="shared" si="7"/>
        <v>0.43333333333333335</v>
      </c>
      <c r="W19" s="42">
        <f t="shared" si="8"/>
        <v>0</v>
      </c>
      <c r="X19">
        <f t="shared" si="9"/>
        <v>300</v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Steen, Jan van-Hanegraaf, Hein-1</v>
      </c>
      <c r="M20">
        <v>1</v>
      </c>
      <c r="N20">
        <f t="shared" si="1"/>
        <v>45667.223333333335</v>
      </c>
      <c r="O20">
        <f t="shared" si="11"/>
        <v>17</v>
      </c>
      <c r="Q20" s="83">
        <f t="shared" si="2"/>
        <v>45665</v>
      </c>
      <c r="R20" s="35" t="str">
        <f t="shared" si="3"/>
        <v>Zagers, Kees</v>
      </c>
      <c r="S20" s="40">
        <f t="shared" si="4"/>
        <v>14</v>
      </c>
      <c r="T20" s="40">
        <f t="shared" si="5"/>
        <v>24</v>
      </c>
      <c r="U20" s="40">
        <f t="shared" si="6"/>
        <v>4</v>
      </c>
      <c r="V20" s="41">
        <f t="shared" si="7"/>
        <v>0.58333333333333337</v>
      </c>
      <c r="W20" s="42">
        <f t="shared" si="8"/>
        <v>3</v>
      </c>
      <c r="X20">
        <f t="shared" si="9"/>
        <v>24</v>
      </c>
    </row>
    <row r="21" spans="2:24" ht="15">
      <c r="B21">
        <f t="shared" si="0"/>
        <v>45589.366666666676</v>
      </c>
      <c r="C21" s="35">
        <f>_xlfn.IFNA(VLOOKUP(L21,Invoer!$A$3:$P$599,3,FALSE),"")</f>
        <v>45588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8</v>
      </c>
      <c r="F21" s="31">
        <f>_xlfn.IFNA(VLOOKUP(L21,Invoer!$A$3:$P$599,10,FALSE),"")</f>
        <v>30</v>
      </c>
      <c r="G21" s="31">
        <f>_xlfn.IFNA(VLOOKUP(L21,Invoer!$A$3:$P$599,12,FALSE),"")</f>
        <v>3</v>
      </c>
      <c r="H21" s="32">
        <f>_xlfn.IFNA(VLOOKUP(L21,Invoer!$A$3:$P$599,14,FALSE),"")</f>
        <v>0.26666666666666666</v>
      </c>
      <c r="I21" s="34">
        <f>_xlfn.IFNA(VLOOKUP(L21,Invoer!$A$3:$P$599,16,FALSE),"")</f>
        <v>0</v>
      </c>
      <c r="J21" s="37">
        <f>VLOOKUP($R$1,Deelnemers!$B$1:$D$25,3,FALSE)</f>
        <v>0.46666666666666667</v>
      </c>
      <c r="L21" t="str">
        <f t="shared" ref="L21" si="26">CONCATENATE($D21,"-",$R$1,"-",M21)</f>
        <v>Hanegraaf, Hein-Steen, Jan van-1</v>
      </c>
      <c r="M21">
        <v>1</v>
      </c>
      <c r="N21">
        <f t="shared" si="1"/>
        <v>45667.256363636363</v>
      </c>
      <c r="O21">
        <f t="shared" si="11"/>
        <v>18</v>
      </c>
      <c r="Q21" s="83">
        <f t="shared" si="2"/>
        <v>45665</v>
      </c>
      <c r="R21" s="35" t="str">
        <f t="shared" si="3"/>
        <v>Vissenberg, Erwin</v>
      </c>
      <c r="S21" s="40">
        <f t="shared" si="4"/>
        <v>14</v>
      </c>
      <c r="T21" s="40">
        <f t="shared" si="5"/>
        <v>22</v>
      </c>
      <c r="U21" s="40">
        <f t="shared" si="6"/>
        <v>4</v>
      </c>
      <c r="V21" s="41">
        <f t="shared" si="7"/>
        <v>0.63636363636363635</v>
      </c>
      <c r="W21" s="42">
        <f t="shared" si="8"/>
        <v>3</v>
      </c>
      <c r="X21">
        <f t="shared" si="9"/>
        <v>22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Steen, Jan van-Hanegraaf, Hein-2</v>
      </c>
      <c r="M22">
        <v>2</v>
      </c>
      <c r="N22">
        <f t="shared" si="1"/>
        <v>45693.972500000003</v>
      </c>
      <c r="O22">
        <f t="shared" si="11"/>
        <v>19</v>
      </c>
      <c r="Q22" s="83">
        <f t="shared" si="2"/>
        <v>45693</v>
      </c>
      <c r="R22" s="35" t="str">
        <f t="shared" si="3"/>
        <v>Praat, Marcel van</v>
      </c>
      <c r="S22" s="40">
        <f t="shared" si="4"/>
        <v>5</v>
      </c>
      <c r="T22" s="40">
        <f t="shared" si="5"/>
        <v>16</v>
      </c>
      <c r="U22" s="40">
        <f t="shared" si="6"/>
        <v>2</v>
      </c>
      <c r="V22" s="41">
        <f t="shared" si="7"/>
        <v>0.3125</v>
      </c>
      <c r="W22" s="42">
        <f t="shared" si="8"/>
        <v>0</v>
      </c>
      <c r="X22">
        <f t="shared" si="9"/>
        <v>160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Hein-Steen, Jan van-2</v>
      </c>
      <c r="M23">
        <v>2</v>
      </c>
      <c r="N23">
        <f t="shared" si="1"/>
        <v>45695.198461538464</v>
      </c>
      <c r="O23">
        <f t="shared" si="11"/>
        <v>20</v>
      </c>
      <c r="Q23" s="83">
        <f t="shared" si="2"/>
        <v>45693</v>
      </c>
      <c r="R23" s="35" t="str">
        <f t="shared" si="3"/>
        <v>Verkooyen, John</v>
      </c>
      <c r="S23" s="40">
        <f t="shared" si="4"/>
        <v>14</v>
      </c>
      <c r="T23" s="40">
        <f t="shared" si="5"/>
        <v>26</v>
      </c>
      <c r="U23" s="40">
        <f t="shared" si="6"/>
        <v>2</v>
      </c>
      <c r="V23" s="41">
        <f t="shared" si="7"/>
        <v>0.53846153846153844</v>
      </c>
      <c r="W23" s="42">
        <f t="shared" si="8"/>
        <v>3</v>
      </c>
      <c r="X23">
        <f t="shared" si="9"/>
        <v>26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Steen, Jan van-Hanegraaf, Hein-3</v>
      </c>
      <c r="M24">
        <v>3</v>
      </c>
      <c r="N24">
        <f t="shared" si="1"/>
        <v>45695.21</v>
      </c>
      <c r="O24">
        <f t="shared" si="11"/>
        <v>21</v>
      </c>
      <c r="Q24" s="83">
        <f t="shared" si="2"/>
        <v>45693</v>
      </c>
      <c r="R24" s="35" t="str">
        <f t="shared" si="3"/>
        <v>Hanegraaf, Daan</v>
      </c>
      <c r="S24" s="40">
        <f t="shared" si="4"/>
        <v>14</v>
      </c>
      <c r="T24" s="40">
        <f t="shared" si="5"/>
        <v>25</v>
      </c>
      <c r="U24" s="40">
        <f t="shared" si="6"/>
        <v>3</v>
      </c>
      <c r="V24" s="41">
        <f t="shared" si="7"/>
        <v>0.56000000000000005</v>
      </c>
      <c r="W24" s="42">
        <f t="shared" si="8"/>
        <v>3</v>
      </c>
      <c r="X24">
        <f t="shared" si="9"/>
        <v>25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Hein-Steen, Jan van-3</v>
      </c>
      <c r="M25">
        <v>3</v>
      </c>
      <c r="N25">
        <f t="shared" si="1"/>
        <v>45701.9</v>
      </c>
      <c r="O25">
        <f t="shared" si="11"/>
        <v>22</v>
      </c>
      <c r="Q25" s="83">
        <f t="shared" si="2"/>
        <v>45700</v>
      </c>
      <c r="R25" s="35" t="str">
        <f t="shared" si="3"/>
        <v>Zagers, Kees</v>
      </c>
      <c r="S25" s="40">
        <f t="shared" si="4"/>
        <v>12</v>
      </c>
      <c r="T25" s="40">
        <f t="shared" si="5"/>
        <v>30</v>
      </c>
      <c r="U25" s="40">
        <f t="shared" si="6"/>
        <v>2</v>
      </c>
      <c r="V25" s="41">
        <f t="shared" si="7"/>
        <v>0.4</v>
      </c>
      <c r="W25" s="42">
        <f t="shared" si="8"/>
        <v>0</v>
      </c>
      <c r="X25">
        <f t="shared" si="9"/>
        <v>300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Steen, Jan van-Hanegraaf, Hein-4</v>
      </c>
      <c r="M26">
        <v>4</v>
      </c>
      <c r="N26">
        <f t="shared" si="1"/>
        <v>45702.03333333334</v>
      </c>
      <c r="O26">
        <f t="shared" si="11"/>
        <v>23</v>
      </c>
      <c r="Q26" s="83">
        <f t="shared" si="2"/>
        <v>45700</v>
      </c>
      <c r="R26" s="35" t="str">
        <f t="shared" si="3"/>
        <v>Havermans, Jos</v>
      </c>
      <c r="S26" s="40">
        <f t="shared" si="4"/>
        <v>13</v>
      </c>
      <c r="T26" s="40">
        <f t="shared" si="5"/>
        <v>30</v>
      </c>
      <c r="U26" s="40">
        <f t="shared" si="6"/>
        <v>3</v>
      </c>
      <c r="V26" s="41">
        <f t="shared" si="7"/>
        <v>0.43333333333333335</v>
      </c>
      <c r="W26" s="42">
        <f t="shared" si="8"/>
        <v>0</v>
      </c>
      <c r="X26">
        <f t="shared" si="9"/>
        <v>300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Hein-Steen, Jan van-4</v>
      </c>
      <c r="M27">
        <v>4</v>
      </c>
      <c r="N27">
        <f t="shared" si="1"/>
        <v>45736.51</v>
      </c>
      <c r="O27">
        <f t="shared" si="11"/>
        <v>24</v>
      </c>
      <c r="Q27" s="83">
        <f t="shared" si="2"/>
        <v>45735</v>
      </c>
      <c r="R27" s="35" t="str">
        <f t="shared" si="3"/>
        <v>Zagers, Kees</v>
      </c>
      <c r="S27" s="40">
        <f t="shared" si="4"/>
        <v>9</v>
      </c>
      <c r="T27" s="40">
        <f t="shared" si="5"/>
        <v>25</v>
      </c>
      <c r="U27" s="40">
        <f t="shared" si="6"/>
        <v>3</v>
      </c>
      <c r="V27" s="41">
        <f t="shared" si="7"/>
        <v>0.36</v>
      </c>
      <c r="W27" s="42">
        <f t="shared" si="8"/>
        <v>0</v>
      </c>
      <c r="X27">
        <f t="shared" si="9"/>
        <v>250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Steen, Jan van-Hanegraaf, Hein-5</v>
      </c>
      <c r="M28">
        <v>5</v>
      </c>
      <c r="N28">
        <f t="shared" si="1"/>
        <v>45736.633333333339</v>
      </c>
      <c r="O28">
        <f t="shared" si="11"/>
        <v>25</v>
      </c>
      <c r="Q28" s="83">
        <f t="shared" si="2"/>
        <v>45735</v>
      </c>
      <c r="R28" s="35" t="str">
        <f t="shared" si="3"/>
        <v>Vermeulen, Rudolf</v>
      </c>
      <c r="S28" s="40">
        <f t="shared" si="4"/>
        <v>10</v>
      </c>
      <c r="T28" s="40">
        <f t="shared" si="5"/>
        <v>30</v>
      </c>
      <c r="U28" s="40">
        <f t="shared" si="6"/>
        <v>1</v>
      </c>
      <c r="V28" s="41">
        <f t="shared" si="7"/>
        <v>0.33333333333333331</v>
      </c>
      <c r="W28" s="42">
        <f t="shared" si="8"/>
        <v>0</v>
      </c>
      <c r="X28">
        <f t="shared" si="9"/>
        <v>300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Hein-Steen, Jan van-5</v>
      </c>
      <c r="M29">
        <v>5</v>
      </c>
      <c r="N29">
        <f t="shared" si="1"/>
        <v>45737.23869565218</v>
      </c>
      <c r="O29">
        <f t="shared" si="11"/>
        <v>26</v>
      </c>
      <c r="Q29" s="83">
        <f t="shared" si="2"/>
        <v>45735</v>
      </c>
      <c r="R29" s="35" t="str">
        <f t="shared" si="3"/>
        <v>Steen, Kees van</v>
      </c>
      <c r="S29" s="40">
        <f t="shared" si="4"/>
        <v>14</v>
      </c>
      <c r="T29" s="40">
        <f t="shared" si="5"/>
        <v>23</v>
      </c>
      <c r="U29" s="40">
        <f t="shared" si="6"/>
        <v>4</v>
      </c>
      <c r="V29" s="41">
        <f t="shared" si="7"/>
        <v>0.60869565217391308</v>
      </c>
      <c r="W29" s="42">
        <f t="shared" si="8"/>
        <v>3</v>
      </c>
      <c r="X29">
        <f t="shared" si="9"/>
        <v>23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Steen, Jan van-Hanegraaf, Hein-6</v>
      </c>
      <c r="M30">
        <v>6</v>
      </c>
      <c r="N30">
        <f t="shared" si="1"/>
        <v>45750.500000000007</v>
      </c>
      <c r="O30">
        <f t="shared" si="11"/>
        <v>27</v>
      </c>
      <c r="Q30" s="83">
        <f t="shared" si="2"/>
        <v>45749</v>
      </c>
      <c r="R30" s="35" t="str">
        <f t="shared" si="3"/>
        <v>Zagers, Kees</v>
      </c>
      <c r="S30" s="40">
        <f t="shared" si="4"/>
        <v>9</v>
      </c>
      <c r="T30" s="40">
        <f t="shared" si="5"/>
        <v>30</v>
      </c>
      <c r="U30" s="40">
        <f t="shared" si="6"/>
        <v>2</v>
      </c>
      <c r="V30" s="41">
        <f t="shared" si="7"/>
        <v>0.3</v>
      </c>
      <c r="W30" s="42">
        <f t="shared" si="8"/>
        <v>0</v>
      </c>
      <c r="X30">
        <f t="shared" si="9"/>
        <v>300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Hein-Steen, Jan van-6</v>
      </c>
      <c r="M31">
        <v>6</v>
      </c>
      <c r="N31">
        <f t="shared" si="1"/>
        <v>45750.633333333339</v>
      </c>
      <c r="O31">
        <f t="shared" si="11"/>
        <v>28</v>
      </c>
      <c r="Q31" s="83">
        <f t="shared" si="2"/>
        <v>45749</v>
      </c>
      <c r="R31" s="35" t="str">
        <f t="shared" si="3"/>
        <v>Vissenberg, Erwin</v>
      </c>
      <c r="S31" s="40">
        <f t="shared" si="4"/>
        <v>10</v>
      </c>
      <c r="T31" s="40">
        <f t="shared" si="5"/>
        <v>30</v>
      </c>
      <c r="U31" s="40">
        <f t="shared" si="6"/>
        <v>2</v>
      </c>
      <c r="V31" s="41">
        <f t="shared" si="7"/>
        <v>0.33333333333333331</v>
      </c>
      <c r="W31" s="42">
        <f t="shared" si="8"/>
        <v>0</v>
      </c>
      <c r="X31">
        <f t="shared" si="9"/>
        <v>300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Steen, Jan van-Hanegraaf, Hein-7</v>
      </c>
      <c r="M32">
        <v>7</v>
      </c>
      <c r="N32">
        <f t="shared" si="1"/>
        <v>45750.777407407404</v>
      </c>
      <c r="O32">
        <f t="shared" si="11"/>
        <v>29</v>
      </c>
      <c r="Q32" s="83">
        <f t="shared" si="2"/>
        <v>45749</v>
      </c>
      <c r="R32" s="35" t="str">
        <f t="shared" si="3"/>
        <v>Vermeulen, Rudolf</v>
      </c>
      <c r="S32" s="40">
        <f t="shared" si="4"/>
        <v>11</v>
      </c>
      <c r="T32" s="40">
        <f t="shared" si="5"/>
        <v>27</v>
      </c>
      <c r="U32" s="40">
        <f t="shared" si="6"/>
        <v>3</v>
      </c>
      <c r="V32" s="41">
        <f t="shared" si="7"/>
        <v>0.40740740740740738</v>
      </c>
      <c r="W32" s="42">
        <f t="shared" si="8"/>
        <v>0</v>
      </c>
      <c r="X32">
        <f t="shared" si="9"/>
        <v>270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Hein-Steen, Jan van-7</v>
      </c>
      <c r="M33">
        <v>7</v>
      </c>
      <c r="N33">
        <f t="shared" si="1"/>
        <v>45771.500000000007</v>
      </c>
      <c r="O33">
        <f t="shared" si="11"/>
        <v>30</v>
      </c>
      <c r="Q33" s="83">
        <f t="shared" si="2"/>
        <v>45770</v>
      </c>
      <c r="R33" s="35" t="str">
        <f t="shared" si="3"/>
        <v>Verkooyen, John</v>
      </c>
      <c r="S33" s="40">
        <f t="shared" si="4"/>
        <v>9</v>
      </c>
      <c r="T33" s="40">
        <f t="shared" si="5"/>
        <v>30</v>
      </c>
      <c r="U33" s="40">
        <f t="shared" si="6"/>
        <v>2</v>
      </c>
      <c r="V33" s="41">
        <f t="shared" si="7"/>
        <v>0.3</v>
      </c>
      <c r="W33" s="42">
        <f t="shared" si="8"/>
        <v>0</v>
      </c>
      <c r="X33">
        <f t="shared" si="9"/>
        <v>300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Steen, Jan van-Hanegraaf, Hein-8</v>
      </c>
      <c r="M34">
        <v>8</v>
      </c>
      <c r="N34">
        <f t="shared" si="1"/>
        <v>45771.9</v>
      </c>
      <c r="O34">
        <f t="shared" si="11"/>
        <v>31</v>
      </c>
      <c r="Q34" s="83">
        <f t="shared" si="2"/>
        <v>45770</v>
      </c>
      <c r="R34" s="35" t="str">
        <f t="shared" si="3"/>
        <v>Zagers, Kees</v>
      </c>
      <c r="S34" s="40">
        <f t="shared" si="4"/>
        <v>12</v>
      </c>
      <c r="T34" s="40">
        <f t="shared" si="5"/>
        <v>30</v>
      </c>
      <c r="U34" s="40">
        <f t="shared" si="6"/>
        <v>3</v>
      </c>
      <c r="V34" s="41">
        <f t="shared" si="7"/>
        <v>0.4</v>
      </c>
      <c r="W34" s="42">
        <f t="shared" si="8"/>
        <v>0</v>
      </c>
      <c r="X34">
        <f t="shared" si="9"/>
        <v>300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Hein-Steen, Jan van-8</v>
      </c>
      <c r="M35">
        <v>8</v>
      </c>
      <c r="N35">
        <f t="shared" si="1"/>
        <v>45772.23869565218</v>
      </c>
      <c r="O35">
        <f t="shared" si="11"/>
        <v>32</v>
      </c>
      <c r="Q35" s="83">
        <f t="shared" si="2"/>
        <v>45770</v>
      </c>
      <c r="R35" s="35" t="str">
        <f t="shared" si="3"/>
        <v>Hanegraaf, Daan</v>
      </c>
      <c r="S35" s="40">
        <f t="shared" si="4"/>
        <v>14</v>
      </c>
      <c r="T35" s="40">
        <f t="shared" si="5"/>
        <v>23</v>
      </c>
      <c r="U35" s="40">
        <f t="shared" si="6"/>
        <v>3</v>
      </c>
      <c r="V35" s="41">
        <f t="shared" si="7"/>
        <v>0.60869565217391308</v>
      </c>
      <c r="W35" s="42">
        <f t="shared" si="8"/>
        <v>3</v>
      </c>
      <c r="X35">
        <f t="shared" si="9"/>
        <v>23</v>
      </c>
    </row>
    <row r="36" spans="2:24" ht="15">
      <c r="B36">
        <f t="shared" ref="B36:B67" si="41">IFERROR(IF(COUNTIF($C$4:$C$395,$C36)&gt;1,$C36+(E36/10)+(F36/100)+H36,$C36),100000000000000000)</f>
        <v>45561.365862068968</v>
      </c>
      <c r="C36" s="35">
        <f>_xlfn.IFNA(VLOOKUP(L36,Invoer!$A$3:$P$599,3,FALSE),"")</f>
        <v>45560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8</v>
      </c>
      <c r="F36" s="31">
        <f>_xlfn.IFNA(VLOOKUP(L36,Invoer!$A$3:$P$599,10,FALSE),"")</f>
        <v>29</v>
      </c>
      <c r="G36" s="31">
        <f>_xlfn.IFNA(VLOOKUP(L36,Invoer!$A$3:$P$599,11,FALSE),"")</f>
        <v>2</v>
      </c>
      <c r="H36" s="32">
        <f>_xlfn.IFNA(VLOOKUP(L36,Invoer!$A$3:$P$599,13,FALSE),"")</f>
        <v>0.27586206896551724</v>
      </c>
      <c r="I36" s="34">
        <f>_xlfn.IFNA(VLOOKUP(L36,Invoer!$A$3:$P$599,15,FALSE),"")</f>
        <v>0</v>
      </c>
      <c r="J36" s="37">
        <f>VLOOKUP($R$1,Deelnemers!$B$1:$D$25,3,FALSE)</f>
        <v>0.46666666666666667</v>
      </c>
      <c r="L36" t="str">
        <f t="shared" ref="L36" si="42">CONCATENATE($R$1,"-",,$D36,"-",M36)</f>
        <v>Steen, Jan van-Havermans,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45567.964117647054</v>
      </c>
      <c r="C37" s="35">
        <f>_xlfn.IFNA(VLOOKUP(L37,Invoer!$A$3:$P$599,3,FALSE),"")</f>
        <v>45567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5</v>
      </c>
      <c r="F37" s="31">
        <f>_xlfn.IFNA(VLOOKUP(L37,Invoer!$A$3:$P$599,10,FALSE),"")</f>
        <v>17</v>
      </c>
      <c r="G37" s="31">
        <f>_xlfn.IFNA(VLOOKUP(L37,Invoer!$A$3:$P$599,12,FALSE),"")</f>
        <v>2</v>
      </c>
      <c r="H37" s="32">
        <f>_xlfn.IFNA(VLOOKUP(L37,Invoer!$A$3:$P$599,14,FALSE),"")</f>
        <v>0.29411764705882354</v>
      </c>
      <c r="I37" s="34">
        <f>_xlfn.IFNA(VLOOKUP(L37,Invoer!$A$3:$P$599,16,FALSE),"")</f>
        <v>0</v>
      </c>
      <c r="J37" s="37">
        <f>VLOOKUP($R$1,Deelnemers!$B$1:$D$25,3,FALSE)</f>
        <v>0.46666666666666667</v>
      </c>
      <c r="L37" t="str">
        <f t="shared" ref="L37" si="51">CONCATENATE($D37,"-",$R$1,"-",M37)</f>
        <v>Havermans, Jos-Steen, Jan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45702.03333333334</v>
      </c>
      <c r="C38" s="35">
        <f>_xlfn.IFNA(VLOOKUP(L38,Invoer!$A$3:$P$599,3,FALSE),"")</f>
        <v>45700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13</v>
      </c>
      <c r="F38" s="31">
        <f>_xlfn.IFNA(VLOOKUP(L38,Invoer!$A$3:$P$599,10,FALSE),"")</f>
        <v>30</v>
      </c>
      <c r="G38" s="31">
        <f>_xlfn.IFNA(VLOOKUP(L38,Invoer!$A$3:$P$599,11,FALSE),"")</f>
        <v>3</v>
      </c>
      <c r="H38" s="32">
        <f>_xlfn.IFNA(VLOOKUP(L38,Invoer!$A$3:$P$599,13,FALSE),"")</f>
        <v>0.43333333333333335</v>
      </c>
      <c r="I38" s="34">
        <f>_xlfn.IFNA(VLOOKUP(L38,Invoer!$A$3:$P$599,15,FALSE),"")</f>
        <v>0</v>
      </c>
      <c r="J38" s="37">
        <f>VLOOKUP($R$1,Deelnemers!$B$1:$D$25,3,FALSE)</f>
        <v>0.46666666666666667</v>
      </c>
      <c r="L38" t="str">
        <f t="shared" ref="L38" si="52">CONCATENATE($R$1,"-",,$D38,"-",M38)</f>
        <v>Steen, Jan van-Havermans,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Jos-Steen, Jan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Steen, Jan van-Havermans,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Jos-Steen, Jan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Steen, Jan van-Havermans,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Jos-Steen, Jan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Steen, Jan van-Havermans,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Jos-Steen, Jan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Steen, Jan van-Havermans,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Jos-Steen, Jan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Steen, Jan van-Havermans,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Jos-Steen, Jan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Steen, Jan van-Havermans,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Jos-Steen, Jan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45548.03333333334</v>
      </c>
      <c r="C52" s="35">
        <f>_xlfn.IFNA(VLOOKUP(L52,Invoer!$A$3:$P$599,3,FALSE),"")</f>
        <v>45546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13</v>
      </c>
      <c r="F52" s="31">
        <f>_xlfn.IFNA(VLOOKUP(L52,Invoer!$A$3:$P$599,10,FALSE),"")</f>
        <v>30</v>
      </c>
      <c r="G52" s="31">
        <f>_xlfn.IFNA(VLOOKUP(L52,Invoer!$A$3:$P$599,11,FALSE),"")</f>
        <v>3</v>
      </c>
      <c r="H52" s="32">
        <f>_xlfn.IFNA(VLOOKUP(L52,Invoer!$A$3:$P$599,13,FALSE),"")</f>
        <v>0.43333333333333335</v>
      </c>
      <c r="I52" s="34">
        <f>_xlfn.IFNA(VLOOKUP(L52,Invoer!$A$3:$P$599,15,FALSE),"")</f>
        <v>0</v>
      </c>
      <c r="J52" s="37">
        <f>VLOOKUP($R$1,Deelnemers!$B$1:$D$25,3,FALSE)</f>
        <v>0.46666666666666667</v>
      </c>
      <c r="L52" t="str">
        <f t="shared" ref="L52" si="66">CONCATENATE($R$1,"-",,$D52,"-",M52)</f>
        <v>Steen, Jan van-Hoppenbrouwers,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45555.18</v>
      </c>
      <c r="C53" s="35">
        <f>_xlfn.IFNA(VLOOKUP(L53,Invoer!$A$3:$P$599,3,FALSE),"")</f>
        <v>45553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14</v>
      </c>
      <c r="F53" s="31">
        <f>_xlfn.IFNA(VLOOKUP(L53,Invoer!$A$3:$P$599,10,FALSE),"")</f>
        <v>28</v>
      </c>
      <c r="G53" s="31">
        <f>_xlfn.IFNA(VLOOKUP(L53,Invoer!$A$3:$P$599,12,FALSE),"")</f>
        <v>4</v>
      </c>
      <c r="H53" s="32">
        <f>_xlfn.IFNA(VLOOKUP(L53,Invoer!$A$3:$P$599,14,FALSE),"")</f>
        <v>0.5</v>
      </c>
      <c r="I53" s="34">
        <f>_xlfn.IFNA(VLOOKUP(L53,Invoer!$A$3:$P$599,16,FALSE),"")</f>
        <v>3</v>
      </c>
      <c r="J53" s="37">
        <f>VLOOKUP($R$1,Deelnemers!$B$1:$D$25,3,FALSE)</f>
        <v>0.46666666666666667</v>
      </c>
      <c r="L53" t="str">
        <f t="shared" ref="L53" si="67">CONCATENATE($D53,"-",$R$1,"-",M53)</f>
        <v>Hoppenbrouwers, Ben-Steen, Jan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0.46666666666666667</v>
      </c>
      <c r="L54" t="str">
        <f t="shared" ref="L54" si="68">CONCATENATE($R$1,"-",,$D54,"-",M54)</f>
        <v>Steen, Jan van-Hoppenbrouwers,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Hoppenbrouwers, Ben-Steen, Jan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Steen, Jan van-Hoppenbrouwers,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Hoppenbrouwers, Ben-Steen, Jan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Steen, Jan van-Hoppenbrouwers,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Hoppenbrouwers, Ben-Steen, Jan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Steen, Jan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Hoppenbrouwers, Ben-Steen, Jan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Steen, Jan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Ben-Steen, Jan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Steen, Jan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Ben-Steen, Jan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Steen, Jan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Ben-Steen, Jan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45569.166666666672</v>
      </c>
      <c r="C68" s="35">
        <f>_xlfn.IFNA(VLOOKUP(L68,Invoer!$A$3:$P$599,3,FALSE),"")</f>
        <v>45567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14</v>
      </c>
      <c r="F68" s="31">
        <f>_xlfn.IFNA(VLOOKUP(L68,Invoer!$A$3:$P$599,10,FALSE),"")</f>
        <v>30</v>
      </c>
      <c r="G68" s="31">
        <f>_xlfn.IFNA(VLOOKUP(L68,Invoer!$A$3:$P$599,11,FALSE),"")</f>
        <v>2</v>
      </c>
      <c r="H68" s="32">
        <f>_xlfn.IFNA(VLOOKUP(L68,Invoer!$A$3:$P$599,13,FALSE),"")</f>
        <v>0.46666666666666667</v>
      </c>
      <c r="I68" s="34">
        <f>_xlfn.IFNA(VLOOKUP(L68,Invoer!$A$3:$P$599,15,FALSE),"")</f>
        <v>3</v>
      </c>
      <c r="J68" s="37">
        <f>VLOOKUP($R$1,Deelnemers!$B$1:$D$25,3,FALSE)</f>
        <v>0.46666666666666667</v>
      </c>
      <c r="L68" t="str">
        <f t="shared" ref="L68" si="83">CONCATENATE($R$1,"-",,$D68,"-",M68)</f>
        <v>Steen, Jan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Jochems, Cees-Steen, Jan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0.46666666666666667</v>
      </c>
      <c r="L70" t="str">
        <f t="shared" ref="L70" si="94">CONCATENATE($R$1,"-",,$D70,"-",M70)</f>
        <v>Steen, Jan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Cees-Steen, Jan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Steen, Jan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Cees-Steen, Jan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Steen, Jan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Cees-Steen, Jan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Steen, Jan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Cees-Steen, Jan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Steen, Jan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Cees-Steen, Jan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Steen, Jan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Cees-Steen, Jan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Steen, Jan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Cees-Steen, Jan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Gerard-Steen, Jan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0.46666666666666667</v>
      </c>
      <c r="L85" t="str">
        <f>CONCATENATE($R$1,"-",$D85,"-",M85)</f>
        <v>Steen, Jan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Gerard-Steen, Jan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Steen, Jan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Gerard-Steen, Jan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Steen, Jan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Gerard-Steen, Jan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Steen, Jan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Gerard-Steen, Jan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Steen, Jan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Gerard-Steen, Jan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Steen, Jan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Gerard-Steen, Jan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Steen, Jan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Gerard-Steen, Jan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Steen, Jan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Steen, Jan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van-Steen, Jan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Steen, Jan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van-Steen, Jan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368</v>
      </c>
      <c r="T103" s="44">
        <f>F404</f>
        <v>843</v>
      </c>
      <c r="U103" s="44">
        <f>G404</f>
        <v>4</v>
      </c>
      <c r="V103" s="45">
        <f>H404</f>
        <v>0.43653618030842228</v>
      </c>
      <c r="W103" s="44">
        <f>I404</f>
        <v>34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Steen, Jan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van-Steen, Jan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Steen, Jan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van-Steen, Jan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Steen, Jan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van-Steen, Jan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Steen, Jan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van-Steen, Jan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Steen, Jan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van-Steen, Jan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Steen, Jan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van-Steen, Jan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45693.972500000003</v>
      </c>
      <c r="C116" s="35">
        <f>_xlfn.IFNA(VLOOKUP(L116,Invoer!$A$3:$P$599,3,FALSE),"")</f>
        <v>45693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5</v>
      </c>
      <c r="F116" s="31">
        <f>_xlfn.IFNA(VLOOKUP(L116,Invoer!$A$3:$P$599,10,FALSE),"")</f>
        <v>16</v>
      </c>
      <c r="G116" s="31">
        <f>_xlfn.IFNA(VLOOKUP(L116,Invoer!$A$3:$P$599,11,FALSE),"")</f>
        <v>2</v>
      </c>
      <c r="H116" s="32">
        <f>_xlfn.IFNA(VLOOKUP(L116,Invoer!$A$3:$P$599,13,FALSE),"")</f>
        <v>0.3125</v>
      </c>
      <c r="I116" s="34">
        <f>_xlfn.IFNA(VLOOKUP(L116,Invoer!$A$3:$P$599,15,FALSE),"")</f>
        <v>0</v>
      </c>
      <c r="J116" s="37">
        <f>VLOOKUP($R$1,Deelnemers!$B$1:$D$25,3,FALSE)</f>
        <v>0.46666666666666667</v>
      </c>
      <c r="L116" t="str">
        <f t="shared" ref="L116" si="144">CONCATENATE($R$1,"-",,$D116,"-",M116)</f>
        <v>Steen, Jan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45569.276666666665</v>
      </c>
      <c r="C117" s="35">
        <f>_xlfn.IFNA(VLOOKUP(L117,Invoer!$A$3:$P$599,3,FALSE),"")</f>
        <v>45567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14</v>
      </c>
      <c r="F117" s="31">
        <f>_xlfn.IFNA(VLOOKUP(L117,Invoer!$A$3:$P$599,10,FALSE),"")</f>
        <v>21</v>
      </c>
      <c r="G117" s="31">
        <f>_xlfn.IFNA(VLOOKUP(L117,Invoer!$A$3:$P$599,12,FALSE),"")</f>
        <v>3</v>
      </c>
      <c r="H117" s="32">
        <f>_xlfn.IFNA(VLOOKUP(L117,Invoer!$A$3:$P$599,14,FALSE),"")</f>
        <v>0.66666666666666663</v>
      </c>
      <c r="I117" s="34">
        <f>_xlfn.IFNA(VLOOKUP(L117,Invoer!$A$3:$P$599,16,FALSE),"")</f>
        <v>1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van-Steen, Jan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Steen, Jan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45590.21</v>
      </c>
      <c r="C119" s="35">
        <f>_xlfn.IFNA(VLOOKUP(L119,Invoer!$A$3:$P$599,3,FALSE),"")</f>
        <v>45588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14</v>
      </c>
      <c r="F119" s="31">
        <f>_xlfn.IFNA(VLOOKUP(L119,Invoer!$A$3:$P$599,10,FALSE),"")</f>
        <v>25</v>
      </c>
      <c r="G119" s="31">
        <f>_xlfn.IFNA(VLOOKUP(L119,Invoer!$A$3:$P$599,12,FALSE),"")</f>
        <v>3</v>
      </c>
      <c r="H119" s="32">
        <f>_xlfn.IFNA(VLOOKUP(L119,Invoer!$A$3:$P$599,14,FALSE),"")</f>
        <v>0.56000000000000005</v>
      </c>
      <c r="I119" s="34">
        <f>_xlfn.IFNA(VLOOKUP(L119,Invoer!$A$3:$P$599,16,FALSE),"")</f>
        <v>3</v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van-Steen, Jan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Steen, Jan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van-Steen, Jan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Steen, Jan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van-Steen, Jan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Steen, Jan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van-Steen, Jan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Steen, Jan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van-Steen, Jan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Steen, Jan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van-Steen, Jan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Steen, Jan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van-Steen, Jan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0.46666666666666667</v>
      </c>
      <c r="L132" t="str">
        <f t="shared" ref="L132" si="160">CONCATENATE($R$1,"-",,$D132,"-",M132)</f>
        <v>Steen, Jan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van-Steen, Jan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0.46666666666666667</v>
      </c>
      <c r="L134" t="str">
        <f t="shared" ref="L134" si="162">CONCATENATE($R$1,"-",,$D134,"-",M134)</f>
        <v>Steen, Jan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van-Steen, Jan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0.46666666666666667</v>
      </c>
      <c r="L136" t="str">
        <f t="shared" ref="L136" si="165">CONCATENATE($R$1,"-",,$D136,"-",M136)</f>
        <v>Steen, Jan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van-Steen, Jan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Steen, Jan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van-Steen, Jan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Steen, Jan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van-Steen, Jan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Steen, Jan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van-Steen, Jan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Steen, Jan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van-Steen, Jan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Steen, Jan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van-Steen, Jan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0.46666666666666667</v>
      </c>
      <c r="L148" t="str">
        <f t="shared" ref="L148" si="177">CONCATENATE($R$1,"-",,$D148,"-",M148)</f>
        <v>Steen, Jan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45547.297500000001</v>
      </c>
      <c r="C149" s="35">
        <f>_xlfn.IFNA(VLOOKUP(L149,Invoer!$A$3:$P$599,3,FALSE),"")</f>
        <v>45546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7</v>
      </c>
      <c r="F149" s="31">
        <f>_xlfn.IFNA(VLOOKUP(L149,Invoer!$A$3:$P$599,10,FALSE),"")</f>
        <v>16</v>
      </c>
      <c r="G149" s="31">
        <f>_xlfn.IFNA(VLOOKUP(L149,Invoer!$A$3:$P$599,12,FALSE),"")</f>
        <v>2</v>
      </c>
      <c r="H149" s="32">
        <f>_xlfn.IFNA(VLOOKUP(L149,Invoer!$A$3:$P$599,14,FALSE),"")</f>
        <v>0.4375</v>
      </c>
      <c r="I149" s="34">
        <f>_xlfn.IFNA(VLOOKUP(L149,Invoer!$A$3:$P$599,16,FALSE),"")</f>
        <v>0</v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van-Steen, Jan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Steen, Jan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45581</v>
      </c>
      <c r="C151" s="35">
        <f>_xlfn.IFNA(VLOOKUP(L151,Invoer!$A$3:$P$599,3,FALSE),"")</f>
        <v>45581</v>
      </c>
      <c r="D151" s="23" t="str">
        <f>Deelnemers!$B$11</f>
        <v>Steen, Kees van</v>
      </c>
      <c r="E151" s="31">
        <f>IFERROR(IF(VLOOKUP(L151,Invoer!$A$3:$P$599,9,FALSE)&gt;$S$1,$S$1,VLOOKUP(L151,Invoer!$A$3:$P$599,9,FALSE)),"")</f>
        <v>14</v>
      </c>
      <c r="F151" s="31">
        <f>_xlfn.IFNA(VLOOKUP(L151,Invoer!$A$3:$P$599,10,FALSE),"")</f>
        <v>30</v>
      </c>
      <c r="G151" s="31">
        <f>_xlfn.IFNA(VLOOKUP(L151,Invoer!$A$3:$P$599,12,FALSE),"")</f>
        <v>2</v>
      </c>
      <c r="H151" s="32">
        <f>_xlfn.IFNA(VLOOKUP(L151,Invoer!$A$3:$P$599,14,FALSE),"")</f>
        <v>0.46666666666666667</v>
      </c>
      <c r="I151" s="34">
        <f>_xlfn.IFNA(VLOOKUP(L151,Invoer!$A$3:$P$599,16,FALSE),"")</f>
        <v>3</v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van-Steen, Jan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Steen, Jan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45737.23869565218</v>
      </c>
      <c r="C153" s="35">
        <f>_xlfn.IFNA(VLOOKUP(L153,Invoer!$A$3:$P$599,3,FALSE),"")</f>
        <v>45735</v>
      </c>
      <c r="D153" s="23" t="str">
        <f>Deelnemers!$B$11</f>
        <v>Steen, Kees van</v>
      </c>
      <c r="E153" s="31">
        <f>IFERROR(IF(VLOOKUP(L153,Invoer!$A$3:$P$599,9,FALSE)&gt;$S$1,$S$1,VLOOKUP(L153,Invoer!$A$3:$P$599,9,FALSE)),"")</f>
        <v>14</v>
      </c>
      <c r="F153" s="31">
        <f>_xlfn.IFNA(VLOOKUP(L153,Invoer!$A$3:$P$599,10,FALSE),"")</f>
        <v>23</v>
      </c>
      <c r="G153" s="31">
        <f>_xlfn.IFNA(VLOOKUP(L153,Invoer!$A$3:$P$599,12,FALSE),"")</f>
        <v>4</v>
      </c>
      <c r="H153" s="32">
        <f>_xlfn.IFNA(VLOOKUP(L153,Invoer!$A$3:$P$599,14,FALSE),"")</f>
        <v>0.60869565217391308</v>
      </c>
      <c r="I153" s="34">
        <f>_xlfn.IFNA(VLOOKUP(L153,Invoer!$A$3:$P$599,16,FALSE),"")</f>
        <v>3</v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van-Steen, Jan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Steen, Jan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van-Steen, Jan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Steen, Jan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van-Steen, Jan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Steen, Jan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van-Steen, Jan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Steen, Jan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van-Steen, Jan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Steen, Jan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van-Steen, Jan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45667.03333333334</v>
      </c>
      <c r="C164" s="35">
        <f>_xlfn.IFNA(VLOOKUP(L164,Invoer!$A$3:$P$599,3,FALSE),"")</f>
        <v>45665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13</v>
      </c>
      <c r="F164" s="31">
        <f>_xlfn.IFNA(VLOOKUP(L164,Invoer!$A$3:$P$599,10,FALSE),"")</f>
        <v>30</v>
      </c>
      <c r="G164" s="31">
        <f>_xlfn.IFNA(VLOOKUP(L164,Invoer!$A$3:$P$599,11,FALSE),"")</f>
        <v>3</v>
      </c>
      <c r="H164" s="32">
        <f>_xlfn.IFNA(VLOOKUP(L164,Invoer!$A$3:$P$599,13,FALSE),"")</f>
        <v>0.43333333333333335</v>
      </c>
      <c r="I164" s="34">
        <f>_xlfn.IFNA(VLOOKUP(L164,Invoer!$A$3:$P$599,15,FALSE),"")</f>
        <v>0</v>
      </c>
      <c r="J164" s="37">
        <f>VLOOKUP($R$1,Deelnemers!$B$1:$D$25,3,FALSE)</f>
        <v>0.46666666666666667</v>
      </c>
      <c r="L164" t="str">
        <f t="shared" ref="L164" si="194">CONCATENATE($R$1,"-",,$D164,"-",M164)</f>
        <v>Steen, Jan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45554.9</v>
      </c>
      <c r="C165" s="35">
        <f>_xlfn.IFNA(VLOOKUP(L165,Invoer!$A$3:$P$599,3,FALSE),"")</f>
        <v>45553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12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0.4</v>
      </c>
      <c r="I165" s="34">
        <f>_xlfn.IFNA(VLOOKUP(L165,Invoer!$A$3:$P$599,16,FALSE),"")</f>
        <v>0</v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Rudolf-Steen, Jan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Steen, Jan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45736.633333333339</v>
      </c>
      <c r="C167" s="35">
        <f>_xlfn.IFNA(VLOOKUP(L167,Invoer!$A$3:$P$599,3,FALSE),"")</f>
        <v>45735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10</v>
      </c>
      <c r="F167" s="31">
        <f>_xlfn.IFNA(VLOOKUP(L167,Invoer!$A$3:$P$599,10,FALSE),"")</f>
        <v>30</v>
      </c>
      <c r="G167" s="31">
        <f>_xlfn.IFNA(VLOOKUP(L167,Invoer!$A$3:$P$599,12,FALSE),"")</f>
        <v>1</v>
      </c>
      <c r="H167" s="32">
        <f>_xlfn.IFNA(VLOOKUP(L167,Invoer!$A$3:$P$599,14,FALSE),"")</f>
        <v>0.33333333333333331</v>
      </c>
      <c r="I167" s="34">
        <f>_xlfn.IFNA(VLOOKUP(L167,Invoer!$A$3:$P$599,16,FALSE),"")</f>
        <v>0</v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Rudolf-Steen, Jan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Steen, Jan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45750.777407407404</v>
      </c>
      <c r="C169" s="35">
        <f>_xlfn.IFNA(VLOOKUP(L169,Invoer!$A$3:$P$599,3,FALSE),"")</f>
        <v>45749</v>
      </c>
      <c r="D169" s="23" t="str">
        <f>Deelnemers!$B$12</f>
        <v>Vermeulen, Rudolf</v>
      </c>
      <c r="E169" s="31">
        <f>IFERROR(IF(VLOOKUP(L169,Invoer!$A$3:$P$599,9,FALSE)&gt;$S$1,$S$1,VLOOKUP(L169,Invoer!$A$3:$P$599,9,FALSE)),"")</f>
        <v>11</v>
      </c>
      <c r="F169" s="31">
        <f>_xlfn.IFNA(VLOOKUP(L169,Invoer!$A$3:$P$599,10,FALSE),"")</f>
        <v>27</v>
      </c>
      <c r="G169" s="31">
        <f>_xlfn.IFNA(VLOOKUP(L169,Invoer!$A$3:$P$599,12,FALSE),"")</f>
        <v>3</v>
      </c>
      <c r="H169" s="32">
        <f>_xlfn.IFNA(VLOOKUP(L169,Invoer!$A$3:$P$599,14,FALSE),"")</f>
        <v>0.40740740740740738</v>
      </c>
      <c r="I169" s="34">
        <f>_xlfn.IFNA(VLOOKUP(L169,Invoer!$A$3:$P$599,16,FALSE),"")</f>
        <v>0</v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Rudolf-Steen, Jan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Steen, Jan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Rudolf-Steen, Jan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Steen, Jan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Rudolf-Steen, Jan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Steen, Jan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Rudolf-Steen, Jan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Steen, Jan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Rudolf-Steen, Jan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Steen, Jan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Rudolf-Steen, Jan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45547.921538461538</v>
      </c>
      <c r="C180" s="35">
        <f>_xlfn.IFNA(VLOOKUP(L180,Invoer!$A$3:$P$599,3,FALSE),"")</f>
        <v>45546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26</v>
      </c>
      <c r="G180" s="31">
        <f>_xlfn.IFNA(VLOOKUP(L180,Invoer!$A$3:$P$599,11,FALSE),"")</f>
        <v>3</v>
      </c>
      <c r="H180" s="32">
        <f>_xlfn.IFNA(VLOOKUP(L180,Invoer!$A$3:$P$599,13,FALSE),"")</f>
        <v>0.46153846153846156</v>
      </c>
      <c r="I180" s="34">
        <f>_xlfn.IFNA(VLOOKUP(L180,Invoer!$A$3:$P$599,15,FALSE),"")</f>
        <v>0</v>
      </c>
      <c r="J180" s="37">
        <f>VLOOKUP($R$1,Deelnemers!$B$1:$D$25,3,FALSE)</f>
        <v>0.46666666666666667</v>
      </c>
      <c r="L180" t="str">
        <f t="shared" ref="L180" si="211">CONCATENATE($R$1,"-",,$D180,"-",M180)</f>
        <v>Steen, Jan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45561.76666666667</v>
      </c>
      <c r="C181" s="35">
        <f>_xlfn.IFNA(VLOOKUP(L181,Invoer!$A$3:$P$599,3,FALSE),"")</f>
        <v>45560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11</v>
      </c>
      <c r="F181" s="31">
        <f>_xlfn.IFNA(VLOOKUP(L181,Invoer!$A$3:$P$599,10,FALSE),"")</f>
        <v>30</v>
      </c>
      <c r="G181" s="31">
        <f>_xlfn.IFNA(VLOOKUP(L181,Invoer!$A$3:$P$599,12,FALSE),"")</f>
        <v>2</v>
      </c>
      <c r="H181" s="32">
        <f>_xlfn.IFNA(VLOOKUP(L181,Invoer!$A$3:$P$599,14,FALSE),"")</f>
        <v>0.36666666666666664</v>
      </c>
      <c r="I181" s="34">
        <f>_xlfn.IFNA(VLOOKUP(L181,Invoer!$A$3:$P$599,16,FALSE),"")</f>
        <v>0</v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Erwin-Steen, Jan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45667.256363636363</v>
      </c>
      <c r="C182" s="35">
        <f>_xlfn.IFNA(VLOOKUP(L182,Invoer!$A$3:$P$599,3,FALSE),"")</f>
        <v>45665</v>
      </c>
      <c r="D182" s="23" t="str">
        <f>Deelnemers!$B$13</f>
        <v>Vissenberg, Erwin</v>
      </c>
      <c r="E182" s="31">
        <f>IFERROR(IF(VLOOKUP(L182,Invoer!$A$3:$P$599,8,FALSE)&gt;$S$1,$S$1,VLOOKUP(L182,Invoer!$A$3:$P$599,8,FALSE)),"")</f>
        <v>14</v>
      </c>
      <c r="F182" s="31">
        <f>_xlfn.IFNA(VLOOKUP(L182,Invoer!$A$3:$P$599,10,FALSE),"")</f>
        <v>22</v>
      </c>
      <c r="G182" s="31">
        <f>_xlfn.IFNA(VLOOKUP(L182,Invoer!$A$3:$P$599,11,FALSE),"")</f>
        <v>4</v>
      </c>
      <c r="H182" s="32">
        <f>_xlfn.IFNA(VLOOKUP(L182,Invoer!$A$3:$P$599,13,FALSE),"")</f>
        <v>0.63636363636363635</v>
      </c>
      <c r="I182" s="34">
        <f>_xlfn.IFNA(VLOOKUP(L182,Invoer!$A$3:$P$599,15,FALSE),"")</f>
        <v>3</v>
      </c>
      <c r="J182" s="37">
        <f>VLOOKUP($R$1,Deelnemers!$B$1:$D$25,3,FALSE)</f>
        <v>0.46666666666666667</v>
      </c>
      <c r="L182" t="str">
        <f t="shared" ref="L182" si="213">CONCATENATE($R$1,"-",,$D182,"-",M182)</f>
        <v>Steen, Jan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Erwin-Steen, Jan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45750.633333333339</v>
      </c>
      <c r="C184" s="35">
        <f>_xlfn.IFNA(VLOOKUP(L184,Invoer!$A$3:$P$599,3,FALSE),"")</f>
        <v>45749</v>
      </c>
      <c r="D184" s="23" t="str">
        <f>Deelnemers!$B$13</f>
        <v>Vissenberg, Erwin</v>
      </c>
      <c r="E184" s="31">
        <f>IFERROR(IF(VLOOKUP(L184,Invoer!$A$3:$P$599,8,FALSE)&gt;$S$1,$S$1,VLOOKUP(L184,Invoer!$A$3:$P$599,8,FALSE)),"")</f>
        <v>10</v>
      </c>
      <c r="F184" s="31">
        <f>_xlfn.IFNA(VLOOKUP(L184,Invoer!$A$3:$P$599,10,FALSE),"")</f>
        <v>30</v>
      </c>
      <c r="G184" s="31">
        <f>_xlfn.IFNA(VLOOKUP(L184,Invoer!$A$3:$P$599,11,FALSE),"")</f>
        <v>2</v>
      </c>
      <c r="H184" s="32">
        <f>_xlfn.IFNA(VLOOKUP(L184,Invoer!$A$3:$P$599,13,FALSE),"")</f>
        <v>0.33333333333333331</v>
      </c>
      <c r="I184" s="34">
        <f>_xlfn.IFNA(VLOOKUP(L184,Invoer!$A$3:$P$599,15,FALSE),"")</f>
        <v>0</v>
      </c>
      <c r="J184" s="37">
        <f>VLOOKUP($R$1,Deelnemers!$B$1:$D$25,3,FALSE)</f>
        <v>0.46666666666666667</v>
      </c>
      <c r="L184" t="str">
        <f t="shared" ref="L184" si="215">CONCATENATE($R$1,"-",,$D184,"-",M184)</f>
        <v>Steen, Jan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Erwin-Steen, Jan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Steen, Jan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Erwin-Steen, Jan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Steen, Jan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32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Erwin-Steen, Jan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Steen, Jan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Erwin-Steen, Jan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Steen, Jan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Erwin-Steen, Jan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Steen, Jan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Erwin-Steen, Jan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45667.223333333335</v>
      </c>
      <c r="C196" s="35">
        <f>_xlfn.IFNA(VLOOKUP(L196,Invoer!$A$3:$P$599,3,FALSE),"")</f>
        <v>45665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14</v>
      </c>
      <c r="F196" s="31">
        <f>_xlfn.IFNA(VLOOKUP(L196,Invoer!$A$3:$P$599,10,FALSE),"")</f>
        <v>24</v>
      </c>
      <c r="G196" s="31">
        <f>_xlfn.IFNA(VLOOKUP(L196,Invoer!$A$3:$P$599,11,FALSE),"")</f>
        <v>4</v>
      </c>
      <c r="H196" s="32">
        <f>_xlfn.IFNA(VLOOKUP(L196,Invoer!$A$3:$P$599,13,FALSE),"")</f>
        <v>0.58333333333333337</v>
      </c>
      <c r="I196" s="34">
        <f>_xlfn.IFNA(VLOOKUP(L196,Invoer!$A$3:$P$599,15,FALSE),"")</f>
        <v>3</v>
      </c>
      <c r="J196" s="37">
        <f>VLOOKUP($R$1,Deelnemers!$B$1:$D$25,3,FALSE)</f>
        <v>0.46666666666666667</v>
      </c>
      <c r="L196" t="str">
        <f t="shared" ref="L196" si="227">CONCATENATE($R$1,"-",,$D196,"-",M196)</f>
        <v>Steen, Jan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45590.23869565218</v>
      </c>
      <c r="C197" s="35">
        <f>_xlfn.IFNA(VLOOKUP(L197,Invoer!$A$3:$P$599,3,FALSE),"")</f>
        <v>45588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14</v>
      </c>
      <c r="F197" s="31">
        <f>_xlfn.IFNA(VLOOKUP(L197,Invoer!$A$3:$P$599,10,FALSE),"")</f>
        <v>23</v>
      </c>
      <c r="G197" s="31">
        <f>_xlfn.IFNA(VLOOKUP(L197,Invoer!$A$3:$P$599,12,FALSE),"")</f>
        <v>3</v>
      </c>
      <c r="H197" s="32">
        <f>_xlfn.IFNA(VLOOKUP(L197,Invoer!$A$3:$P$599,14,FALSE),"")</f>
        <v>0.60869565217391308</v>
      </c>
      <c r="I197" s="34">
        <f>_xlfn.IFNA(VLOOKUP(L197,Invoer!$A$3:$P$599,16,FALSE),"")</f>
        <v>3</v>
      </c>
      <c r="J197" s="37">
        <f>VLOOKUP($R$1,Deelnemers!$B$1:$D$25,3,FALSE)</f>
        <v>0.46666666666666667</v>
      </c>
      <c r="L197" t="str">
        <f t="shared" ref="L197" si="228">CONCATENATE($D197,"-",$R$1,"-",M197)</f>
        <v>Zagers, Kees-Steen, Jan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45701.9</v>
      </c>
      <c r="C198" s="35">
        <f>_xlfn.IFNA(VLOOKUP(L198,Invoer!$A$3:$P$599,3,FALSE),"")</f>
        <v>45700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12</v>
      </c>
      <c r="F198" s="31">
        <f>_xlfn.IFNA(VLOOKUP(L198,Invoer!$A$3:$P$599,10,FALSE),"")</f>
        <v>30</v>
      </c>
      <c r="G198" s="31">
        <f>_xlfn.IFNA(VLOOKUP(L198,Invoer!$A$3:$P$599,11,FALSE),"")</f>
        <v>2</v>
      </c>
      <c r="H198" s="32">
        <f>_xlfn.IFNA(VLOOKUP(L198,Invoer!$A$3:$P$599,13,FALSE),"")</f>
        <v>0.4</v>
      </c>
      <c r="I198" s="34">
        <f>_xlfn.IFNA(VLOOKUP(L198,Invoer!$A$3:$P$599,15,FALSE),"")</f>
        <v>0</v>
      </c>
      <c r="J198" s="37">
        <f>VLOOKUP($R$1,Deelnemers!$B$1:$D$25,3,FALSE)</f>
        <v>0.46666666666666667</v>
      </c>
      <c r="L198" t="str">
        <f t="shared" ref="L198" si="229">CONCATENATE($R$1,"-",,$D198,"-",M198)</f>
        <v>Steen, Jan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45750.500000000007</v>
      </c>
      <c r="C199" s="35">
        <f>_xlfn.IFNA(VLOOKUP(L199,Invoer!$A$3:$P$599,3,FALSE),"")</f>
        <v>45749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9</v>
      </c>
      <c r="F199" s="31">
        <f>_xlfn.IFNA(VLOOKUP(L199,Invoer!$A$3:$P$599,10,FALSE),"")</f>
        <v>30</v>
      </c>
      <c r="G199" s="31">
        <f>_xlfn.IFNA(VLOOKUP(L199,Invoer!$A$3:$P$599,12,FALSE),"")</f>
        <v>2</v>
      </c>
      <c r="H199" s="32">
        <f>_xlfn.IFNA(VLOOKUP(L199,Invoer!$A$3:$P$599,14,FALSE),"")</f>
        <v>0.3</v>
      </c>
      <c r="I199" s="34">
        <f>_xlfn.IFNA(VLOOKUP(L199,Invoer!$A$3:$P$599,16,FALSE),"")</f>
        <v>0</v>
      </c>
      <c r="J199" s="37">
        <f>VLOOKUP($R$1,Deelnemers!$B$1:$D$25,3,FALSE)</f>
        <v>0.46666666666666667</v>
      </c>
      <c r="L199" t="str">
        <f t="shared" ref="L199" si="231">CONCATENATE($D199,"-",$R$1,"-",M199)</f>
        <v>Zagers, Kees-Steen, Jan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45736.51</v>
      </c>
      <c r="C200" s="35">
        <f>_xlfn.IFNA(VLOOKUP(L200,Invoer!$A$3:$P$599,3,FALSE),"")</f>
        <v>45735</v>
      </c>
      <c r="D200" s="23" t="str">
        <f>Deelnemers!$B$14</f>
        <v>Zagers, Kees</v>
      </c>
      <c r="E200" s="31">
        <f>IFERROR(IF(VLOOKUP(L200,Invoer!$A$3:$P$599,8,FALSE)&gt;$S$1,$S$1,VLOOKUP(L200,Invoer!$A$3:$P$599,8,FALSE)),"")</f>
        <v>9</v>
      </c>
      <c r="F200" s="31">
        <f>_xlfn.IFNA(VLOOKUP(L200,Invoer!$A$3:$P$599,10,FALSE),"")</f>
        <v>25</v>
      </c>
      <c r="G200" s="31">
        <f>_xlfn.IFNA(VLOOKUP(L200,Invoer!$A$3:$P$599,11,FALSE),"")</f>
        <v>3</v>
      </c>
      <c r="H200" s="32">
        <f>_xlfn.IFNA(VLOOKUP(L200,Invoer!$A$3:$P$599,13,FALSE),"")</f>
        <v>0.36</v>
      </c>
      <c r="I200" s="34">
        <f>_xlfn.IFNA(VLOOKUP(L200,Invoer!$A$3:$P$599,15,FALSE),"")</f>
        <v>0</v>
      </c>
      <c r="J200" s="37">
        <f>VLOOKUP($R$1,Deelnemers!$B$1:$D$25,3,FALSE)</f>
        <v>0.46666666666666667</v>
      </c>
      <c r="L200" t="str">
        <f t="shared" ref="L200" si="232">CONCATENATE($R$1,"-",,$D200,"-",M200)</f>
        <v>Steen, Jan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Zagers, Kees-Steen, Jan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45771.9</v>
      </c>
      <c r="C202" s="35">
        <f>_xlfn.IFNA(VLOOKUP(L202,Invoer!$A$3:$P$599,3,FALSE),"")</f>
        <v>45770</v>
      </c>
      <c r="D202" s="23" t="str">
        <f>Deelnemers!$B$14</f>
        <v>Zagers, Kees</v>
      </c>
      <c r="E202" s="31">
        <f>IFERROR(IF(VLOOKUP(L202,Invoer!$A$3:$P$599,8,FALSE)&gt;$S$1,$S$1,VLOOKUP(L202,Invoer!$A$3:$P$599,8,FALSE)),"")</f>
        <v>12</v>
      </c>
      <c r="F202" s="31">
        <f>_xlfn.IFNA(VLOOKUP(L202,Invoer!$A$3:$P$599,10,FALSE),"")</f>
        <v>30</v>
      </c>
      <c r="G202" s="31">
        <f>_xlfn.IFNA(VLOOKUP(L202,Invoer!$A$3:$P$599,11,FALSE),"")</f>
        <v>3</v>
      </c>
      <c r="H202" s="32">
        <f>_xlfn.IFNA(VLOOKUP(L202,Invoer!$A$3:$P$599,13,FALSE),"")</f>
        <v>0.4</v>
      </c>
      <c r="I202" s="34">
        <f>_xlfn.IFNA(VLOOKUP(L202,Invoer!$A$3:$P$599,15,FALSE),"")</f>
        <v>0</v>
      </c>
      <c r="J202" s="37">
        <f>VLOOKUP($R$1,Deelnemers!$B$1:$D$25,3,FALSE)</f>
        <v>0.46666666666666667</v>
      </c>
      <c r="L202" t="str">
        <f t="shared" ref="L202" si="234">CONCATENATE($R$1,"-",,$D202,"-",M202)</f>
        <v>Steen, Jan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Kees-Steen, Jan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Steen, Jan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Kees-Steen, Jan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Steen, Jan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Kees-Steen, Jan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Steen, Jan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Kees-Steen, Jan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Steen, Jan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Kees-Steen, Jan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Steen, Jan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Mark-Steen, Jan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Steen, Jan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Mark-Steen, Jan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Steen, Jan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Mark-Steen, Jan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Steen, Jan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Mark-Steen, Jan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Steen, Jan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Mark-Steen, Jan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Steen, Jan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Mark-Steen, Jan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Steen, Jan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Mark-Steen, Jan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Steen, Jan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Mark-Steen, Jan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0.46666666666666667</v>
      </c>
      <c r="L228" t="str">
        <f t="shared" ref="L228" si="261">CONCATENATE($R$1,"-",,$D228,"-",M228)</f>
        <v>Steen, Jan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45695.198461538464</v>
      </c>
      <c r="C229" s="35">
        <f>_xlfn.IFNA(VLOOKUP(L229,Invoer!$A$3:$P$599,3,FALSE),"")</f>
        <v>45693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14</v>
      </c>
      <c r="F229" s="31">
        <f>_xlfn.IFNA(VLOOKUP(L229,Invoer!$A$3:$P$599,10,FALSE),"")</f>
        <v>26</v>
      </c>
      <c r="G229" s="31">
        <f>_xlfn.IFNA(VLOOKUP(L229,Invoer!$A$3:$P$599,12,FALSE),"")</f>
        <v>2</v>
      </c>
      <c r="H229" s="32">
        <f>_xlfn.IFNA(VLOOKUP(L229,Invoer!$A$3:$P$599,14,FALSE),"")</f>
        <v>0.53846153846153844</v>
      </c>
      <c r="I229" s="34">
        <f>_xlfn.IFNA(VLOOKUP(L229,Invoer!$A$3:$P$599,16,FALSE),"")</f>
        <v>3</v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John-Steen, Jan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0.46666666666666667</v>
      </c>
      <c r="L230" t="str">
        <f t="shared" ref="L230" si="263">CONCATENATE($R$1,"-",,$D230,"-",M230)</f>
        <v>Steen, Jan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45771.500000000007</v>
      </c>
      <c r="C231" s="35">
        <f>_xlfn.IFNA(VLOOKUP(L231,Invoer!$A$3:$P$599,3,FALSE),"")</f>
        <v>45770</v>
      </c>
      <c r="D231" s="23" t="str">
        <f>Deelnemers!$B$16</f>
        <v>Verkooyen, John</v>
      </c>
      <c r="E231" s="31">
        <f>IFERROR(IF(VLOOKUP(L231,Invoer!$A$3:$P$599,9,FALSE)&gt;$S$1,$S$1,VLOOKUP(L231,Invoer!$A$3:$P$599,9,FALSE)),"")</f>
        <v>9</v>
      </c>
      <c r="F231" s="31">
        <f>_xlfn.IFNA(VLOOKUP(L231,Invoer!$A$3:$P$599,10,FALSE),"")</f>
        <v>30</v>
      </c>
      <c r="G231" s="31">
        <f>_xlfn.IFNA(VLOOKUP(L231,Invoer!$A$3:$P$599,12,FALSE),"")</f>
        <v>2</v>
      </c>
      <c r="H231" s="32">
        <f>_xlfn.IFNA(VLOOKUP(L231,Invoer!$A$3:$P$599,14,FALSE),"")</f>
        <v>0.3</v>
      </c>
      <c r="I231" s="34">
        <f>_xlfn.IFNA(VLOOKUP(L231,Invoer!$A$3:$P$599,16,FALSE),"")</f>
        <v>0</v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John-Steen, Jan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Steen, Jan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John-Steen, Jan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Steen, Jan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John-Steen, Jan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Steen, Jan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John-Steen, Jan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Steen, Jan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John-Steen, Jan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Steen, Jan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John-Steen, Jan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Steen, Jan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John-Steen, Jan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Steen, Jan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0-Steen, Jan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Steen, Jan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0-Steen, Jan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Steen, Jan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0-Steen, Jan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Steen, Jan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0-Steen, Jan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Steen, Jan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0-Steen, Jan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Steen, Jan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0-Steen, Jan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Steen, Jan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0-Steen, Jan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Steen, Jan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0-Steen, Jan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Steen, Jan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0-Steen, Jan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Steen, Jan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0-Steen, Jan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Steen, Jan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0-Steen, Jan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Steen, Jan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0-Steen, Jan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Steen, Jan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0-Steen, Jan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Steen, Jan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0-Steen, Jan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Steen, Jan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0-Steen, Jan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Steen, Jan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0-Steen, Jan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Steen, Jan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0-Steen, Jan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Steen, Jan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0-Steen, Jan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Steen, Jan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0-Steen, Jan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Steen, Jan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0-Steen, Jan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Steen, Jan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0-Steen, Jan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Steen, Jan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0-Steen, Jan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Steen, Jan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0-Steen, Jan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Steen, Jan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0-Steen, Jan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Steen, Jan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0-Steen, Jan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Steen, Jan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0-Steen, Jan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Steen, Jan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0-Steen, Jan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Steen, Jan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0-Steen, Jan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Steen, Jan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0-Steen, Jan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Steen, Jan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0-Steen, Jan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Steen, Jan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0-Steen, Jan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Steen, Jan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0-Steen, Jan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Steen, Jan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0-Steen, Jan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Steen, Jan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0-Steen, Jan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Steen, Jan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0-Steen, Jan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Steen, Jan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0-Steen, Jan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Steen, Jan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0-Steen, Jan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Steen, Jan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0-Steen, Jan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Steen, Jan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0-Steen, Jan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Steen, Jan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0-Steen, Jan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Steen, Jan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0-Steen, Jan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Steen, Jan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0-Steen, Jan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Steen, Jan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0-Steen, Jan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Steen, Jan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0-Steen, Jan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Steen, Jan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0-Steen, Jan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Steen, Jan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0-Steen, Jan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Steen, Jan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0-Steen, Jan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Steen, Jan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0-Steen, Jan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Steen, Jan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0-Steen, Jan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Steen, Jan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0-Steen, Jan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Steen, Jan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0-Steen, Jan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Steen, Jan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0-Steen, Jan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Steen, Jan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0-Steen, Jan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Steen, Jan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0-Steen, Jan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Steen, Jan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0-Steen, Jan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Steen, Jan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0-Steen, Jan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Steen, Jan van-0-1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0-Steen, Jan van-1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Steen, Jan van-0-2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0-Steen, Jan van-2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Steen, Jan van-0-3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0-Steen, Jan van-3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Steen, Jan van-0-4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0-Steen, Jan van-4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Steen, Jan van-0-5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0-Steen, Jan van-5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Steen, Jan van-0-6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0-Steen, Jan van-6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Steen, Jan van-0-7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0-Steen, Jan van-7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Steen, Jan van-0-8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0-Steen, Jan van-8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Steen, Jan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0-Steen, Jan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Steen, Jan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0-Steen, Jan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Steen, Jan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0-Steen, Jan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Steen, Jan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0-Steen, Jan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Steen, Jan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0-Steen, Jan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Steen, Jan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0-Steen, Jan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Steen, Jan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0-Steen, Jan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Steen, Jan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0-Steen, Jan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Steen, Jan van-0-1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0-Steen, Jan van-1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Steen, Jan van-0-2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0-Steen, Jan van-2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Steen, Jan van-0-3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0-Steen, Jan van-3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Steen, Jan van-0-4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0-Steen, Jan van-4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Steen, Jan van-0-5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0-Steen, Jan van-5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Steen, Jan van-0-6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0-Steen, Jan van-6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Steen, Jan van-0-7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0-Steen, Jan van-7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Steen, Jan van-0-8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0-Steen, Jan van-8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368</v>
      </c>
      <c r="F404" s="28">
        <f>SUM(F4:F395)</f>
        <v>843</v>
      </c>
      <c r="G404" s="28">
        <f>MAX(G4:G395)</f>
        <v>4</v>
      </c>
      <c r="H404" s="33">
        <f>E404/F404</f>
        <v>0.43653618030842228</v>
      </c>
      <c r="I404" s="29">
        <f>SUM(I4:I395)</f>
        <v>34</v>
      </c>
      <c r="J404" s="38"/>
      <c r="N404" s="39"/>
    </row>
  </sheetData>
  <sheetProtection algorithmName="SHA-512" hashValue="ZskrSAJX8/fMHkeJHfw2YihBdUF5/GRHqlgZ3UDB0F5P7GwGrNSuNProu6XezgMfwvPiUNdI47M3WkZTx4Hbuw==" saltValue="CpM0rFd8iUmMxpuhJEs48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6FF5-38F5-4EF5-B7BF-D5C789F34D5A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Deelnemers!B11</f>
        <v>Steen, Kees van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45757.7</v>
      </c>
      <c r="C4" s="35">
        <f>_xlfn.IFNA(VLOOKUP(L4,Invoer!$A$3:$P$599,3,FALSE),"")</f>
        <v>45756</v>
      </c>
      <c r="D4" s="23" t="str">
        <f>Deelnemers!$B$2</f>
        <v>Hanegraaf, Daan</v>
      </c>
      <c r="E4" s="31">
        <f>IFERROR(IF(VLOOKUP(L4,Invoer!$A$3:$P$599,8,FALSE)&gt;$S$1,$S$1,VLOOKUP(L4,Invoer!$A$3:$P$599,8,FALSE)),"")</f>
        <v>10</v>
      </c>
      <c r="F4" s="31">
        <f>_xlfn.IFNA(VLOOKUP(L4,Invoer!$A$3:$P$599,10,FALSE),"")</f>
        <v>20</v>
      </c>
      <c r="G4" s="31">
        <f>_xlfn.IFNA(VLOOKUP(L4,Invoer!$A$3:$P$599,11,FALSE),"")</f>
        <v>2</v>
      </c>
      <c r="H4" s="32">
        <f>_xlfn.IFNA(VLOOKUP(L4,Invoer!$A$3:$P$599,13,FALSE),"")</f>
        <v>0.5</v>
      </c>
      <c r="I4" s="34">
        <f>_xlfn.IFNA(VLOOKUP(L4,Invoer!$A$3:$P$599,15,FALSE),"")</f>
        <v>0</v>
      </c>
      <c r="J4" s="37">
        <f>VLOOKUP($R$1,Deelnemers!$B$1:$D$25,3,FALSE)</f>
        <v>0.46666666666666667</v>
      </c>
      <c r="L4" t="str">
        <f>CONCATENATE($R$1,"-",,$D4,"-",M4)</f>
        <v>Steen, Kees van-Hanegraaf, Daan-1</v>
      </c>
      <c r="M4">
        <v>1</v>
      </c>
      <c r="N4">
        <f t="shared" ref="N4:N35" si="1">SMALL($B$4:$B$403,ROW($B1))</f>
        <v>45547.09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6</v>
      </c>
      <c r="T4" s="40">
        <f t="shared" ref="T4:T35" si="5">VLOOKUP(N4,$B$4:$I$403,5,FALSE)</f>
        <v>25</v>
      </c>
      <c r="U4" s="40">
        <f t="shared" ref="U4:U35" si="6">VLOOKUP(N4,$B$4:$I$403,6,FALSE)</f>
        <v>2</v>
      </c>
      <c r="V4" s="41">
        <f t="shared" ref="V4:V35" si="7">VLOOKUP(N4,$B$4:$I$403,7,FALSE)</f>
        <v>0.24</v>
      </c>
      <c r="W4" s="42">
        <f t="shared" ref="W4:W35" si="8">VLOOKUP(N4,$B$4:$I$403,8,FALSE)</f>
        <v>0</v>
      </c>
      <c r="X4">
        <f>IFERROR(IF(OR(W4=0,W4=1),(T4*10),T4),0)</f>
        <v>250</v>
      </c>
    </row>
    <row r="5" spans="2:24" ht="15">
      <c r="B5">
        <f t="shared" si="0"/>
        <v>45757.85</v>
      </c>
      <c r="C5" s="35">
        <f>_xlfn.IFNA(VLOOKUP(L5,Invoer!$A$3:$P$599,3,FALSE),"")</f>
        <v>45756</v>
      </c>
      <c r="D5" s="23" t="str">
        <f>Deelnemers!$B$2</f>
        <v>Hanegraaf, Daan</v>
      </c>
      <c r="E5" s="31">
        <f>IFERROR(IF(VLOOKUP(L5,Invoer!$A$3:$P$599,9,FALSE)&gt;$S$1,$S$1,VLOOKUP(L5,Invoer!$A$3:$P$599,9,FALSE)),"")</f>
        <v>11</v>
      </c>
      <c r="F5" s="31">
        <f>_xlfn.IFNA(VLOOKUP(L5,Invoer!$A$3:$P$599,10,FALSE),"")</f>
        <v>20</v>
      </c>
      <c r="G5" s="31">
        <f>_xlfn.IFNA(VLOOKUP(L5,Invoer!$A$3:$P$599,12,FALSE),"")</f>
        <v>2</v>
      </c>
      <c r="H5" s="32">
        <f>_xlfn.IFNA(VLOOKUP(L5,Invoer!$A$3:$P$599,14,FALSE),"")</f>
        <v>0.55000000000000004</v>
      </c>
      <c r="I5" s="34">
        <f>_xlfn.IFNA(VLOOKUP(L5,Invoer!$A$3:$P$599,16,FALSE),"")</f>
        <v>0</v>
      </c>
      <c r="J5" s="37">
        <f>VLOOKUP($R$1,Deelnemers!$B$1:$D$25,3,FALSE)</f>
        <v>0.46666666666666667</v>
      </c>
      <c r="L5" t="str">
        <f>CONCATENATE($D5,"-",$R$1,"-",M5)</f>
        <v>Hanegraaf, Daan-Steen, Kees van-1</v>
      </c>
      <c r="M5">
        <v>1</v>
      </c>
      <c r="N5">
        <f t="shared" si="1"/>
        <v>45547.500000000007</v>
      </c>
      <c r="O5">
        <f>IF(Q5="","",O4+1)</f>
        <v>2</v>
      </c>
      <c r="Q5" s="83">
        <f t="shared" si="2"/>
        <v>45546</v>
      </c>
      <c r="R5" s="35" t="str">
        <f t="shared" si="3"/>
        <v>Zagers, Kees</v>
      </c>
      <c r="S5" s="40">
        <f t="shared" si="4"/>
        <v>9</v>
      </c>
      <c r="T5" s="40">
        <f t="shared" si="5"/>
        <v>30</v>
      </c>
      <c r="U5" s="40">
        <f t="shared" si="6"/>
        <v>2</v>
      </c>
      <c r="V5" s="41">
        <f t="shared" si="7"/>
        <v>0.3</v>
      </c>
      <c r="W5" s="42">
        <f t="shared" si="8"/>
        <v>0</v>
      </c>
      <c r="X5">
        <f t="shared" ref="X5:X68" si="9">IFERROR(IF(OR(W5=0,W5=1),(T5*10),T5),0)</f>
        <v>300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0.46666666666666667</v>
      </c>
      <c r="L6" t="str">
        <f t="shared" ref="L6" si="10">CONCATENATE($R$1,"-",,$D6,"-",M6)</f>
        <v>Steen, Kees van-Hanegraaf, Daan-2</v>
      </c>
      <c r="M6">
        <v>2</v>
      </c>
      <c r="N6">
        <f t="shared" si="1"/>
        <v>45548.435000000005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Steen, Jan van</v>
      </c>
      <c r="S6" s="40">
        <f t="shared" si="4"/>
        <v>14</v>
      </c>
      <c r="T6" s="40">
        <f t="shared" si="5"/>
        <v>16</v>
      </c>
      <c r="U6" s="40">
        <f t="shared" si="6"/>
        <v>4</v>
      </c>
      <c r="V6" s="41">
        <f t="shared" si="7"/>
        <v>0.875</v>
      </c>
      <c r="W6" s="42">
        <f t="shared" si="8"/>
        <v>3</v>
      </c>
      <c r="X6">
        <f t="shared" si="9"/>
        <v>16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Hanegraaf, Daan-Steen, Kees van-2</v>
      </c>
      <c r="M7">
        <v>2</v>
      </c>
      <c r="N7">
        <f t="shared" si="1"/>
        <v>45554.366666666676</v>
      </c>
      <c r="O7">
        <f t="shared" si="11"/>
        <v>4</v>
      </c>
      <c r="Q7" s="83">
        <f t="shared" si="2"/>
        <v>45553</v>
      </c>
      <c r="R7" s="35" t="str">
        <f t="shared" si="3"/>
        <v>Oorschot, René van</v>
      </c>
      <c r="S7" s="40">
        <f t="shared" si="4"/>
        <v>8</v>
      </c>
      <c r="T7" s="40">
        <f t="shared" si="5"/>
        <v>30</v>
      </c>
      <c r="U7" s="40">
        <f t="shared" si="6"/>
        <v>2</v>
      </c>
      <c r="V7" s="41">
        <f t="shared" si="7"/>
        <v>0.26666666666666666</v>
      </c>
      <c r="W7" s="42">
        <f t="shared" si="8"/>
        <v>0</v>
      </c>
      <c r="X7">
        <f t="shared" si="9"/>
        <v>300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0.46666666666666667</v>
      </c>
      <c r="L8" t="str">
        <f t="shared" ref="L8" si="13">CONCATENATE($R$1,"-",,$D8,"-",M8)</f>
        <v>Steen, Kees van-Hanegraaf, Daan-3</v>
      </c>
      <c r="M8">
        <v>3</v>
      </c>
      <c r="N8">
        <f t="shared" si="1"/>
        <v>45554.903793103447</v>
      </c>
      <c r="O8">
        <f t="shared" si="11"/>
        <v>5</v>
      </c>
      <c r="Q8" s="83">
        <f t="shared" si="2"/>
        <v>45553</v>
      </c>
      <c r="R8" s="35" t="str">
        <f t="shared" si="3"/>
        <v>Hanegraaf, Hein</v>
      </c>
      <c r="S8" s="40">
        <f t="shared" si="4"/>
        <v>12</v>
      </c>
      <c r="T8" s="40">
        <f t="shared" si="5"/>
        <v>29</v>
      </c>
      <c r="U8" s="40">
        <f t="shared" si="6"/>
        <v>2</v>
      </c>
      <c r="V8" s="41">
        <f t="shared" si="7"/>
        <v>0.41379310344827586</v>
      </c>
      <c r="W8" s="42">
        <f t="shared" si="8"/>
        <v>0</v>
      </c>
      <c r="X8">
        <f t="shared" si="9"/>
        <v>290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Daan-Steen, Kees van-3</v>
      </c>
      <c r="M9">
        <v>3</v>
      </c>
      <c r="N9">
        <f t="shared" si="1"/>
        <v>45555.18</v>
      </c>
      <c r="O9">
        <f t="shared" si="11"/>
        <v>6</v>
      </c>
      <c r="Q9" s="83">
        <f t="shared" si="2"/>
        <v>45553</v>
      </c>
      <c r="R9" s="35" t="str">
        <f t="shared" si="3"/>
        <v>Vissenberg, Erwin</v>
      </c>
      <c r="S9" s="40">
        <f t="shared" si="4"/>
        <v>14</v>
      </c>
      <c r="T9" s="40">
        <f t="shared" si="5"/>
        <v>28</v>
      </c>
      <c r="U9" s="40">
        <f t="shared" si="6"/>
        <v>3</v>
      </c>
      <c r="V9" s="41">
        <f t="shared" si="7"/>
        <v>0.5</v>
      </c>
      <c r="W9" s="42">
        <f t="shared" si="8"/>
        <v>3</v>
      </c>
      <c r="X9">
        <f t="shared" si="9"/>
        <v>28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0.46666666666666667</v>
      </c>
      <c r="L10" t="str">
        <f t="shared" ref="L10" si="15">CONCATENATE($R$1,"-",,$D10,"-",M10)</f>
        <v>Steen, Kees van-Hanegraaf, Daan-4</v>
      </c>
      <c r="M10">
        <v>4</v>
      </c>
      <c r="N10">
        <f t="shared" si="1"/>
        <v>45568.981428571424</v>
      </c>
      <c r="O10">
        <f t="shared" si="11"/>
        <v>7</v>
      </c>
      <c r="Q10" s="83">
        <f t="shared" si="2"/>
        <v>45567</v>
      </c>
      <c r="R10" s="35" t="str">
        <f t="shared" si="3"/>
        <v>Praat, Marcel van</v>
      </c>
      <c r="S10" s="40">
        <f t="shared" si="4"/>
        <v>12</v>
      </c>
      <c r="T10" s="40">
        <f t="shared" si="5"/>
        <v>21</v>
      </c>
      <c r="U10" s="40">
        <f t="shared" si="6"/>
        <v>4</v>
      </c>
      <c r="V10" s="41">
        <f t="shared" si="7"/>
        <v>0.5714285714285714</v>
      </c>
      <c r="W10" s="42">
        <f t="shared" si="8"/>
        <v>0</v>
      </c>
      <c r="X10">
        <f t="shared" si="9"/>
        <v>210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Daan-Steen, Kees van-4</v>
      </c>
      <c r="M11">
        <v>4</v>
      </c>
      <c r="N11">
        <f t="shared" si="1"/>
        <v>45569.223333333335</v>
      </c>
      <c r="O11">
        <f t="shared" si="11"/>
        <v>8</v>
      </c>
      <c r="Q11" s="83">
        <f t="shared" si="2"/>
        <v>45567</v>
      </c>
      <c r="R11" s="35" t="str">
        <f t="shared" si="3"/>
        <v>Zagers, Kees</v>
      </c>
      <c r="S11" s="40">
        <f t="shared" si="4"/>
        <v>14</v>
      </c>
      <c r="T11" s="40">
        <f t="shared" si="5"/>
        <v>24</v>
      </c>
      <c r="U11" s="40">
        <f t="shared" si="6"/>
        <v>3</v>
      </c>
      <c r="V11" s="41">
        <f t="shared" si="7"/>
        <v>0.58333333333333337</v>
      </c>
      <c r="W11" s="42">
        <f t="shared" si="8"/>
        <v>3</v>
      </c>
      <c r="X11">
        <f t="shared" si="9"/>
        <v>24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0.46666666666666667</v>
      </c>
      <c r="L12" t="str">
        <f t="shared" ref="L12" si="17">CONCATENATE($R$1,"-",,$D12,"-",M12)</f>
        <v>Steen, Kees van-Hanegraaf, Daan-5</v>
      </c>
      <c r="M12">
        <v>5</v>
      </c>
      <c r="N12">
        <f t="shared" si="1"/>
        <v>45582.76666666667</v>
      </c>
      <c r="O12">
        <f t="shared" si="11"/>
        <v>9</v>
      </c>
      <c r="Q12" s="83">
        <f t="shared" si="2"/>
        <v>45581</v>
      </c>
      <c r="R12" s="35" t="str">
        <f t="shared" si="3"/>
        <v>Steen, Jan van</v>
      </c>
      <c r="S12" s="40">
        <f t="shared" si="4"/>
        <v>11</v>
      </c>
      <c r="T12" s="40">
        <f t="shared" si="5"/>
        <v>30</v>
      </c>
      <c r="U12" s="40">
        <f t="shared" si="6"/>
        <v>2</v>
      </c>
      <c r="V12" s="41">
        <f t="shared" si="7"/>
        <v>0.36666666666666664</v>
      </c>
      <c r="W12" s="42">
        <f t="shared" si="8"/>
        <v>0</v>
      </c>
      <c r="X12">
        <f t="shared" si="9"/>
        <v>300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Daan-Steen, Kees van-5</v>
      </c>
      <c r="M13">
        <v>5</v>
      </c>
      <c r="N13">
        <f t="shared" si="1"/>
        <v>45583.110909090916</v>
      </c>
      <c r="O13">
        <f t="shared" si="11"/>
        <v>10</v>
      </c>
      <c r="Q13" s="83">
        <f t="shared" si="2"/>
        <v>45581</v>
      </c>
      <c r="R13" s="35" t="str">
        <f t="shared" si="3"/>
        <v>Vermeulen, Rudolf</v>
      </c>
      <c r="S13" s="40">
        <f t="shared" si="4"/>
        <v>13</v>
      </c>
      <c r="T13" s="40">
        <f t="shared" si="5"/>
        <v>22</v>
      </c>
      <c r="U13" s="40">
        <f t="shared" si="6"/>
        <v>3</v>
      </c>
      <c r="V13" s="41">
        <f t="shared" si="7"/>
        <v>0.59090909090909094</v>
      </c>
      <c r="W13" s="42">
        <f t="shared" si="8"/>
        <v>0</v>
      </c>
      <c r="X13">
        <f t="shared" si="9"/>
        <v>220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Steen, Kees van-Hanegraaf, Daan-6</v>
      </c>
      <c r="M14">
        <v>6</v>
      </c>
      <c r="N14">
        <f t="shared" si="1"/>
        <v>45583.326842105263</v>
      </c>
      <c r="O14">
        <f t="shared" si="11"/>
        <v>11</v>
      </c>
      <c r="Q14" s="83">
        <f t="shared" si="2"/>
        <v>45581</v>
      </c>
      <c r="R14" s="35" t="str">
        <f t="shared" si="3"/>
        <v>Oorschot, René van</v>
      </c>
      <c r="S14" s="40">
        <f t="shared" si="4"/>
        <v>14</v>
      </c>
      <c r="T14" s="40">
        <f t="shared" si="5"/>
        <v>19</v>
      </c>
      <c r="U14" s="40">
        <f t="shared" si="6"/>
        <v>6</v>
      </c>
      <c r="V14" s="41">
        <f t="shared" si="7"/>
        <v>0.73684210526315785</v>
      </c>
      <c r="W14" s="42">
        <f t="shared" si="8"/>
        <v>3</v>
      </c>
      <c r="X14">
        <f t="shared" si="9"/>
        <v>19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Daan-Steen, Kees van-6</v>
      </c>
      <c r="M15">
        <v>6</v>
      </c>
      <c r="N15">
        <f t="shared" si="1"/>
        <v>45588</v>
      </c>
      <c r="O15">
        <f t="shared" si="11"/>
        <v>12</v>
      </c>
      <c r="Q15" s="83">
        <f t="shared" si="2"/>
        <v>45588</v>
      </c>
      <c r="R15" s="35" t="str">
        <f t="shared" si="3"/>
        <v>Praat, Marcel van</v>
      </c>
      <c r="S15" s="40">
        <f t="shared" si="4"/>
        <v>11</v>
      </c>
      <c r="T15" s="40">
        <f t="shared" si="5"/>
        <v>20</v>
      </c>
      <c r="U15" s="40">
        <f t="shared" si="6"/>
        <v>3</v>
      </c>
      <c r="V15" s="41">
        <f t="shared" si="7"/>
        <v>0.55000000000000004</v>
      </c>
      <c r="W15" s="42">
        <f t="shared" si="8"/>
        <v>0</v>
      </c>
      <c r="X15">
        <f t="shared" si="9"/>
        <v>200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Steen, Kees van-Hanegraaf, Daan-7</v>
      </c>
      <c r="M16">
        <v>7</v>
      </c>
      <c r="N16">
        <f t="shared" si="1"/>
        <v>45603.1</v>
      </c>
      <c r="O16">
        <f t="shared" si="11"/>
        <v>13</v>
      </c>
      <c r="Q16" s="83">
        <f t="shared" si="2"/>
        <v>45602</v>
      </c>
      <c r="R16" s="35" t="str">
        <f t="shared" si="3"/>
        <v>Zagers, Kees</v>
      </c>
      <c r="S16" s="40">
        <f t="shared" si="4"/>
        <v>6</v>
      </c>
      <c r="T16" s="40">
        <f t="shared" si="5"/>
        <v>30</v>
      </c>
      <c r="U16" s="40">
        <f t="shared" si="6"/>
        <v>1</v>
      </c>
      <c r="V16" s="41">
        <f t="shared" si="7"/>
        <v>0.2</v>
      </c>
      <c r="W16" s="42">
        <f t="shared" si="8"/>
        <v>0</v>
      </c>
      <c r="X16">
        <f t="shared" si="9"/>
        <v>300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Daan-Steen, Kees van-7</v>
      </c>
      <c r="M17">
        <v>7</v>
      </c>
      <c r="N17">
        <f t="shared" si="1"/>
        <v>45604.166666666672</v>
      </c>
      <c r="O17">
        <f t="shared" si="11"/>
        <v>14</v>
      </c>
      <c r="Q17" s="83">
        <f t="shared" si="2"/>
        <v>45602</v>
      </c>
      <c r="R17" s="35" t="str">
        <f t="shared" si="3"/>
        <v>Vissenberg, Erwin</v>
      </c>
      <c r="S17" s="40">
        <f t="shared" si="4"/>
        <v>14</v>
      </c>
      <c r="T17" s="40">
        <f t="shared" si="5"/>
        <v>30</v>
      </c>
      <c r="U17" s="40">
        <f t="shared" si="6"/>
        <v>2</v>
      </c>
      <c r="V17" s="41">
        <f t="shared" si="7"/>
        <v>0.46666666666666667</v>
      </c>
      <c r="W17" s="42">
        <f t="shared" si="8"/>
        <v>3</v>
      </c>
      <c r="X17">
        <f t="shared" si="9"/>
        <v>30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Steen, Kees van-Hanegraaf, Daan-8</v>
      </c>
      <c r="M18">
        <v>8</v>
      </c>
      <c r="N18">
        <f t="shared" si="1"/>
        <v>45610.366666666676</v>
      </c>
      <c r="O18">
        <f t="shared" si="11"/>
        <v>15</v>
      </c>
      <c r="Q18" s="83">
        <f t="shared" si="2"/>
        <v>45609</v>
      </c>
      <c r="R18" s="35" t="str">
        <f t="shared" si="3"/>
        <v>Vissenberg, Erwin</v>
      </c>
      <c r="S18" s="40">
        <f t="shared" si="4"/>
        <v>8</v>
      </c>
      <c r="T18" s="40">
        <f t="shared" si="5"/>
        <v>30</v>
      </c>
      <c r="U18" s="40">
        <f t="shared" si="6"/>
        <v>2</v>
      </c>
      <c r="V18" s="41">
        <f t="shared" si="7"/>
        <v>0.26666666666666666</v>
      </c>
      <c r="W18" s="42">
        <f t="shared" si="8"/>
        <v>0</v>
      </c>
      <c r="X18">
        <f t="shared" si="9"/>
        <v>300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Daan-Steen, Kees van-8</v>
      </c>
      <c r="M19">
        <v>8</v>
      </c>
      <c r="N19">
        <f t="shared" si="1"/>
        <v>45611.172758620691</v>
      </c>
      <c r="O19">
        <f t="shared" si="11"/>
        <v>16</v>
      </c>
      <c r="Q19" s="83">
        <f t="shared" si="2"/>
        <v>45609</v>
      </c>
      <c r="R19" s="35" t="str">
        <f t="shared" si="3"/>
        <v>Verkooyen, John</v>
      </c>
      <c r="S19" s="40">
        <f t="shared" si="4"/>
        <v>14</v>
      </c>
      <c r="T19" s="40">
        <f t="shared" si="5"/>
        <v>29</v>
      </c>
      <c r="U19" s="40">
        <f t="shared" si="6"/>
        <v>3</v>
      </c>
      <c r="V19" s="41">
        <f t="shared" si="7"/>
        <v>0.48275862068965519</v>
      </c>
      <c r="W19" s="42">
        <f t="shared" si="8"/>
        <v>3</v>
      </c>
      <c r="X19">
        <f t="shared" si="9"/>
        <v>29</v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0.46666666666666667</v>
      </c>
      <c r="L20" t="str">
        <f t="shared" ref="L20" si="25">CONCATENATE($R$1,"-",,$D20,"-",M20)</f>
        <v>Steen, Kees van-Hanegraaf, Hein-1</v>
      </c>
      <c r="M20">
        <v>1</v>
      </c>
      <c r="N20">
        <f t="shared" si="1"/>
        <v>45638.9</v>
      </c>
      <c r="O20">
        <f t="shared" si="11"/>
        <v>17</v>
      </c>
      <c r="Q20" s="83">
        <f t="shared" si="2"/>
        <v>45637</v>
      </c>
      <c r="R20" s="35" t="str">
        <f t="shared" si="3"/>
        <v>Jochems, Cees</v>
      </c>
      <c r="S20" s="40">
        <f t="shared" si="4"/>
        <v>12</v>
      </c>
      <c r="T20" s="40">
        <f t="shared" si="5"/>
        <v>30</v>
      </c>
      <c r="U20" s="40">
        <f t="shared" si="6"/>
        <v>3</v>
      </c>
      <c r="V20" s="41">
        <f t="shared" si="7"/>
        <v>0.4</v>
      </c>
      <c r="W20" s="42">
        <f t="shared" si="8"/>
        <v>0</v>
      </c>
      <c r="X20">
        <f t="shared" si="9"/>
        <v>300</v>
      </c>
    </row>
    <row r="21" spans="2:24" ht="15">
      <c r="B21">
        <f t="shared" si="0"/>
        <v>45554.903793103447</v>
      </c>
      <c r="C21" s="35">
        <f>_xlfn.IFNA(VLOOKUP(L21,Invoer!$A$3:$P$599,3,FALSE),"")</f>
        <v>45553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12</v>
      </c>
      <c r="F21" s="31">
        <f>_xlfn.IFNA(VLOOKUP(L21,Invoer!$A$3:$P$599,10,FALSE),"")</f>
        <v>29</v>
      </c>
      <c r="G21" s="31">
        <f>_xlfn.IFNA(VLOOKUP(L21,Invoer!$A$3:$P$599,12,FALSE),"")</f>
        <v>2</v>
      </c>
      <c r="H21" s="32">
        <f>_xlfn.IFNA(VLOOKUP(L21,Invoer!$A$3:$P$599,14,FALSE),"")</f>
        <v>0.41379310344827586</v>
      </c>
      <c r="I21" s="34">
        <f>_xlfn.IFNA(VLOOKUP(L21,Invoer!$A$3:$P$599,16,FALSE),"")</f>
        <v>0</v>
      </c>
      <c r="J21" s="37">
        <f>VLOOKUP($R$1,Deelnemers!$B$1:$D$25,3,FALSE)</f>
        <v>0.46666666666666667</v>
      </c>
      <c r="L21" t="str">
        <f t="shared" ref="L21" si="26">CONCATENATE($D21,"-",$R$1,"-",M21)</f>
        <v>Hanegraaf, Hein-Steen, Kees van-1</v>
      </c>
      <c r="M21">
        <v>1</v>
      </c>
      <c r="N21">
        <f t="shared" si="1"/>
        <v>45639.276666666665</v>
      </c>
      <c r="O21">
        <f t="shared" si="11"/>
        <v>18</v>
      </c>
      <c r="Q21" s="83">
        <f t="shared" si="2"/>
        <v>45637</v>
      </c>
      <c r="R21" s="35" t="str">
        <f t="shared" si="3"/>
        <v>Hoppenbrouwers, Ben</v>
      </c>
      <c r="S21" s="40">
        <f t="shared" si="4"/>
        <v>14</v>
      </c>
      <c r="T21" s="40">
        <f t="shared" si="5"/>
        <v>21</v>
      </c>
      <c r="U21" s="40">
        <f t="shared" si="6"/>
        <v>2</v>
      </c>
      <c r="V21" s="41">
        <f t="shared" si="7"/>
        <v>0.66666666666666663</v>
      </c>
      <c r="W21" s="42">
        <f t="shared" si="8"/>
        <v>3</v>
      </c>
      <c r="X21">
        <f t="shared" si="9"/>
        <v>21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0.46666666666666667</v>
      </c>
      <c r="L22" t="str">
        <f t="shared" ref="L22" si="27">CONCATENATE($R$1,"-",,$D22,"-",M22)</f>
        <v>Steen, Kees van-Hanegraaf, Hein-2</v>
      </c>
      <c r="M22">
        <v>2</v>
      </c>
      <c r="N22">
        <f t="shared" si="1"/>
        <v>45687.9</v>
      </c>
      <c r="O22">
        <f t="shared" si="11"/>
        <v>19</v>
      </c>
      <c r="Q22" s="83">
        <f t="shared" si="2"/>
        <v>45686</v>
      </c>
      <c r="R22" s="35" t="str">
        <f t="shared" si="3"/>
        <v>Zagers, Kees</v>
      </c>
      <c r="S22" s="40">
        <f t="shared" si="4"/>
        <v>12</v>
      </c>
      <c r="T22" s="40">
        <f t="shared" si="5"/>
        <v>30</v>
      </c>
      <c r="U22" s="40">
        <f t="shared" si="6"/>
        <v>3</v>
      </c>
      <c r="V22" s="41">
        <f t="shared" si="7"/>
        <v>0.4</v>
      </c>
      <c r="W22" s="42">
        <f t="shared" si="8"/>
        <v>0</v>
      </c>
      <c r="X22">
        <f t="shared" si="9"/>
        <v>300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Hein-Steen, Kees van-2</v>
      </c>
      <c r="M23">
        <v>2</v>
      </c>
      <c r="N23">
        <f t="shared" si="1"/>
        <v>45688.03333333334</v>
      </c>
      <c r="O23">
        <f t="shared" si="11"/>
        <v>20</v>
      </c>
      <c r="Q23" s="83">
        <f t="shared" si="2"/>
        <v>45686</v>
      </c>
      <c r="R23" s="35" t="str">
        <f t="shared" si="3"/>
        <v>Kroese, Gerard</v>
      </c>
      <c r="S23" s="40">
        <f t="shared" si="4"/>
        <v>13</v>
      </c>
      <c r="T23" s="40">
        <f t="shared" si="5"/>
        <v>30</v>
      </c>
      <c r="U23" s="40">
        <f t="shared" si="6"/>
        <v>3</v>
      </c>
      <c r="V23" s="41">
        <f t="shared" si="7"/>
        <v>0.43333333333333335</v>
      </c>
      <c r="W23" s="42">
        <f t="shared" si="8"/>
        <v>3</v>
      </c>
      <c r="X23">
        <f t="shared" si="9"/>
        <v>30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Steen, Kees van-Hanegraaf, Hein-3</v>
      </c>
      <c r="M24">
        <v>3</v>
      </c>
      <c r="N24">
        <f t="shared" si="1"/>
        <v>45708.440588235295</v>
      </c>
      <c r="O24">
        <f t="shared" si="11"/>
        <v>21</v>
      </c>
      <c r="Q24" s="83">
        <f t="shared" si="2"/>
        <v>45707</v>
      </c>
      <c r="R24" s="35" t="str">
        <f t="shared" si="3"/>
        <v>Havermans, Jos</v>
      </c>
      <c r="S24" s="40">
        <f t="shared" si="4"/>
        <v>8</v>
      </c>
      <c r="T24" s="40">
        <f t="shared" si="5"/>
        <v>17</v>
      </c>
      <c r="U24" s="40">
        <f t="shared" si="6"/>
        <v>3</v>
      </c>
      <c r="V24" s="41">
        <f t="shared" si="7"/>
        <v>0.47058823529411764</v>
      </c>
      <c r="W24" s="42">
        <f t="shared" si="8"/>
        <v>0</v>
      </c>
      <c r="X24">
        <f t="shared" si="9"/>
        <v>170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Hein-Steen, Kees van-3</v>
      </c>
      <c r="M25">
        <v>3</v>
      </c>
      <c r="N25">
        <f t="shared" si="1"/>
        <v>45708.981428571424</v>
      </c>
      <c r="O25">
        <f t="shared" si="11"/>
        <v>22</v>
      </c>
      <c r="Q25" s="83">
        <f t="shared" si="2"/>
        <v>45707</v>
      </c>
      <c r="R25" s="35" t="str">
        <f t="shared" si="3"/>
        <v>Vissenberg, Erwin</v>
      </c>
      <c r="S25" s="40">
        <f t="shared" si="4"/>
        <v>12</v>
      </c>
      <c r="T25" s="40">
        <f t="shared" si="5"/>
        <v>21</v>
      </c>
      <c r="U25" s="40">
        <f t="shared" si="6"/>
        <v>2</v>
      </c>
      <c r="V25" s="41">
        <f t="shared" si="7"/>
        <v>0.5714285714285714</v>
      </c>
      <c r="W25" s="42">
        <f t="shared" si="8"/>
        <v>0</v>
      </c>
      <c r="X25">
        <f t="shared" si="9"/>
        <v>210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Steen, Kees van-Hanegraaf, Hein-4</v>
      </c>
      <c r="M26">
        <v>4</v>
      </c>
      <c r="N26">
        <f t="shared" si="1"/>
        <v>45715.549999999996</v>
      </c>
      <c r="O26">
        <f t="shared" si="11"/>
        <v>23</v>
      </c>
      <c r="Q26" s="83">
        <f t="shared" si="2"/>
        <v>45714</v>
      </c>
      <c r="R26" s="35" t="str">
        <f t="shared" si="3"/>
        <v>Kroese, Gerard</v>
      </c>
      <c r="S26" s="40">
        <f t="shared" si="4"/>
        <v>9</v>
      </c>
      <c r="T26" s="40">
        <f t="shared" si="5"/>
        <v>20</v>
      </c>
      <c r="U26" s="40">
        <f t="shared" si="6"/>
        <v>2</v>
      </c>
      <c r="V26" s="41">
        <f t="shared" si="7"/>
        <v>0.45</v>
      </c>
      <c r="W26" s="42">
        <f t="shared" si="8"/>
        <v>0</v>
      </c>
      <c r="X26">
        <f t="shared" si="9"/>
        <v>200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Hein-Steen, Kees van-4</v>
      </c>
      <c r="M27">
        <v>4</v>
      </c>
      <c r="N27">
        <f t="shared" si="1"/>
        <v>45716.198461538464</v>
      </c>
      <c r="O27">
        <f t="shared" si="11"/>
        <v>24</v>
      </c>
      <c r="Q27" s="83">
        <f t="shared" si="2"/>
        <v>45714</v>
      </c>
      <c r="R27" s="35" t="str">
        <f t="shared" si="3"/>
        <v>Zagers, Kees</v>
      </c>
      <c r="S27" s="40">
        <f t="shared" si="4"/>
        <v>14</v>
      </c>
      <c r="T27" s="40">
        <f t="shared" si="5"/>
        <v>26</v>
      </c>
      <c r="U27" s="40">
        <f t="shared" si="6"/>
        <v>3</v>
      </c>
      <c r="V27" s="41">
        <f t="shared" si="7"/>
        <v>0.53846153846153844</v>
      </c>
      <c r="W27" s="42">
        <f t="shared" si="8"/>
        <v>3</v>
      </c>
      <c r="X27">
        <f t="shared" si="9"/>
        <v>26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Steen, Kees van-Hanegraaf, Hein-5</v>
      </c>
      <c r="M28">
        <v>5</v>
      </c>
      <c r="N28">
        <f t="shared" si="1"/>
        <v>45716.198461538464</v>
      </c>
      <c r="O28">
        <f t="shared" si="11"/>
        <v>25</v>
      </c>
      <c r="Q28" s="83">
        <f t="shared" si="2"/>
        <v>45714</v>
      </c>
      <c r="R28" s="35" t="str">
        <f t="shared" si="3"/>
        <v>Zagers, Kees</v>
      </c>
      <c r="S28" s="40">
        <f t="shared" si="4"/>
        <v>14</v>
      </c>
      <c r="T28" s="40">
        <f t="shared" si="5"/>
        <v>26</v>
      </c>
      <c r="U28" s="40">
        <f t="shared" si="6"/>
        <v>3</v>
      </c>
      <c r="V28" s="41">
        <f t="shared" si="7"/>
        <v>0.53846153846153844</v>
      </c>
      <c r="W28" s="42">
        <f t="shared" si="8"/>
        <v>3</v>
      </c>
      <c r="X28">
        <f t="shared" si="9"/>
        <v>26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Hein-Steen, Kees van-5</v>
      </c>
      <c r="M29">
        <v>5</v>
      </c>
      <c r="N29">
        <f t="shared" si="1"/>
        <v>45736.1</v>
      </c>
      <c r="O29">
        <f t="shared" si="11"/>
        <v>26</v>
      </c>
      <c r="Q29" s="83">
        <f t="shared" si="2"/>
        <v>45735</v>
      </c>
      <c r="R29" s="35" t="str">
        <f t="shared" si="3"/>
        <v>Verkooyen, John</v>
      </c>
      <c r="S29" s="40">
        <f t="shared" si="4"/>
        <v>6</v>
      </c>
      <c r="T29" s="40">
        <f t="shared" si="5"/>
        <v>30</v>
      </c>
      <c r="U29" s="40">
        <f t="shared" si="6"/>
        <v>2</v>
      </c>
      <c r="V29" s="41">
        <f t="shared" si="7"/>
        <v>0.2</v>
      </c>
      <c r="W29" s="42">
        <f t="shared" si="8"/>
        <v>0</v>
      </c>
      <c r="X29">
        <f t="shared" si="9"/>
        <v>300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Steen, Kees van-Hanegraaf, Hein-6</v>
      </c>
      <c r="M30">
        <v>6</v>
      </c>
      <c r="N30">
        <f t="shared" si="1"/>
        <v>45736.58</v>
      </c>
      <c r="O30">
        <f t="shared" si="11"/>
        <v>27</v>
      </c>
      <c r="Q30" s="83">
        <f t="shared" si="2"/>
        <v>45735</v>
      </c>
      <c r="R30" s="35" t="str">
        <f t="shared" si="3"/>
        <v>Hoppenbrouwers, Ben</v>
      </c>
      <c r="S30" s="40">
        <f t="shared" si="4"/>
        <v>9</v>
      </c>
      <c r="T30" s="40">
        <f t="shared" si="5"/>
        <v>18</v>
      </c>
      <c r="U30" s="40">
        <f t="shared" si="6"/>
        <v>3</v>
      </c>
      <c r="V30" s="41">
        <f t="shared" si="7"/>
        <v>0.5</v>
      </c>
      <c r="W30" s="42">
        <f t="shared" si="8"/>
        <v>0</v>
      </c>
      <c r="X30">
        <f t="shared" si="9"/>
        <v>180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Hein-Steen, Kees van-6</v>
      </c>
      <c r="M31">
        <v>6</v>
      </c>
      <c r="N31">
        <f t="shared" si="1"/>
        <v>45737.09521739131</v>
      </c>
      <c r="O31">
        <f t="shared" si="11"/>
        <v>28</v>
      </c>
      <c r="Q31" s="83">
        <f t="shared" si="2"/>
        <v>45735</v>
      </c>
      <c r="R31" s="35" t="str">
        <f t="shared" si="3"/>
        <v>Steen, Jan van</v>
      </c>
      <c r="S31" s="40">
        <f t="shared" si="4"/>
        <v>13</v>
      </c>
      <c r="T31" s="40">
        <f t="shared" si="5"/>
        <v>23</v>
      </c>
      <c r="U31" s="40">
        <f t="shared" si="6"/>
        <v>3</v>
      </c>
      <c r="V31" s="41">
        <f t="shared" si="7"/>
        <v>0.56521739130434778</v>
      </c>
      <c r="W31" s="42">
        <f t="shared" si="8"/>
        <v>0</v>
      </c>
      <c r="X31">
        <f t="shared" si="9"/>
        <v>230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Steen, Kees van-Hanegraaf, Hein-7</v>
      </c>
      <c r="M32">
        <v>7</v>
      </c>
      <c r="N32">
        <f t="shared" si="1"/>
        <v>45757.1</v>
      </c>
      <c r="O32">
        <f t="shared" si="11"/>
        <v>29</v>
      </c>
      <c r="Q32" s="83">
        <f t="shared" si="2"/>
        <v>45756</v>
      </c>
      <c r="R32" s="35" t="str">
        <f t="shared" si="3"/>
        <v>Jochems, Cees</v>
      </c>
      <c r="S32" s="40">
        <f t="shared" si="4"/>
        <v>6</v>
      </c>
      <c r="T32" s="40">
        <f t="shared" si="5"/>
        <v>30</v>
      </c>
      <c r="U32" s="40">
        <f t="shared" si="6"/>
        <v>3</v>
      </c>
      <c r="V32" s="41">
        <f t="shared" si="7"/>
        <v>0.2</v>
      </c>
      <c r="W32" s="42">
        <f t="shared" si="8"/>
        <v>0</v>
      </c>
      <c r="X32">
        <f t="shared" si="9"/>
        <v>300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Hein-Steen, Kees van-7</v>
      </c>
      <c r="M33">
        <v>7</v>
      </c>
      <c r="N33">
        <f t="shared" si="1"/>
        <v>45757.7</v>
      </c>
      <c r="O33">
        <f t="shared" si="11"/>
        <v>30</v>
      </c>
      <c r="Q33" s="83">
        <f t="shared" si="2"/>
        <v>45756</v>
      </c>
      <c r="R33" s="35" t="str">
        <f t="shared" si="3"/>
        <v>Hanegraaf, Daan</v>
      </c>
      <c r="S33" s="40">
        <f t="shared" si="4"/>
        <v>10</v>
      </c>
      <c r="T33" s="40">
        <f t="shared" si="5"/>
        <v>20</v>
      </c>
      <c r="U33" s="40">
        <f t="shared" si="6"/>
        <v>2</v>
      </c>
      <c r="V33" s="41">
        <f t="shared" si="7"/>
        <v>0.5</v>
      </c>
      <c r="W33" s="42">
        <f t="shared" si="8"/>
        <v>0</v>
      </c>
      <c r="X33">
        <f t="shared" si="9"/>
        <v>200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Steen, Kees van-Hanegraaf, Hein-8</v>
      </c>
      <c r="M34">
        <v>8</v>
      </c>
      <c r="N34">
        <f t="shared" si="1"/>
        <v>45757.85</v>
      </c>
      <c r="O34">
        <f t="shared" si="11"/>
        <v>31</v>
      </c>
      <c r="Q34" s="83">
        <f t="shared" si="2"/>
        <v>45756</v>
      </c>
      <c r="R34" s="35" t="str">
        <f t="shared" si="3"/>
        <v>Hanegraaf, Daan</v>
      </c>
      <c r="S34" s="40">
        <f t="shared" si="4"/>
        <v>11</v>
      </c>
      <c r="T34" s="40">
        <f t="shared" si="5"/>
        <v>20</v>
      </c>
      <c r="U34" s="40">
        <f t="shared" si="6"/>
        <v>2</v>
      </c>
      <c r="V34" s="41">
        <f t="shared" si="7"/>
        <v>0.55000000000000004</v>
      </c>
      <c r="W34" s="42">
        <f t="shared" si="8"/>
        <v>0</v>
      </c>
      <c r="X34">
        <f t="shared" si="9"/>
        <v>200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Hein-Steen, Kees van-8</v>
      </c>
      <c r="M35">
        <v>8</v>
      </c>
      <c r="N35">
        <f t="shared" si="1"/>
        <v>45778.500000000007</v>
      </c>
      <c r="O35">
        <f t="shared" si="11"/>
        <v>32</v>
      </c>
      <c r="Q35" s="83">
        <f t="shared" si="2"/>
        <v>45777</v>
      </c>
      <c r="R35" s="35" t="str">
        <f t="shared" si="3"/>
        <v>Havermans, Jos</v>
      </c>
      <c r="S35" s="40">
        <f t="shared" si="4"/>
        <v>9</v>
      </c>
      <c r="T35" s="40">
        <f t="shared" si="5"/>
        <v>30</v>
      </c>
      <c r="U35" s="40">
        <f t="shared" si="6"/>
        <v>3</v>
      </c>
      <c r="V35" s="41">
        <f t="shared" si="7"/>
        <v>0.3</v>
      </c>
      <c r="W35" s="42">
        <f t="shared" si="8"/>
        <v>0</v>
      </c>
      <c r="X35">
        <f t="shared" si="9"/>
        <v>300</v>
      </c>
    </row>
    <row r="36" spans="2:24" ht="15">
      <c r="B36">
        <f t="shared" ref="B36:B67" si="41">IFERROR(IF(COUNTIF($C$4:$C$395,$C36)&gt;1,$C36+(E36/10)+(F36/100)+H36,$C36),100000000000000000)</f>
        <v>45778.500000000007</v>
      </c>
      <c r="C36" s="35">
        <f>_xlfn.IFNA(VLOOKUP(L36,Invoer!$A$3:$P$599,3,FALSE),"")</f>
        <v>45777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9</v>
      </c>
      <c r="F36" s="31">
        <f>_xlfn.IFNA(VLOOKUP(L36,Invoer!$A$3:$P$599,10,FALSE),"")</f>
        <v>30</v>
      </c>
      <c r="G36" s="31">
        <f>_xlfn.IFNA(VLOOKUP(L36,Invoer!$A$3:$P$599,11,FALSE),"")</f>
        <v>3</v>
      </c>
      <c r="H36" s="32">
        <f>_xlfn.IFNA(VLOOKUP(L36,Invoer!$A$3:$P$599,13,FALSE),"")</f>
        <v>0.3</v>
      </c>
      <c r="I36" s="34">
        <f>_xlfn.IFNA(VLOOKUP(L36,Invoer!$A$3:$P$599,15,FALSE),"")</f>
        <v>0</v>
      </c>
      <c r="J36" s="37">
        <f>VLOOKUP($R$1,Deelnemers!$B$1:$D$25,3,FALSE)</f>
        <v>0.46666666666666667</v>
      </c>
      <c r="L36" t="str">
        <f t="shared" ref="L36" si="42">CONCATENATE($R$1,"-",,$D36,"-",M36)</f>
        <v>Steen, Kees van-Havermans, Jos-1</v>
      </c>
      <c r="M36">
        <v>1</v>
      </c>
      <c r="N36">
        <f t="shared" ref="N36:N67" si="43">SMALL($B$4:$B$403,ROW($B33))</f>
        <v>45779.166666666672</v>
      </c>
      <c r="O36">
        <f t="shared" si="11"/>
        <v>33</v>
      </c>
      <c r="Q36" s="83">
        <f t="shared" ref="Q36:Q67" si="44">VLOOKUP(N36,$B$4:$I$403,2,FALSE)</f>
        <v>45777</v>
      </c>
      <c r="R36" s="35" t="str">
        <f t="shared" ref="R36:R67" si="45">IF(Q36="","",VLOOKUP(N36,$B$4:$I$403,3,FALSE))</f>
        <v>Verkooyen, John</v>
      </c>
      <c r="S36" s="40">
        <f t="shared" ref="S36:S67" si="46">VLOOKUP(N36,$B$4:$I$403,4,FALSE)</f>
        <v>14</v>
      </c>
      <c r="T36" s="40">
        <f t="shared" ref="T36:T67" si="47">VLOOKUP(N36,$B$4:$I$403,5,FALSE)</f>
        <v>30</v>
      </c>
      <c r="U36" s="40">
        <f t="shared" ref="U36:U67" si="48">VLOOKUP(N36,$B$4:$I$403,6,FALSE)</f>
        <v>4</v>
      </c>
      <c r="V36" s="41">
        <f t="shared" ref="V36:V67" si="49">VLOOKUP(N36,$B$4:$I$403,7,FALSE)</f>
        <v>0.46666666666666667</v>
      </c>
      <c r="W36" s="42">
        <f t="shared" ref="W36:W67" si="50">VLOOKUP(N36,$B$4:$I$403,8,FALSE)</f>
        <v>3</v>
      </c>
      <c r="X36">
        <f t="shared" si="9"/>
        <v>30</v>
      </c>
    </row>
    <row r="37" spans="2:24" ht="15">
      <c r="B37">
        <f t="shared" si="41"/>
        <v>45708.440588235295</v>
      </c>
      <c r="C37" s="35">
        <f>_xlfn.IFNA(VLOOKUP(L37,Invoer!$A$3:$P$599,3,FALSE),"")</f>
        <v>45707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8</v>
      </c>
      <c r="F37" s="31">
        <f>_xlfn.IFNA(VLOOKUP(L37,Invoer!$A$3:$P$599,10,FALSE),"")</f>
        <v>17</v>
      </c>
      <c r="G37" s="31">
        <f>_xlfn.IFNA(VLOOKUP(L37,Invoer!$A$3:$P$599,12,FALSE),"")</f>
        <v>3</v>
      </c>
      <c r="H37" s="32">
        <f>_xlfn.IFNA(VLOOKUP(L37,Invoer!$A$3:$P$599,14,FALSE),"")</f>
        <v>0.47058823529411764</v>
      </c>
      <c r="I37" s="34">
        <f>_xlfn.IFNA(VLOOKUP(L37,Invoer!$A$3:$P$599,16,FALSE),"")</f>
        <v>0</v>
      </c>
      <c r="J37" s="37">
        <f>VLOOKUP($R$1,Deelnemers!$B$1:$D$25,3,FALSE)</f>
        <v>0.46666666666666667</v>
      </c>
      <c r="L37" t="str">
        <f t="shared" ref="L37" si="51">CONCATENATE($D37,"-",$R$1,"-",M37)</f>
        <v>Havermans, Jos-Steen, Kees van-1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0.46666666666666667</v>
      </c>
      <c r="L38" t="str">
        <f t="shared" ref="L38" si="52">CONCATENATE($R$1,"-",,$D38,"-",M38)</f>
        <v>Steen, Kees van-Havermans,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Jos-Steen, Kees van-2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Steen, Kees van-Havermans,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Jos-Steen, Kees van-3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Steen, Kees van-Havermans,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Jos-Steen, Kees van-4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Steen, Kees van-Havermans,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Jos-Steen, Kees van-5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Steen, Kees van-Havermans,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Jos-Steen, Kees van-6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Steen, Kees van-Havermans,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Jos-Steen, Kees van-7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Steen, Kees van-Havermans,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Jos-Steen, Kees van-8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45639.276666666665</v>
      </c>
      <c r="C52" s="35">
        <f>_xlfn.IFNA(VLOOKUP(L52,Invoer!$A$3:$P$599,3,FALSE),"")</f>
        <v>45637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14</v>
      </c>
      <c r="F52" s="31">
        <f>_xlfn.IFNA(VLOOKUP(L52,Invoer!$A$3:$P$599,10,FALSE),"")</f>
        <v>21</v>
      </c>
      <c r="G52" s="31">
        <f>_xlfn.IFNA(VLOOKUP(L52,Invoer!$A$3:$P$599,11,FALSE),"")</f>
        <v>2</v>
      </c>
      <c r="H52" s="32">
        <f>_xlfn.IFNA(VLOOKUP(L52,Invoer!$A$3:$P$599,13,FALSE),"")</f>
        <v>0.66666666666666663</v>
      </c>
      <c r="I52" s="34">
        <f>_xlfn.IFNA(VLOOKUP(L52,Invoer!$A$3:$P$599,15,FALSE),"")</f>
        <v>3</v>
      </c>
      <c r="J52" s="37">
        <f>VLOOKUP($R$1,Deelnemers!$B$1:$D$25,3,FALSE)</f>
        <v>0.46666666666666667</v>
      </c>
      <c r="L52" t="str">
        <f t="shared" ref="L52" si="66">CONCATENATE($R$1,"-",,$D52,"-",M52)</f>
        <v>Steen, Kees van-Hoppenbrouwers,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>
        <f>VLOOKUP($R$1,Deelnemers!$B$1:$D$25,3,FALSE)</f>
        <v>0.46666666666666667</v>
      </c>
      <c r="L53" t="str">
        <f t="shared" ref="L53" si="67">CONCATENATE($D53,"-",$R$1,"-",M53)</f>
        <v>Hoppenbrouwers, Ben-Steen, Kees van-1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45736.58</v>
      </c>
      <c r="C54" s="35">
        <f>_xlfn.IFNA(VLOOKUP(L54,Invoer!$A$3:$P$599,3,FALSE),"")</f>
        <v>45735</v>
      </c>
      <c r="D54" s="23" t="str">
        <f>Deelnemers!$B$5</f>
        <v>Hoppenbrouwers, Ben</v>
      </c>
      <c r="E54" s="31">
        <f>IFERROR(IF(VLOOKUP(L54,Invoer!$A$3:$P$599,8,FALSE)&gt;$S$1,$S$1,VLOOKUP(L54,Invoer!$A$3:$P$599,8,FALSE)),"")</f>
        <v>9</v>
      </c>
      <c r="F54" s="31">
        <f>_xlfn.IFNA(VLOOKUP(L54,Invoer!$A$3:$P$599,10,FALSE),"")</f>
        <v>18</v>
      </c>
      <c r="G54" s="31">
        <f>_xlfn.IFNA(VLOOKUP(L54,Invoer!$A$3:$P$599,11,FALSE),"")</f>
        <v>3</v>
      </c>
      <c r="H54" s="32">
        <f>_xlfn.IFNA(VLOOKUP(L54,Invoer!$A$3:$P$599,13,FALSE),"")</f>
        <v>0.5</v>
      </c>
      <c r="I54" s="34">
        <f>_xlfn.IFNA(VLOOKUP(L54,Invoer!$A$3:$P$599,15,FALSE),"")</f>
        <v>0</v>
      </c>
      <c r="J54" s="37">
        <f>VLOOKUP($R$1,Deelnemers!$B$1:$D$25,3,FALSE)</f>
        <v>0.46666666666666667</v>
      </c>
      <c r="L54" t="str">
        <f t="shared" ref="L54" si="68">CONCATENATE($R$1,"-",,$D54,"-",M54)</f>
        <v>Steen, Kees van-Hoppenbrouwers,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0.46666666666666667</v>
      </c>
      <c r="L55" t="str">
        <f t="shared" ref="L55" si="69">CONCATENATE($D55,"-",$R$1,"-",M55)</f>
        <v>Hoppenbrouwers, Ben-Steen, Kees van-2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Steen, Kees van-Hoppenbrouwers,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0.46666666666666667</v>
      </c>
      <c r="L57" t="str">
        <f t="shared" ref="L57" si="71">CONCATENATE($D57,"-",$R$1,"-",M57)</f>
        <v>Hoppenbrouwers, Ben-Steen, Kees van-3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Steen, Kees van-Hoppenbrouwers,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0.46666666666666667</v>
      </c>
      <c r="L59" t="str">
        <f t="shared" ref="L59" si="73">CONCATENATE($D59,"-",$R$1,"-",M59)</f>
        <v>Hoppenbrouwers, Ben-Steen, Kees van-4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Steen, Kees van-Hoppenbrouwers,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0.46666666666666667</v>
      </c>
      <c r="L61" t="str">
        <f t="shared" ref="L61" si="75">CONCATENATE($D61,"-",$R$1,"-",M61)</f>
        <v>Hoppenbrouwers, Ben-Steen, Kees van-5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Steen, Kees van-Hoppenbrouwers,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Ben-Steen, Kees van-6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Steen, Kees van-Hoppenbrouwers,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Ben-Steen, Kees van-7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Steen, Kees van-Hoppenbrouwers,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Ben-Steen, Kees van-8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45638.9</v>
      </c>
      <c r="C68" s="35">
        <f>_xlfn.IFNA(VLOOKUP(L68,Invoer!$A$3:$P$599,3,FALSE),"")</f>
        <v>45637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12</v>
      </c>
      <c r="F68" s="31">
        <f>_xlfn.IFNA(VLOOKUP(L68,Invoer!$A$3:$P$599,10,FALSE),"")</f>
        <v>30</v>
      </c>
      <c r="G68" s="31">
        <f>_xlfn.IFNA(VLOOKUP(L68,Invoer!$A$3:$P$599,11,FALSE),"")</f>
        <v>3</v>
      </c>
      <c r="H68" s="32">
        <f>_xlfn.IFNA(VLOOKUP(L68,Invoer!$A$3:$P$599,13,FALSE),"")</f>
        <v>0.4</v>
      </c>
      <c r="I68" s="34">
        <f>_xlfn.IFNA(VLOOKUP(L68,Invoer!$A$3:$P$599,15,FALSE),"")</f>
        <v>0</v>
      </c>
      <c r="J68" s="37">
        <f>VLOOKUP($R$1,Deelnemers!$B$1:$D$25,3,FALSE)</f>
        <v>0.46666666666666667</v>
      </c>
      <c r="L68" t="str">
        <f t="shared" ref="L68" si="83">CONCATENATE($R$1,"-",,$D68,"-",M68)</f>
        <v>Steen, Kees van-Jochems,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0.46666666666666667</v>
      </c>
      <c r="L69" t="str">
        <f t="shared" ref="L69" si="92">CONCATENATE($D69,"-",$R$1,"-",M69)</f>
        <v>Jochems, Cees-Steen, Kees van-1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45757.1</v>
      </c>
      <c r="C70" s="35">
        <f>_xlfn.IFNA(VLOOKUP(L70,Invoer!$A$3:$P$599,3,FALSE),"")</f>
        <v>45756</v>
      </c>
      <c r="D70" s="23" t="str">
        <f>Deelnemers!$B$6</f>
        <v>Jochems, Cees</v>
      </c>
      <c r="E70" s="31">
        <f>IFERROR(IF(VLOOKUP(L70,Invoer!$A$3:$P$599,8,FALSE)&gt;$S$1,$S$1,VLOOKUP(L70,Invoer!$A$3:$P$599,8,FALSE)),"")</f>
        <v>6</v>
      </c>
      <c r="F70" s="31">
        <f>_xlfn.IFNA(VLOOKUP(L70,Invoer!$A$3:$P$599,10,FALSE),"")</f>
        <v>30</v>
      </c>
      <c r="G70" s="31">
        <f>_xlfn.IFNA(VLOOKUP(L70,Invoer!$A$3:$P$599,11,FALSE),"")</f>
        <v>3</v>
      </c>
      <c r="H70" s="32">
        <f>_xlfn.IFNA(VLOOKUP(L70,Invoer!$A$3:$P$599,13,FALSE),"")</f>
        <v>0.2</v>
      </c>
      <c r="I70" s="34">
        <f>_xlfn.IFNA(VLOOKUP(L70,Invoer!$A$3:$P$599,15,FALSE),"")</f>
        <v>0</v>
      </c>
      <c r="J70" s="37">
        <f>VLOOKUP($R$1,Deelnemers!$B$1:$D$25,3,FALSE)</f>
        <v>0.46666666666666667</v>
      </c>
      <c r="L70" t="str">
        <f t="shared" ref="L70" si="94">CONCATENATE($R$1,"-",,$D70,"-",M70)</f>
        <v>Steen, Kees van-Jochems,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Cees-Steen, Kees van-2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0.46666666666666667</v>
      </c>
      <c r="L72" t="str">
        <f t="shared" ref="L72" si="97">CONCATENATE($R$1,"-",,$D72,"-",M72)</f>
        <v>Steen, Kees van-Jochems,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Cees-Steen, Kees van-3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0.46666666666666667</v>
      </c>
      <c r="L74" t="str">
        <f t="shared" ref="L74" si="99">CONCATENATE($R$1,"-",,$D74,"-",M74)</f>
        <v>Steen, Kees van-Jochems,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Cees-Steen, Kees van-4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Steen, Kees van-Jochems,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Cees-Steen, Kees van-5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Steen, Kees van-Jochems,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Cees-Steen, Kees van-6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Steen, Kees van-Jochems,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Cees-Steen, Kees van-7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Steen, Kees van-Jochems,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Cees-Steen, Kees van-8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Gerard-Steen, Kees van-1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45688.03333333334</v>
      </c>
      <c r="C85" s="35">
        <f>_xlfn.IFNA(VLOOKUP(L85,Invoer!$A$3:$P$599,3,FALSE),"")</f>
        <v>45686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13</v>
      </c>
      <c r="F85" s="31">
        <f>_xlfn.IFNA(VLOOKUP(L85,Invoer!$A$3:$P$599,10,FALSE),"")</f>
        <v>30</v>
      </c>
      <c r="G85" s="31">
        <f>_xlfn.IFNA(VLOOKUP(L85,Invoer!$A$3:$P$599,12,FALSE),"")</f>
        <v>3</v>
      </c>
      <c r="H85" s="32">
        <f>_xlfn.IFNA(VLOOKUP(L85,Invoer!$A$3:$P$599,14,FALSE),"")</f>
        <v>0.43333333333333335</v>
      </c>
      <c r="I85" s="34">
        <f>_xlfn.IFNA(VLOOKUP(L85,Invoer!$A$3:$P$599,16,FALSE),"")</f>
        <v>3</v>
      </c>
      <c r="J85" s="37">
        <f>VLOOKUP($R$1,Deelnemers!$B$1:$D$25,3,FALSE)</f>
        <v>0.46666666666666667</v>
      </c>
      <c r="L85" t="str">
        <f>CONCATENATE($R$1,"-",$D85,"-",M85)</f>
        <v>Steen, Kees van-Kroese,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Gerard-Steen, Kees van-2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45715.549999999996</v>
      </c>
      <c r="C87" s="35">
        <f>_xlfn.IFNA(VLOOKUP(L87,Invoer!$A$3:$P$599,3,FALSE),"")</f>
        <v>45714</v>
      </c>
      <c r="D87" s="23" t="str">
        <f>Deelnemers!$B$7</f>
        <v>Kroese, Gerard</v>
      </c>
      <c r="E87" s="31">
        <f>IFERROR(IF(VLOOKUP(L87,Invoer!$A$3:$P$599,9,FALSE)&gt;$S$1,$S$1,VLOOKUP(L87,Invoer!$A$3:$P$599,9,FALSE)),"")</f>
        <v>9</v>
      </c>
      <c r="F87" s="31">
        <f>_xlfn.IFNA(VLOOKUP(L87,Invoer!$A$3:$P$599,10,FALSE),"")</f>
        <v>20</v>
      </c>
      <c r="G87" s="31">
        <f>_xlfn.IFNA(VLOOKUP(L87,Invoer!$A$3:$P$599,12,FALSE),"")</f>
        <v>2</v>
      </c>
      <c r="H87" s="32">
        <f>_xlfn.IFNA(VLOOKUP(L87,Invoer!$A$3:$P$599,14,FALSE),"")</f>
        <v>0.45</v>
      </c>
      <c r="I87" s="34">
        <f>_xlfn.IFNA(VLOOKUP(L87,Invoer!$A$3:$P$599,16,FALSE),"")</f>
        <v>0</v>
      </c>
      <c r="J87" s="37">
        <f>VLOOKUP($R$1,Deelnemers!$B$1:$D$25,3,FALSE)</f>
        <v>0.46666666666666667</v>
      </c>
      <c r="L87" t="str">
        <f t="shared" ref="L87" si="119">CONCATENATE($R$1,"-",$D87,"-",M87)</f>
        <v>Steen, Kees van-Kroese,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Gerard-Steen, Kees van-3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Steen, Kees van-Kroese,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Gerard-Steen, Kees van-4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Steen, Kees van-Kroese,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Gerard-Steen, Kees van-5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Steen, Kees van-Kroese,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Gerard-Steen, Kees van-6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Steen, Kees van-Kroese,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Gerard-Steen, Kees van-7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Steen, Kees van-Kroese,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Gerard-Steen, Kees van-8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Steen, Kees van-Kroese,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Steen, Kees van-Oorschot,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45554.366666666676</v>
      </c>
      <c r="C101" s="35">
        <f>_xlfn.IFNA(VLOOKUP(L101,Invoer!$A$3:$P$599,3,FALSE),"")</f>
        <v>45553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8</v>
      </c>
      <c r="F101" s="31">
        <f>_xlfn.IFNA(VLOOKUP(L101,Invoer!$A$3:$P$599,10,FALSE),"")</f>
        <v>30</v>
      </c>
      <c r="G101" s="31">
        <f>_xlfn.IFNA(VLOOKUP(L101,Invoer!$A$3:$P$599,12,FALSE),"")</f>
        <v>2</v>
      </c>
      <c r="H101" s="32">
        <f>_xlfn.IFNA(VLOOKUP(L101,Invoer!$A$3:$P$599,14,FALSE),"")</f>
        <v>0.26666666666666666</v>
      </c>
      <c r="I101" s="34">
        <f>_xlfn.IFNA(VLOOKUP(L101,Invoer!$A$3:$P$599,16,FALSE),"")</f>
        <v>0</v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van-Steen, Kees van-1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Steen, Kees van-Oorschot,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45583.326842105263</v>
      </c>
      <c r="C103" s="35">
        <f>_xlfn.IFNA(VLOOKUP(L103,Invoer!$A$3:$P$599,3,FALSE),"")</f>
        <v>45581</v>
      </c>
      <c r="D103" s="23" t="str">
        <f>Deelnemers!$B$8</f>
        <v>Oorschot, René van</v>
      </c>
      <c r="E103" s="31">
        <f>IFERROR(IF(VLOOKUP(L103,Invoer!$A$3:$P$599,9,FALSE)&gt;$S$1,$S$1,VLOOKUP(L103,Invoer!$A$3:$P$599,9,FALSE)),"")</f>
        <v>14</v>
      </c>
      <c r="F103" s="31">
        <f>_xlfn.IFNA(VLOOKUP(L103,Invoer!$A$3:$P$599,10,FALSE),"")</f>
        <v>19</v>
      </c>
      <c r="G103" s="31">
        <f>_xlfn.IFNA(VLOOKUP(L103,Invoer!$A$3:$P$599,12,FALSE),"")</f>
        <v>6</v>
      </c>
      <c r="H103" s="32">
        <f>_xlfn.IFNA(VLOOKUP(L103,Invoer!$A$3:$P$599,14,FALSE),"")</f>
        <v>0.73684210526315785</v>
      </c>
      <c r="I103" s="34">
        <f>_xlfn.IFNA(VLOOKUP(L103,Invoer!$A$3:$P$599,16,FALSE),"")</f>
        <v>3</v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van-Steen, Kees van-2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366</v>
      </c>
      <c r="T103" s="44">
        <f>F404</f>
        <v>835</v>
      </c>
      <c r="U103" s="44">
        <f>G404</f>
        <v>6</v>
      </c>
      <c r="V103" s="45">
        <f>H404</f>
        <v>0.43832335329341315</v>
      </c>
      <c r="W103" s="44">
        <f>I404</f>
        <v>33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Steen, Kees van-Oorschot,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van-Steen, Kees van-3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Steen, Kees van-Oorschot,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van-Steen, Kees van-4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Steen, Kees van-Oorschot,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van-Steen, Kees van-5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Steen, Kees van-Oorschot,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van-Steen, Kees van-6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Steen, Kees van-Oorschot,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van-Steen, Kees van-7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Steen, Kees van-Oorschot,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van-Steen, Kees van-8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>
        <f>VLOOKUP($R$1,Deelnemers!$B$1:$D$25,3,FALSE)</f>
        <v>0.46666666666666667</v>
      </c>
      <c r="L116" t="str">
        <f t="shared" ref="L116" si="144">CONCATENATE($R$1,"-",,$D116,"-",M116)</f>
        <v>Steen, Kees van-Praat,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45568.981428571424</v>
      </c>
      <c r="C117" s="35">
        <f>_xlfn.IFNA(VLOOKUP(L117,Invoer!$A$3:$P$599,3,FALSE),"")</f>
        <v>45567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12</v>
      </c>
      <c r="F117" s="31">
        <f>_xlfn.IFNA(VLOOKUP(L117,Invoer!$A$3:$P$599,10,FALSE),"")</f>
        <v>21</v>
      </c>
      <c r="G117" s="31">
        <f>_xlfn.IFNA(VLOOKUP(L117,Invoer!$A$3:$P$599,12,FALSE),"")</f>
        <v>4</v>
      </c>
      <c r="H117" s="32">
        <f>_xlfn.IFNA(VLOOKUP(L117,Invoer!$A$3:$P$599,14,FALSE),"")</f>
        <v>0.5714285714285714</v>
      </c>
      <c r="I117" s="34">
        <f>_xlfn.IFNA(VLOOKUP(L117,Invoer!$A$3:$P$599,16,FALSE),"")</f>
        <v>0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van-Steen, Kees van-1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0.46666666666666667</v>
      </c>
      <c r="L118" t="str">
        <f t="shared" ref="L118" si="146">CONCATENATE($R$1,"-",,$D118,"-",M118)</f>
        <v>Steen, Kees van-Praat,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45588</v>
      </c>
      <c r="C119" s="35">
        <f>_xlfn.IFNA(VLOOKUP(L119,Invoer!$A$3:$P$599,3,FALSE),"")</f>
        <v>45588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11</v>
      </c>
      <c r="F119" s="31">
        <f>_xlfn.IFNA(VLOOKUP(L119,Invoer!$A$3:$P$599,10,FALSE),"")</f>
        <v>20</v>
      </c>
      <c r="G119" s="31">
        <f>_xlfn.IFNA(VLOOKUP(L119,Invoer!$A$3:$P$599,12,FALSE),"")</f>
        <v>3</v>
      </c>
      <c r="H119" s="32">
        <f>_xlfn.IFNA(VLOOKUP(L119,Invoer!$A$3:$P$599,14,FALSE),"")</f>
        <v>0.55000000000000004</v>
      </c>
      <c r="I119" s="34">
        <f>_xlfn.IFNA(VLOOKUP(L119,Invoer!$A$3:$P$599,16,FALSE),"")</f>
        <v>0</v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van-Steen, Kees van-2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0.46666666666666667</v>
      </c>
      <c r="L120" t="str">
        <f t="shared" ref="L120" si="148">CONCATENATE($R$1,"-",,$D120,"-",M120)</f>
        <v>Steen, Kees van-Praat,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van-Steen, Kees van-3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Steen, Kees van-Praat,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van-Steen, Kees van-4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Steen, Kees van-Praat,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van-Steen, Kees van-5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Steen, Kees van-Praat,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van-Steen, Kees van-6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Steen, Kees van-Praat,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van-Steen, Kees van-7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Steen, Kees van-Praat,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van-Steen, Kees van-8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45548.435000000005</v>
      </c>
      <c r="C132" s="35">
        <f>_xlfn.IFNA(VLOOKUP(L132,Invoer!$A$3:$P$599,3,FALSE),"")</f>
        <v>45546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14</v>
      </c>
      <c r="F132" s="31">
        <f>_xlfn.IFNA(VLOOKUP(L132,Invoer!$A$3:$P$599,10,FALSE),"")</f>
        <v>16</v>
      </c>
      <c r="G132" s="31">
        <f>_xlfn.IFNA(VLOOKUP(L132,Invoer!$A$3:$P$599,11,FALSE),"")</f>
        <v>4</v>
      </c>
      <c r="H132" s="32">
        <f>_xlfn.IFNA(VLOOKUP(L132,Invoer!$A$3:$P$599,13,FALSE),"")</f>
        <v>0.875</v>
      </c>
      <c r="I132" s="34">
        <f>_xlfn.IFNA(VLOOKUP(L132,Invoer!$A$3:$P$599,15,FALSE),"")</f>
        <v>3</v>
      </c>
      <c r="J132" s="37">
        <f>VLOOKUP($R$1,Deelnemers!$B$1:$D$25,3,FALSE)</f>
        <v>0.46666666666666667</v>
      </c>
      <c r="L132" t="str">
        <f t="shared" ref="L132" si="160">CONCATENATE($R$1,"-",,$D132,"-",M132)</f>
        <v>Steen, Kees van-Steen,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van-Steen, Kees van-1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45582.76666666667</v>
      </c>
      <c r="C134" s="35">
        <f>_xlfn.IFNA(VLOOKUP(L134,Invoer!$A$3:$P$599,3,FALSE),"")</f>
        <v>45581</v>
      </c>
      <c r="D134" s="23" t="str">
        <f>Deelnemers!$B$10</f>
        <v>Steen, Jan van</v>
      </c>
      <c r="E134" s="31">
        <f>IFERROR(IF(VLOOKUP(L134,Invoer!$A$3:$P$599,8,FALSE)&gt;$S$1,$S$1,VLOOKUP(L134,Invoer!$A$3:$P$599,8,FALSE)),"")</f>
        <v>11</v>
      </c>
      <c r="F134" s="31">
        <f>_xlfn.IFNA(VLOOKUP(L134,Invoer!$A$3:$P$599,10,FALSE),"")</f>
        <v>30</v>
      </c>
      <c r="G134" s="31">
        <f>_xlfn.IFNA(VLOOKUP(L134,Invoer!$A$3:$P$599,11,FALSE),"")</f>
        <v>2</v>
      </c>
      <c r="H134" s="32">
        <f>_xlfn.IFNA(VLOOKUP(L134,Invoer!$A$3:$P$599,13,FALSE),"")</f>
        <v>0.36666666666666664</v>
      </c>
      <c r="I134" s="34">
        <f>_xlfn.IFNA(VLOOKUP(L134,Invoer!$A$3:$P$599,15,FALSE),"")</f>
        <v>0</v>
      </c>
      <c r="J134" s="37">
        <f>VLOOKUP($R$1,Deelnemers!$B$1:$D$25,3,FALSE)</f>
        <v>0.46666666666666667</v>
      </c>
      <c r="L134" t="str">
        <f t="shared" ref="L134" si="162">CONCATENATE($R$1,"-",,$D134,"-",M134)</f>
        <v>Steen, Kees van-Steen,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van-Steen, Kees van-2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45737.09521739131</v>
      </c>
      <c r="C136" s="35">
        <f>_xlfn.IFNA(VLOOKUP(L136,Invoer!$A$3:$P$599,3,FALSE),"")</f>
        <v>45735</v>
      </c>
      <c r="D136" s="23" t="str">
        <f>Deelnemers!$B$10</f>
        <v>Steen, Jan van</v>
      </c>
      <c r="E136" s="31">
        <f>IFERROR(IF(VLOOKUP(L136,Invoer!$A$3:$P$599,8,FALSE)&gt;$S$1,$S$1,VLOOKUP(L136,Invoer!$A$3:$P$599,8,FALSE)),"")</f>
        <v>13</v>
      </c>
      <c r="F136" s="31">
        <f>_xlfn.IFNA(VLOOKUP(L136,Invoer!$A$3:$P$599,10,FALSE),"")</f>
        <v>23</v>
      </c>
      <c r="G136" s="31">
        <f>_xlfn.IFNA(VLOOKUP(L136,Invoer!$A$3:$P$599,11,FALSE),"")</f>
        <v>3</v>
      </c>
      <c r="H136" s="32">
        <f>_xlfn.IFNA(VLOOKUP(L136,Invoer!$A$3:$P$599,13,FALSE),"")</f>
        <v>0.56521739130434778</v>
      </c>
      <c r="I136" s="34">
        <f>_xlfn.IFNA(VLOOKUP(L136,Invoer!$A$3:$P$599,15,FALSE),"")</f>
        <v>0</v>
      </c>
      <c r="J136" s="37">
        <f>VLOOKUP($R$1,Deelnemers!$B$1:$D$25,3,FALSE)</f>
        <v>0.46666666666666667</v>
      </c>
      <c r="L136" t="str">
        <f t="shared" ref="L136" si="165">CONCATENATE($R$1,"-",,$D136,"-",M136)</f>
        <v>Steen, Kees van-Steen,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van-Steen, Kees van-3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Steen, Kees van-Steen,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van-Steen, Kees van-4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Steen, Kees van-Steen,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van-Steen, Kees van-5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Steen, Kees van-Steen,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van-Steen, Kees van-6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Steen, Kees van-Steen,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van-Steen, Kees van-7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Steen, Kees van-Steen,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van-Steen, Kees van-8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0.46666666666666667</v>
      </c>
      <c r="L148" t="str">
        <f t="shared" ref="L148" si="177">CONCATENATE($R$1,"-",,$D148,"-",M148)</f>
        <v>Steen, Kees van-Steen,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van-Steen, Kees van-1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Steen, Kees van-Steen,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van-Steen, Kees van-2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Steen, Kees van-Steen,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van-Steen, Kees van-3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Steen, Kees van-Steen,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van-Steen, Kees van-4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Steen, Kees van-Steen,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van-Steen, Kees van-5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Steen, Kees van-Steen,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van-Steen, Kees van-6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Steen, Kees van-Steen,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van-Steen, Kees van-7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Steen, Kees van-Steen,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van-Steen, Kees van-8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45547.09</v>
      </c>
      <c r="C164" s="35">
        <f>_xlfn.IFNA(VLOOKUP(L164,Invoer!$A$3:$P$599,3,FALSE),"")</f>
        <v>45546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6</v>
      </c>
      <c r="F164" s="31">
        <f>_xlfn.IFNA(VLOOKUP(L164,Invoer!$A$3:$P$599,10,FALSE),"")</f>
        <v>25</v>
      </c>
      <c r="G164" s="31">
        <f>_xlfn.IFNA(VLOOKUP(L164,Invoer!$A$3:$P$599,11,FALSE),"")</f>
        <v>2</v>
      </c>
      <c r="H164" s="32">
        <f>_xlfn.IFNA(VLOOKUP(L164,Invoer!$A$3:$P$599,13,FALSE),"")</f>
        <v>0.24</v>
      </c>
      <c r="I164" s="34">
        <f>_xlfn.IFNA(VLOOKUP(L164,Invoer!$A$3:$P$599,15,FALSE),"")</f>
        <v>0</v>
      </c>
      <c r="J164" s="37">
        <f>VLOOKUP($R$1,Deelnemers!$B$1:$D$25,3,FALSE)</f>
        <v>0.46666666666666667</v>
      </c>
      <c r="L164" t="str">
        <f t="shared" ref="L164" si="194">CONCATENATE($R$1,"-",,$D164,"-",M164)</f>
        <v>Steen, Kees van-Vermeulen,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45583.110909090916</v>
      </c>
      <c r="C165" s="35">
        <f>_xlfn.IFNA(VLOOKUP(L165,Invoer!$A$3:$P$599,3,FALSE),"")</f>
        <v>45581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13</v>
      </c>
      <c r="F165" s="31">
        <f>_xlfn.IFNA(VLOOKUP(L165,Invoer!$A$3:$P$599,10,FALSE),"")</f>
        <v>22</v>
      </c>
      <c r="G165" s="31">
        <f>_xlfn.IFNA(VLOOKUP(L165,Invoer!$A$3:$P$599,12,FALSE),"")</f>
        <v>3</v>
      </c>
      <c r="H165" s="32">
        <f>_xlfn.IFNA(VLOOKUP(L165,Invoer!$A$3:$P$599,14,FALSE),"")</f>
        <v>0.59090909090909094</v>
      </c>
      <c r="I165" s="34">
        <f>_xlfn.IFNA(VLOOKUP(L165,Invoer!$A$3:$P$599,16,FALSE),"")</f>
        <v>0</v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Rudolf-Steen, Kees van-1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Steen, Kees van-Vermeulen,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Rudolf-Steen, Kees van-2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Steen, Kees van-Vermeulen,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Rudolf-Steen, Kees van-3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Steen, Kees van-Vermeulen,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Rudolf-Steen, Kees van-4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Steen, Kees van-Vermeulen,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Rudolf-Steen, Kees van-5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Steen, Kees van-Vermeulen,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Rudolf-Steen, Kees van-6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Steen, Kees van-Vermeulen,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Rudolf-Steen, Kees van-7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Steen, Kees van-Vermeulen,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Rudolf-Steen, Kees van-8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0.46666666666666667</v>
      </c>
      <c r="L180" t="str">
        <f t="shared" ref="L180" si="211">CONCATENATE($R$1,"-",,$D180,"-",M180)</f>
        <v>Steen, Kees van-Vissenberg,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45555.18</v>
      </c>
      <c r="C181" s="35">
        <f>_xlfn.IFNA(VLOOKUP(L181,Invoer!$A$3:$P$599,3,FALSE),"")</f>
        <v>45553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14</v>
      </c>
      <c r="F181" s="31">
        <f>_xlfn.IFNA(VLOOKUP(L181,Invoer!$A$3:$P$599,10,FALSE),"")</f>
        <v>28</v>
      </c>
      <c r="G181" s="31">
        <f>_xlfn.IFNA(VLOOKUP(L181,Invoer!$A$3:$P$599,12,FALSE),"")</f>
        <v>3</v>
      </c>
      <c r="H181" s="32">
        <f>_xlfn.IFNA(VLOOKUP(L181,Invoer!$A$3:$P$599,14,FALSE),"")</f>
        <v>0.5</v>
      </c>
      <c r="I181" s="34">
        <f>_xlfn.IFNA(VLOOKUP(L181,Invoer!$A$3:$P$599,16,FALSE),"")</f>
        <v>3</v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Erwin-Steen, Kees van-1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0.46666666666666667</v>
      </c>
      <c r="L182" t="str">
        <f t="shared" ref="L182" si="213">CONCATENATE($R$1,"-",,$D182,"-",M182)</f>
        <v>Steen, Kees van-Vissenberg,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45604.166666666672</v>
      </c>
      <c r="C183" s="35">
        <f>_xlfn.IFNA(VLOOKUP(L183,Invoer!$A$3:$P$599,3,FALSE),"")</f>
        <v>45602</v>
      </c>
      <c r="D183" s="23" t="str">
        <f>Deelnemers!$B$13</f>
        <v>Vissenberg, Erwin</v>
      </c>
      <c r="E183" s="31">
        <f>IFERROR(IF(VLOOKUP(L183,Invoer!$A$3:$P$599,9,FALSE)&gt;$S$1,$S$1,VLOOKUP(L183,Invoer!$A$3:$P$599,9,FALSE)),"")</f>
        <v>14</v>
      </c>
      <c r="F183" s="31">
        <f>_xlfn.IFNA(VLOOKUP(L183,Invoer!$A$3:$P$599,10,FALSE),"")</f>
        <v>30</v>
      </c>
      <c r="G183" s="31">
        <f>_xlfn.IFNA(VLOOKUP(L183,Invoer!$A$3:$P$599,12,FALSE),"")</f>
        <v>2</v>
      </c>
      <c r="H183" s="32">
        <f>_xlfn.IFNA(VLOOKUP(L183,Invoer!$A$3:$P$599,14,FALSE),"")</f>
        <v>0.46666666666666667</v>
      </c>
      <c r="I183" s="34">
        <f>_xlfn.IFNA(VLOOKUP(L183,Invoer!$A$3:$P$599,16,FALSE),"")</f>
        <v>3</v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Erwin-Steen, Kees van-2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Steen, Kees van-Vissenberg,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45610.366666666676</v>
      </c>
      <c r="C185" s="35">
        <f>_xlfn.IFNA(VLOOKUP(L185,Invoer!$A$3:$P$599,3,FALSE),"")</f>
        <v>45609</v>
      </c>
      <c r="D185" s="23" t="str">
        <f>Deelnemers!$B$13</f>
        <v>Vissenberg, Erwin</v>
      </c>
      <c r="E185" s="31">
        <f>IFERROR(IF(VLOOKUP(L185,Invoer!$A$3:$P$599,9,FALSE)&gt;$S$1,$S$1,VLOOKUP(L185,Invoer!$A$3:$P$599,9,FALSE)),"")</f>
        <v>8</v>
      </c>
      <c r="F185" s="31">
        <f>_xlfn.IFNA(VLOOKUP(L185,Invoer!$A$3:$P$599,10,FALSE),"")</f>
        <v>30</v>
      </c>
      <c r="G185" s="31">
        <f>_xlfn.IFNA(VLOOKUP(L185,Invoer!$A$3:$P$599,12,FALSE),"")</f>
        <v>2</v>
      </c>
      <c r="H185" s="32">
        <f>_xlfn.IFNA(VLOOKUP(L185,Invoer!$A$3:$P$599,14,FALSE),"")</f>
        <v>0.26666666666666666</v>
      </c>
      <c r="I185" s="34">
        <f>_xlfn.IFNA(VLOOKUP(L185,Invoer!$A$3:$P$599,16,FALSE),"")</f>
        <v>0</v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Erwin-Steen, Kees van-3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Steen, Kees van-Vissenberg,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45708.981428571424</v>
      </c>
      <c r="C187" s="35">
        <f>_xlfn.IFNA(VLOOKUP(L187,Invoer!$A$3:$P$599,3,FALSE),"")</f>
        <v>45707</v>
      </c>
      <c r="D187" s="23" t="str">
        <f>Deelnemers!$B$13</f>
        <v>Vissenberg, Erwin</v>
      </c>
      <c r="E187" s="31">
        <f>IFERROR(IF(VLOOKUP(L187,Invoer!$A$3:$P$599,9,FALSE)&gt;$S$1,$S$1,VLOOKUP(L187,Invoer!$A$3:$P$599,9,FALSE)),"")</f>
        <v>12</v>
      </c>
      <c r="F187" s="31">
        <f>_xlfn.IFNA(VLOOKUP(L187,Invoer!$A$3:$P$599,10,FALSE),"")</f>
        <v>21</v>
      </c>
      <c r="G187" s="31">
        <f>_xlfn.IFNA(VLOOKUP(L187,Invoer!$A$3:$P$599,12,FALSE),"")</f>
        <v>2</v>
      </c>
      <c r="H187" s="32">
        <f>_xlfn.IFNA(VLOOKUP(L187,Invoer!$A$3:$P$599,14,FALSE),"")</f>
        <v>0.5714285714285714</v>
      </c>
      <c r="I187" s="34">
        <f>_xlfn.IFNA(VLOOKUP(L187,Invoer!$A$3:$P$599,16,FALSE),"")</f>
        <v>0</v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Erwin-Steen, Kees van-4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Steen, Kees van-Vissenberg,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33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Erwin-Steen, Kees van-5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Steen, Kees van-Vissenberg,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Erwin-Steen, Kees van-6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Steen, Kees van-Vissenberg,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Erwin-Steen, Kees van-7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Steen, Kees van-Vissenberg,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Erwin-Steen, Kees van-8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45569.223333333335</v>
      </c>
      <c r="C196" s="35">
        <f>_xlfn.IFNA(VLOOKUP(L196,Invoer!$A$3:$P$599,3,FALSE),"")</f>
        <v>45567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14</v>
      </c>
      <c r="F196" s="31">
        <f>_xlfn.IFNA(VLOOKUP(L196,Invoer!$A$3:$P$599,10,FALSE),"")</f>
        <v>24</v>
      </c>
      <c r="G196" s="31">
        <f>_xlfn.IFNA(VLOOKUP(L196,Invoer!$A$3:$P$599,11,FALSE),"")</f>
        <v>3</v>
      </c>
      <c r="H196" s="32">
        <f>_xlfn.IFNA(VLOOKUP(L196,Invoer!$A$3:$P$599,13,FALSE),"")</f>
        <v>0.58333333333333337</v>
      </c>
      <c r="I196" s="34">
        <f>_xlfn.IFNA(VLOOKUP(L196,Invoer!$A$3:$P$599,15,FALSE),"")</f>
        <v>3</v>
      </c>
      <c r="J196" s="37">
        <f>VLOOKUP($R$1,Deelnemers!$B$1:$D$25,3,FALSE)</f>
        <v>0.46666666666666667</v>
      </c>
      <c r="L196" t="str">
        <f t="shared" ref="L196" si="227">CONCATENATE($R$1,"-",,$D196,"-",M196)</f>
        <v>Steen, Kees van-Zagers,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45547.500000000007</v>
      </c>
      <c r="C197" s="35">
        <f>_xlfn.IFNA(VLOOKUP(L197,Invoer!$A$3:$P$599,3,FALSE),"")</f>
        <v>45546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9</v>
      </c>
      <c r="F197" s="31">
        <f>_xlfn.IFNA(VLOOKUP(L197,Invoer!$A$3:$P$599,10,FALSE),"")</f>
        <v>30</v>
      </c>
      <c r="G197" s="31">
        <f>_xlfn.IFNA(VLOOKUP(L197,Invoer!$A$3:$P$599,12,FALSE),"")</f>
        <v>2</v>
      </c>
      <c r="H197" s="32">
        <f>_xlfn.IFNA(VLOOKUP(L197,Invoer!$A$3:$P$599,14,FALSE),"")</f>
        <v>0.3</v>
      </c>
      <c r="I197" s="34">
        <f>_xlfn.IFNA(VLOOKUP(L197,Invoer!$A$3:$P$599,16,FALSE),"")</f>
        <v>0</v>
      </c>
      <c r="J197" s="37">
        <f>VLOOKUP($R$1,Deelnemers!$B$1:$D$25,3,FALSE)</f>
        <v>0.46666666666666667</v>
      </c>
      <c r="L197" t="str">
        <f t="shared" ref="L197" si="228">CONCATENATE($D197,"-",$R$1,"-",M197)</f>
        <v>Zagers, Kees-Steen, Kees van-1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45603.1</v>
      </c>
      <c r="C198" s="35">
        <f>_xlfn.IFNA(VLOOKUP(L198,Invoer!$A$3:$P$599,3,FALSE),"")</f>
        <v>45602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6</v>
      </c>
      <c r="F198" s="31">
        <f>_xlfn.IFNA(VLOOKUP(L198,Invoer!$A$3:$P$599,10,FALSE),"")</f>
        <v>30</v>
      </c>
      <c r="G198" s="31">
        <f>_xlfn.IFNA(VLOOKUP(L198,Invoer!$A$3:$P$599,11,FALSE),"")</f>
        <v>1</v>
      </c>
      <c r="H198" s="32">
        <f>_xlfn.IFNA(VLOOKUP(L198,Invoer!$A$3:$P$599,13,FALSE),"")</f>
        <v>0.2</v>
      </c>
      <c r="I198" s="34">
        <f>_xlfn.IFNA(VLOOKUP(L198,Invoer!$A$3:$P$599,15,FALSE),"")</f>
        <v>0</v>
      </c>
      <c r="J198" s="37">
        <f>VLOOKUP($R$1,Deelnemers!$B$1:$D$25,3,FALSE)</f>
        <v>0.46666666666666667</v>
      </c>
      <c r="L198" t="str">
        <f t="shared" ref="L198" si="229">CONCATENATE($R$1,"-",,$D198,"-",M198)</f>
        <v>Steen, Kees van-Zagers,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0.46666666666666667</v>
      </c>
      <c r="L199" t="str">
        <f t="shared" ref="L199" si="231">CONCATENATE($D199,"-",$R$1,"-",M199)</f>
        <v>Zagers, Kees-Steen, Kees van-2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45687.9</v>
      </c>
      <c r="C200" s="35">
        <f>_xlfn.IFNA(VLOOKUP(L200,Invoer!$A$3:$P$599,3,FALSE),"")</f>
        <v>45686</v>
      </c>
      <c r="D200" s="23" t="str">
        <f>Deelnemers!$B$14</f>
        <v>Zagers, Kees</v>
      </c>
      <c r="E200" s="31">
        <f>IFERROR(IF(VLOOKUP(L200,Invoer!$A$3:$P$599,8,FALSE)&gt;$S$1,$S$1,VLOOKUP(L200,Invoer!$A$3:$P$599,8,FALSE)),"")</f>
        <v>12</v>
      </c>
      <c r="F200" s="31">
        <f>_xlfn.IFNA(VLOOKUP(L200,Invoer!$A$3:$P$599,10,FALSE),"")</f>
        <v>30</v>
      </c>
      <c r="G200" s="31">
        <f>_xlfn.IFNA(VLOOKUP(L200,Invoer!$A$3:$P$599,11,FALSE),"")</f>
        <v>3</v>
      </c>
      <c r="H200" s="32">
        <f>_xlfn.IFNA(VLOOKUP(L200,Invoer!$A$3:$P$599,13,FALSE),"")</f>
        <v>0.4</v>
      </c>
      <c r="I200" s="34">
        <f>_xlfn.IFNA(VLOOKUP(L200,Invoer!$A$3:$P$599,15,FALSE),"")</f>
        <v>0</v>
      </c>
      <c r="J200" s="37">
        <f>VLOOKUP($R$1,Deelnemers!$B$1:$D$25,3,FALSE)</f>
        <v>0.46666666666666667</v>
      </c>
      <c r="L200" t="str">
        <f t="shared" ref="L200" si="232">CONCATENATE($R$1,"-",,$D200,"-",M200)</f>
        <v>Steen, Kees van-Zagers,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0.46666666666666667</v>
      </c>
      <c r="L201" t="str">
        <f t="shared" ref="L201" si="233">CONCATENATE($D201,"-",$R$1,"-",M201)</f>
        <v>Zagers, Kees-Steen, Kees van-3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45716.198461538464</v>
      </c>
      <c r="C202" s="35">
        <f>_xlfn.IFNA(VLOOKUP(L202,Invoer!$A$3:$P$599,3,FALSE),"")</f>
        <v>45714</v>
      </c>
      <c r="D202" s="23" t="str">
        <f>Deelnemers!$B$14</f>
        <v>Zagers, Kees</v>
      </c>
      <c r="E202" s="31">
        <f>IFERROR(IF(VLOOKUP(L202,Invoer!$A$3:$P$599,8,FALSE)&gt;$S$1,$S$1,VLOOKUP(L202,Invoer!$A$3:$P$599,8,FALSE)),"")</f>
        <v>14</v>
      </c>
      <c r="F202" s="31">
        <f>_xlfn.IFNA(VLOOKUP(L202,Invoer!$A$3:$P$599,10,FALSE),"")</f>
        <v>26</v>
      </c>
      <c r="G202" s="31">
        <f>_xlfn.IFNA(VLOOKUP(L202,Invoer!$A$3:$P$599,11,FALSE),"")</f>
        <v>3</v>
      </c>
      <c r="H202" s="32">
        <f>_xlfn.IFNA(VLOOKUP(L202,Invoer!$A$3:$P$599,13,FALSE),"")</f>
        <v>0.53846153846153844</v>
      </c>
      <c r="I202" s="34">
        <f>_xlfn.IFNA(VLOOKUP(L202,Invoer!$A$3:$P$599,15,FALSE),"")</f>
        <v>3</v>
      </c>
      <c r="J202" s="37">
        <f>VLOOKUP($R$1,Deelnemers!$B$1:$D$25,3,FALSE)</f>
        <v>0.46666666666666667</v>
      </c>
      <c r="L202" t="str">
        <f t="shared" ref="L202" si="234">CONCATENATE($R$1,"-",,$D202,"-",M202)</f>
        <v>Steen, Kees van-Zagers,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Kees-Steen, Kees van-4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Steen, Kees van-Zagers,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Kees-Steen, Kees van-5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Steen, Kees van-Zagers,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Kees-Steen, Kees van-6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Steen, Kees van-Zagers,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Kees-Steen, Kees van-7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Steen, Kees van-Zagers,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Kees-Steen, Kees van-8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0.46666666666666667</v>
      </c>
      <c r="L212" t="str">
        <f t="shared" ref="L212" si="244">CONCATENATE($R$1,"-",,$D212,"-",M212)</f>
        <v>Steen, Kees van-Zagers,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Mark-Steen, Kees van-1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0.46666666666666667</v>
      </c>
      <c r="L214" t="str">
        <f t="shared" ref="L214" si="246">CONCATENATE($R$1,"-",,$D214,"-",M214)</f>
        <v>Steen, Kees van-Zagers,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Mark-Steen, Kees van-2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0.46666666666666667</v>
      </c>
      <c r="L216" t="str">
        <f t="shared" ref="L216" si="248">CONCATENATE($R$1,"-",,$D216,"-",M216)</f>
        <v>Steen, Kees van-Zagers,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Mark-Steen, Kees van-3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0.46666666666666667</v>
      </c>
      <c r="L218" t="str">
        <f t="shared" ref="L218" si="250">CONCATENATE($R$1,"-",,$D218,"-",M218)</f>
        <v>Steen, Kees van-Zagers,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Mark-Steen, Kees van-4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0.46666666666666667</v>
      </c>
      <c r="L220" t="str">
        <f t="shared" ref="L220" si="252">CONCATENATE($R$1,"-",,$D220,"-",M220)</f>
        <v>Steen, Kees van-Zagers,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Mark-Steen, Kees van-5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Steen, Kees van-Zagers,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Mark-Steen, Kees van-6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Steen, Kees van-Zagers,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Mark-Steen, Kees van-7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Steen, Kees van-Zagers,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Mark-Steen, Kees van-8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45611.172758620691</v>
      </c>
      <c r="C228" s="35">
        <f>_xlfn.IFNA(VLOOKUP(L228,Invoer!$A$3:$P$599,3,FALSE),"")</f>
        <v>45609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14</v>
      </c>
      <c r="F228" s="31">
        <f>_xlfn.IFNA(VLOOKUP(L228,Invoer!$A$3:$P$599,10,FALSE),"")</f>
        <v>29</v>
      </c>
      <c r="G228" s="31">
        <f>_xlfn.IFNA(VLOOKUP(L228,Invoer!$A$3:$P$599,11,FALSE),"")</f>
        <v>3</v>
      </c>
      <c r="H228" s="32">
        <f>_xlfn.IFNA(VLOOKUP(L228,Invoer!$A$3:$P$599,13,FALSE),"")</f>
        <v>0.48275862068965519</v>
      </c>
      <c r="I228" s="34">
        <f>_xlfn.IFNA(VLOOKUP(L228,Invoer!$A$3:$P$599,15,FALSE),"")</f>
        <v>3</v>
      </c>
      <c r="J228" s="37">
        <f>VLOOKUP($R$1,Deelnemers!$B$1:$D$25,3,FALSE)</f>
        <v>0.46666666666666667</v>
      </c>
      <c r="L228" t="str">
        <f t="shared" ref="L228" si="261">CONCATENATE($R$1,"-",,$D228,"-",M228)</f>
        <v>Steen, Kees van-Verkooyen,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45736.1</v>
      </c>
      <c r="C229" s="35">
        <f>_xlfn.IFNA(VLOOKUP(L229,Invoer!$A$3:$P$599,3,FALSE),"")</f>
        <v>45735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6</v>
      </c>
      <c r="F229" s="31">
        <f>_xlfn.IFNA(VLOOKUP(L229,Invoer!$A$3:$P$599,10,FALSE),"")</f>
        <v>30</v>
      </c>
      <c r="G229" s="31">
        <f>_xlfn.IFNA(VLOOKUP(L229,Invoer!$A$3:$P$599,12,FALSE),"")</f>
        <v>2</v>
      </c>
      <c r="H229" s="32">
        <f>_xlfn.IFNA(VLOOKUP(L229,Invoer!$A$3:$P$599,14,FALSE),"")</f>
        <v>0.2</v>
      </c>
      <c r="I229" s="34">
        <f>_xlfn.IFNA(VLOOKUP(L229,Invoer!$A$3:$P$599,16,FALSE),"")</f>
        <v>0</v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John-Steen, Kees van-1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45716.198461538464</v>
      </c>
      <c r="C230" s="35">
        <f>_xlfn.IFNA(VLOOKUP(L230,Invoer!$A$3:$P$599,3,FALSE),"")</f>
        <v>45714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14</v>
      </c>
      <c r="F230" s="31">
        <f>_xlfn.IFNA(VLOOKUP(L230,Invoer!$A$3:$P$599,10,FALSE),"")</f>
        <v>26</v>
      </c>
      <c r="G230" s="31">
        <f>_xlfn.IFNA(VLOOKUP(L230,Invoer!$A$3:$P$599,11,FALSE),"")</f>
        <v>2</v>
      </c>
      <c r="H230" s="32">
        <f>_xlfn.IFNA(VLOOKUP(L230,Invoer!$A$3:$P$599,13,FALSE),"")</f>
        <v>0.53846153846153844</v>
      </c>
      <c r="I230" s="34">
        <f>_xlfn.IFNA(VLOOKUP(L230,Invoer!$A$3:$P$599,15,FALSE),"")</f>
        <v>3</v>
      </c>
      <c r="J230" s="37">
        <f>VLOOKUP($R$1,Deelnemers!$B$1:$D$25,3,FALSE)</f>
        <v>0.46666666666666667</v>
      </c>
      <c r="L230" t="str">
        <f t="shared" ref="L230" si="263">CONCATENATE($R$1,"-",,$D230,"-",M230)</f>
        <v>Steen, Kees van-Verkooyen,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45779.166666666672</v>
      </c>
      <c r="C231" s="35">
        <f>_xlfn.IFNA(VLOOKUP(L231,Invoer!$A$3:$P$599,3,FALSE),"")</f>
        <v>45777</v>
      </c>
      <c r="D231" s="23" t="str">
        <f>Deelnemers!$B$16</f>
        <v>Verkooyen, John</v>
      </c>
      <c r="E231" s="31">
        <f>IFERROR(IF(VLOOKUP(L231,Invoer!$A$3:$P$599,9,FALSE)&gt;$S$1,$S$1,VLOOKUP(L231,Invoer!$A$3:$P$599,9,FALSE)),"")</f>
        <v>14</v>
      </c>
      <c r="F231" s="31">
        <f>_xlfn.IFNA(VLOOKUP(L231,Invoer!$A$3:$P$599,10,FALSE),"")</f>
        <v>30</v>
      </c>
      <c r="G231" s="31">
        <f>_xlfn.IFNA(VLOOKUP(L231,Invoer!$A$3:$P$599,12,FALSE),"")</f>
        <v>4</v>
      </c>
      <c r="H231" s="32">
        <f>_xlfn.IFNA(VLOOKUP(L231,Invoer!$A$3:$P$599,14,FALSE),"")</f>
        <v>0.46666666666666667</v>
      </c>
      <c r="I231" s="34">
        <f>_xlfn.IFNA(VLOOKUP(L231,Invoer!$A$3:$P$599,16,FALSE),"")</f>
        <v>3</v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John-Steen, Kees van-2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0.46666666666666667</v>
      </c>
      <c r="L232" t="str">
        <f t="shared" ref="L232" si="266">CONCATENATE($R$1,"-",,$D232,"-",M232)</f>
        <v>Steen, Kees van-Verkooyen,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John-Steen, Kees van-3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Steen, Kees van-Verkooyen,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John-Steen, Kees van-4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Steen, Kees van-Verkooyen,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John-Steen, Kees van-5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Steen, Kees van-Verkooyen,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John-Steen, Kees van-6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Steen, Kees van-Verkooyen,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John-Steen, Kees van-7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Steen, Kees van-Verkooyen,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John-Steen, Kees van-8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Steen, Kees van-0-1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0-Steen, Kees van-1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Steen, Kees van-0-2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0-Steen, Kees van-2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Steen, Kees van-0-3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0-Steen, Kees van-3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Steen, Kees van-0-4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0-Steen, Kees van-4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Steen, Kees van-0-5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0-Steen, Kees van-5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Steen, Kees van-0-6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0-Steen, Kees van-6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Steen, Kees van-0-7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0-Steen, Kees van-7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Steen, Kees van-0-8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0-Steen, Kees van-8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Steen, Kees van-0-1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0-Steen, Kees van-1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Steen, Kees van-0-2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0-Steen, Kees van-2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Steen, Kees van-0-3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0-Steen, Kees van-3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Steen, Kees van-0-4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0-Steen, Kees van-4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Steen, Kees van-0-5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0-Steen, Kees van-5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Steen, Kees van-0-6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0-Steen, Kees van-6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Steen, Kees van-0-7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0-Steen, Kees van-7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Steen, Kees van-0-8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0-Steen, Kees van-8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Steen, Kees van-0-1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0-Steen, Kees van-1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Steen, Kees van-0-2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0-Steen, Kees van-2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Steen, Kees van-0-3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0-Steen, Kees van-3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Steen, Kees van-0-4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0-Steen, Kees van-4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Steen, Kees van-0-5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0-Steen, Kees van-5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Steen, Kees van-0-6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0-Steen, Kees van-6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Steen, Kees van-0-7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0-Steen, Kees van-7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Steen, Kees van-0-8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0-Steen, Kees van-8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Steen, Kees van-0-1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0-Steen, Kees van-1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Steen, Kees van-0-2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0-Steen, Kees van-2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Steen, Kees van-0-3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0-Steen, Kees van-3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Steen, Kees van-0-4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0-Steen, Kees van-4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Steen, Kees van-0-5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0-Steen, Kees van-5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Steen, Kees van-0-6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0-Steen, Kees van-6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Steen, Kees van-0-7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0-Steen, Kees van-7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Steen, Kees van-0-8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0-Steen, Kees van-8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Steen, Kees van-0-1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0-Steen, Kees van-1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Steen, Kees van-0-2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0-Steen, Kees van-2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Steen, Kees van-0-3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0-Steen, Kees van-3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Steen, Kees van-0-4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0-Steen, Kees van-4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Steen, Kees van-0-5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0-Steen, Kees van-5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Steen, Kees van-0-6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0-Steen, Kees van-6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Steen, Kees van-0-7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0-Steen, Kees van-7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Steen, Kees van-0-8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0-Steen, Kees van-8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Steen, Kees van-0-1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0-Steen, Kees van-1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Steen, Kees van-0-2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0-Steen, Kees van-2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Steen, Kees van-0-3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0-Steen, Kees van-3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Steen, Kees van-0-4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0-Steen, Kees van-4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Steen, Kees van-0-5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0-Steen, Kees van-5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Steen, Kees van-0-6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0-Steen, Kees van-6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Steen, Kees van-0-7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0-Steen, Kees van-7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Steen, Kees van-0-8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0-Steen, Kees van-8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Steen, Kees van-0-1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0-Steen, Kees van-1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Steen, Kees van-0-2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0-Steen, Kees van-2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Steen, Kees van-0-3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0-Steen, Kees van-3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Steen, Kees van-0-4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0-Steen, Kees van-4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Steen, Kees van-0-5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0-Steen, Kees van-5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Steen, Kees van-0-6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0-Steen, Kees van-6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Steen, Kees van-0-7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0-Steen, Kees van-7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Steen, Kees van-0-8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0-Steen, Kees van-8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Steen, Kees van-0-1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0-Steen, Kees van-1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Steen, Kees van-0-2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0-Steen, Kees van-2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Steen, Kees van-0-3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0-Steen, Kees van-3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Steen, Kees van-0-4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0-Steen, Kees van-4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Steen, Kees van-0-5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0-Steen, Kees van-5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Steen, Kees van-0-6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0-Steen, Kees van-6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Steen, Kees van-0-7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0-Steen, Kees van-7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Steen, Kees van-0-8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0-Steen, Kees van-8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Steen, Kees van-0-1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0-Steen, Kees van-1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Steen, Kees van-0-2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0-Steen, Kees van-2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Steen, Kees van-0-3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0-Steen, Kees van-3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Steen, Kees van-0-4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0-Steen, Kees van-4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Steen, Kees van-0-5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0-Steen, Kees van-5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Steen, Kees van-0-6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0-Steen, Kees van-6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Steen, Kees van-0-7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0-Steen, Kees van-7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Steen, Kees van-0-8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0-Steen, Kees van-8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Steen, Kees van-0-1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0-Steen, Kees van-1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Steen, Kees van-0-2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0-Steen, Kees van-2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Steen, Kees van-0-3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0-Steen, Kees van-3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Steen, Kees van-0-4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0-Steen, Kees van-4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Steen, Kees van-0-5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0-Steen, Kees van-5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Steen, Kees van-0-6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0-Steen, Kees van-6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Steen, Kees van-0-7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0-Steen, Kees van-7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Steen, Kees van-0-8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0-Steen, Kees van-8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366</v>
      </c>
      <c r="F404" s="28">
        <f>SUM(F4:F395)</f>
        <v>835</v>
      </c>
      <c r="G404" s="28">
        <f>MAX(G4:G395)</f>
        <v>6</v>
      </c>
      <c r="H404" s="33">
        <f>E404/F404</f>
        <v>0.43832335329341315</v>
      </c>
      <c r="I404" s="29">
        <f>SUM(I4:I395)</f>
        <v>33</v>
      </c>
      <c r="J404" s="38"/>
      <c r="N404" s="39"/>
    </row>
  </sheetData>
  <sheetProtection algorithmName="SHA-512" hashValue="7d35hAgqqjU/rwAQcxBlApqUZHkBfQ9iUZlgn4Tvnq4i28Fp7q53Ur3TzcWs6qNLdrqgggCKzfg3r6tQb0meyw==" saltValue="Vltbw0oc2JRwyyOKJAaor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23C6B-E571-478C-BC11-271E6EAF8FC0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Deelnemers!B12</f>
        <v>Vermeulen, Rudolf</v>
      </c>
      <c r="S1" s="36">
        <f>VLOOKUP(R1,Deelnemers!$B:$D,2,FALSE)</f>
        <v>14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45590.299999999996</v>
      </c>
      <c r="C4" s="35">
        <f>_xlfn.IFNA(VLOOKUP(L4,Invoer!$A$3:$P$599,3,FALSE),"")</f>
        <v>45588</v>
      </c>
      <c r="D4" s="23" t="str">
        <f>Deelnemers!$B$2</f>
        <v>Hanegraaf, Daan</v>
      </c>
      <c r="E4" s="31">
        <f>IFERROR(IF(VLOOKUP(L4,Invoer!$A$3:$P$599,8,FALSE)&gt;$S$1,$S$1,VLOOKUP(L4,Invoer!$A$3:$P$599,8,FALSE)),"")</f>
        <v>14</v>
      </c>
      <c r="F4" s="31">
        <f>_xlfn.IFNA(VLOOKUP(L4,Invoer!$A$3:$P$599,10,FALSE),"")</f>
        <v>20</v>
      </c>
      <c r="G4" s="31">
        <f>_xlfn.IFNA(VLOOKUP(L4,Invoer!$A$3:$P$599,11,FALSE),"")</f>
        <v>3</v>
      </c>
      <c r="H4" s="32">
        <f>_xlfn.IFNA(VLOOKUP(L4,Invoer!$A$3:$P$599,13,FALSE),"")</f>
        <v>0.7</v>
      </c>
      <c r="I4" s="34">
        <f>_xlfn.IFNA(VLOOKUP(L4,Invoer!$A$3:$P$599,15,FALSE),"")</f>
        <v>3</v>
      </c>
      <c r="J4" s="37">
        <f>VLOOKUP($R$1,Deelnemers!$B$1:$D$25,3,FALSE)</f>
        <v>0.46666666666666667</v>
      </c>
      <c r="L4" t="str">
        <f>CONCATENATE($R$1,"-",,$D4,"-",M4)</f>
        <v>Vermeulen, Rudolf-Hanegraaf, Daan-1</v>
      </c>
      <c r="M4">
        <v>1</v>
      </c>
      <c r="N4">
        <f t="shared" ref="N4:N35" si="1">SMALL($B$4:$B$403,ROW($B1))</f>
        <v>45547.3676923077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Hanegraaf, Hein</v>
      </c>
      <c r="S4" s="40">
        <f t="shared" ref="S4:S35" si="4">VLOOKUP(N4,$B$4:$I$403,4,FALSE)</f>
        <v>8</v>
      </c>
      <c r="T4" s="40">
        <f t="shared" ref="T4:T35" si="5">VLOOKUP(N4,$B$4:$I$403,5,FALSE)</f>
        <v>26</v>
      </c>
      <c r="U4" s="40">
        <f t="shared" ref="U4:U35" si="6">VLOOKUP(N4,$B$4:$I$403,6,FALSE)</f>
        <v>2</v>
      </c>
      <c r="V4" s="41">
        <f t="shared" ref="V4:V35" si="7">VLOOKUP(N4,$B$4:$I$403,7,FALSE)</f>
        <v>0.30769230769230771</v>
      </c>
      <c r="W4" s="42">
        <f t="shared" ref="W4:W35" si="8">VLOOKUP(N4,$B$4:$I$403,8,FALSE)</f>
        <v>0</v>
      </c>
      <c r="X4">
        <f>IFERROR(IF(OR(W4=0,W4=1),(T4*10),T4),0)</f>
        <v>260</v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0.46666666666666667</v>
      </c>
      <c r="L5" t="str">
        <f>CONCATENATE($D5,"-",$R$1,"-",M5)</f>
        <v>Hanegraaf, Daan-Vermeulen, Rudolf-1</v>
      </c>
      <c r="M5">
        <v>1</v>
      </c>
      <c r="N5">
        <f t="shared" si="1"/>
        <v>45548.198461538464</v>
      </c>
      <c r="O5">
        <f>IF(Q5="","",O4+1)</f>
        <v>2</v>
      </c>
      <c r="Q5" s="83">
        <f t="shared" si="2"/>
        <v>45546</v>
      </c>
      <c r="R5" s="35" t="str">
        <f t="shared" si="3"/>
        <v>Zagers, Kees</v>
      </c>
      <c r="S5" s="40">
        <f t="shared" si="4"/>
        <v>14</v>
      </c>
      <c r="T5" s="40">
        <f t="shared" si="5"/>
        <v>26</v>
      </c>
      <c r="U5" s="40">
        <f t="shared" si="6"/>
        <v>2</v>
      </c>
      <c r="V5" s="41">
        <f t="shared" si="7"/>
        <v>0.53846153846153844</v>
      </c>
      <c r="W5" s="42">
        <f t="shared" si="8"/>
        <v>3</v>
      </c>
      <c r="X5">
        <f t="shared" ref="X5:X68" si="9">IFERROR(IF(OR(W5=0,W5=1),(T5*10),T5),0)</f>
        <v>26</v>
      </c>
    </row>
    <row r="6" spans="2:24" ht="15">
      <c r="B6">
        <f t="shared" si="0"/>
        <v>45750.85</v>
      </c>
      <c r="C6" s="35">
        <f>_xlfn.IFNA(VLOOKUP(L6,Invoer!$A$3:$P$599,3,FALSE),"")</f>
        <v>45749</v>
      </c>
      <c r="D6" s="23" t="str">
        <f>Deelnemers!$B$2</f>
        <v>Hanegraaf, Daan</v>
      </c>
      <c r="E6" s="31">
        <f>IFERROR(IF(VLOOKUP(L6,Invoer!$A$3:$P$599,8,FALSE)&gt;$S$1,$S$1,VLOOKUP(L6,Invoer!$A$3:$P$599,8,FALSE)),"")</f>
        <v>11</v>
      </c>
      <c r="F6" s="31">
        <f>_xlfn.IFNA(VLOOKUP(L6,Invoer!$A$3:$P$599,10,FALSE),"")</f>
        <v>20</v>
      </c>
      <c r="G6" s="31">
        <f>_xlfn.IFNA(VLOOKUP(L6,Invoer!$A$3:$P$599,11,FALSE),"")</f>
        <v>2</v>
      </c>
      <c r="H6" s="32">
        <f>_xlfn.IFNA(VLOOKUP(L6,Invoer!$A$3:$P$599,13,FALSE),"")</f>
        <v>0.55000000000000004</v>
      </c>
      <c r="I6" s="34">
        <f>_xlfn.IFNA(VLOOKUP(L6,Invoer!$A$3:$P$599,15,FALSE),"")</f>
        <v>0</v>
      </c>
      <c r="J6" s="37">
        <f>VLOOKUP($R$1,Deelnemers!$B$1:$D$25,3,FALSE)</f>
        <v>0.46666666666666667</v>
      </c>
      <c r="L6" t="str">
        <f t="shared" ref="L6" si="10">CONCATENATE($R$1,"-",,$D6,"-",M6)</f>
        <v>Vermeulen, Rudolf-Hanegraaf, Daan-2</v>
      </c>
      <c r="M6">
        <v>2</v>
      </c>
      <c r="N6">
        <f t="shared" si="1"/>
        <v>45548.21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Steen, Kees van</v>
      </c>
      <c r="S6" s="40">
        <f t="shared" si="4"/>
        <v>14</v>
      </c>
      <c r="T6" s="40">
        <f t="shared" si="5"/>
        <v>25</v>
      </c>
      <c r="U6" s="40">
        <f t="shared" si="6"/>
        <v>3</v>
      </c>
      <c r="V6" s="41">
        <f t="shared" si="7"/>
        <v>0.56000000000000005</v>
      </c>
      <c r="W6" s="42">
        <f t="shared" si="8"/>
        <v>3</v>
      </c>
      <c r="X6">
        <f t="shared" si="9"/>
        <v>25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0.46666666666666667</v>
      </c>
      <c r="L7" t="str">
        <f t="shared" ref="L7" si="12">CONCATENATE($D7,"-",$R$1,"-",M7)</f>
        <v>Hanegraaf, Daan-Vermeulen, Rudolf-2</v>
      </c>
      <c r="M7">
        <v>2</v>
      </c>
      <c r="N7">
        <f t="shared" si="1"/>
        <v>45554.633333333339</v>
      </c>
      <c r="O7">
        <f t="shared" si="11"/>
        <v>4</v>
      </c>
      <c r="Q7" s="83">
        <f t="shared" si="2"/>
        <v>45553</v>
      </c>
      <c r="R7" s="35" t="str">
        <f t="shared" si="3"/>
        <v>Steen, Jan van</v>
      </c>
      <c r="S7" s="40">
        <f t="shared" si="4"/>
        <v>10</v>
      </c>
      <c r="T7" s="40">
        <f t="shared" si="5"/>
        <v>30</v>
      </c>
      <c r="U7" s="40">
        <f t="shared" si="6"/>
        <v>2</v>
      </c>
      <c r="V7" s="41">
        <f t="shared" si="7"/>
        <v>0.33333333333333331</v>
      </c>
      <c r="W7" s="42">
        <f t="shared" si="8"/>
        <v>0</v>
      </c>
      <c r="X7">
        <f t="shared" si="9"/>
        <v>300</v>
      </c>
    </row>
    <row r="8" spans="2:24" ht="15">
      <c r="B8">
        <f t="shared" si="0"/>
        <v>45765.23869565218</v>
      </c>
      <c r="C8" s="35">
        <f>_xlfn.IFNA(VLOOKUP(L8,Invoer!$A$3:$P$599,3,FALSE),"")</f>
        <v>45763</v>
      </c>
      <c r="D8" s="23" t="str">
        <f>Deelnemers!$B$2</f>
        <v>Hanegraaf, Daan</v>
      </c>
      <c r="E8" s="31">
        <f>IFERROR(IF(VLOOKUP(L8,Invoer!$A$3:$P$599,8,FALSE)&gt;$S$1,$S$1,VLOOKUP(L8,Invoer!$A$3:$P$599,8,FALSE)),"")</f>
        <v>14</v>
      </c>
      <c r="F8" s="31">
        <f>_xlfn.IFNA(VLOOKUP(L8,Invoer!$A$3:$P$599,10,FALSE),"")</f>
        <v>23</v>
      </c>
      <c r="G8" s="31">
        <f>_xlfn.IFNA(VLOOKUP(L8,Invoer!$A$3:$P$599,11,FALSE),"")</f>
        <v>3</v>
      </c>
      <c r="H8" s="32">
        <f>_xlfn.IFNA(VLOOKUP(L8,Invoer!$A$3:$P$599,13,FALSE),"")</f>
        <v>0.60869565217391308</v>
      </c>
      <c r="I8" s="34">
        <f>_xlfn.IFNA(VLOOKUP(L8,Invoer!$A$3:$P$599,15,FALSE),"")</f>
        <v>3</v>
      </c>
      <c r="J8" s="37">
        <f>VLOOKUP($R$1,Deelnemers!$B$1:$D$25,3,FALSE)</f>
        <v>0.46666666666666667</v>
      </c>
      <c r="L8" t="str">
        <f t="shared" ref="L8" si="13">CONCATENATE($R$1,"-",,$D8,"-",M8)</f>
        <v>Vermeulen, Rudolf-Hanegraaf, Daan-3</v>
      </c>
      <c r="M8">
        <v>3</v>
      </c>
      <c r="N8">
        <f t="shared" si="1"/>
        <v>45554.9</v>
      </c>
      <c r="O8">
        <f t="shared" si="11"/>
        <v>5</v>
      </c>
      <c r="Q8" s="83">
        <f t="shared" si="2"/>
        <v>45553</v>
      </c>
      <c r="R8" s="35" t="str">
        <f t="shared" si="3"/>
        <v>Praat, Marcel van</v>
      </c>
      <c r="S8" s="40">
        <f t="shared" si="4"/>
        <v>12</v>
      </c>
      <c r="T8" s="40">
        <f t="shared" si="5"/>
        <v>30</v>
      </c>
      <c r="U8" s="40">
        <f t="shared" si="6"/>
        <v>4</v>
      </c>
      <c r="V8" s="41">
        <f t="shared" si="7"/>
        <v>0.4</v>
      </c>
      <c r="W8" s="42">
        <f t="shared" si="8"/>
        <v>0</v>
      </c>
      <c r="X8">
        <f t="shared" si="9"/>
        <v>300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0.46666666666666667</v>
      </c>
      <c r="L9" t="str">
        <f t="shared" ref="L9" si="14">CONCATENATE($D9,"-",$R$1,"-",M9)</f>
        <v>Hanegraaf, Daan-Vermeulen, Rudolf-3</v>
      </c>
      <c r="M9">
        <v>3</v>
      </c>
      <c r="N9">
        <f t="shared" si="1"/>
        <v>45554.9</v>
      </c>
      <c r="O9">
        <f t="shared" si="11"/>
        <v>6</v>
      </c>
      <c r="Q9" s="83">
        <f t="shared" si="2"/>
        <v>45553</v>
      </c>
      <c r="R9" s="35" t="str">
        <f t="shared" si="3"/>
        <v>Praat, Marcel van</v>
      </c>
      <c r="S9" s="40">
        <f t="shared" si="4"/>
        <v>12</v>
      </c>
      <c r="T9" s="40">
        <f t="shared" si="5"/>
        <v>30</v>
      </c>
      <c r="U9" s="40">
        <f t="shared" si="6"/>
        <v>4</v>
      </c>
      <c r="V9" s="41">
        <f t="shared" si="7"/>
        <v>0.4</v>
      </c>
      <c r="W9" s="42">
        <f t="shared" si="8"/>
        <v>0</v>
      </c>
      <c r="X9">
        <f t="shared" si="9"/>
        <v>300</v>
      </c>
    </row>
    <row r="10" spans="2:24" ht="15">
      <c r="B10">
        <f t="shared" si="0"/>
        <v>45771.366666666676</v>
      </c>
      <c r="C10" s="35">
        <f>_xlfn.IFNA(VLOOKUP(L10,Invoer!$A$3:$P$599,3,FALSE),"")</f>
        <v>45770</v>
      </c>
      <c r="D10" s="23" t="str">
        <f>Deelnemers!$B$2</f>
        <v>Hanegraaf, Daan</v>
      </c>
      <c r="E10" s="31">
        <f>IFERROR(IF(VLOOKUP(L10,Invoer!$A$3:$P$599,8,FALSE)&gt;$S$1,$S$1,VLOOKUP(L10,Invoer!$A$3:$P$599,8,FALSE)),"")</f>
        <v>8</v>
      </c>
      <c r="F10" s="31">
        <f>_xlfn.IFNA(VLOOKUP(L10,Invoer!$A$3:$P$599,10,FALSE),"")</f>
        <v>30</v>
      </c>
      <c r="G10" s="31">
        <f>_xlfn.IFNA(VLOOKUP(L10,Invoer!$A$3:$P$599,11,FALSE),"")</f>
        <v>3</v>
      </c>
      <c r="H10" s="32">
        <f>_xlfn.IFNA(VLOOKUP(L10,Invoer!$A$3:$P$599,13,FALSE),"")</f>
        <v>0.26666666666666666</v>
      </c>
      <c r="I10" s="34">
        <f>_xlfn.IFNA(VLOOKUP(L10,Invoer!$A$3:$P$599,15,FALSE),"")</f>
        <v>0</v>
      </c>
      <c r="J10" s="37">
        <f>VLOOKUP($R$1,Deelnemers!$B$1:$D$25,3,FALSE)</f>
        <v>0.46666666666666667</v>
      </c>
      <c r="L10" t="str">
        <f t="shared" ref="L10" si="15">CONCATENATE($R$1,"-",,$D10,"-",M10)</f>
        <v>Vermeulen, Rudolf-Hanegraaf, Daan-4</v>
      </c>
      <c r="M10">
        <v>4</v>
      </c>
      <c r="N10">
        <f t="shared" si="1"/>
        <v>45562.256363636363</v>
      </c>
      <c r="O10">
        <f t="shared" si="11"/>
        <v>7</v>
      </c>
      <c r="Q10" s="83">
        <f t="shared" si="2"/>
        <v>45560</v>
      </c>
      <c r="R10" s="35" t="str">
        <f t="shared" si="3"/>
        <v>Hoppenbrouwers, Ben</v>
      </c>
      <c r="S10" s="40">
        <f t="shared" si="4"/>
        <v>14</v>
      </c>
      <c r="T10" s="40">
        <f t="shared" si="5"/>
        <v>22</v>
      </c>
      <c r="U10" s="40">
        <f t="shared" si="6"/>
        <v>5</v>
      </c>
      <c r="V10" s="41">
        <f t="shared" si="7"/>
        <v>0.63636363636363635</v>
      </c>
      <c r="W10" s="42">
        <f t="shared" si="8"/>
        <v>3</v>
      </c>
      <c r="X10">
        <f t="shared" si="9"/>
        <v>22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0.46666666666666667</v>
      </c>
      <c r="L11" t="str">
        <f t="shared" ref="L11" si="16">CONCATENATE($D11,"-",$R$1,"-",M11)</f>
        <v>Hanegraaf, Daan-Vermeulen, Rudolf-4</v>
      </c>
      <c r="M11">
        <v>4</v>
      </c>
      <c r="N11">
        <f t="shared" si="1"/>
        <v>45562.276666666665</v>
      </c>
      <c r="O11">
        <f t="shared" si="11"/>
        <v>8</v>
      </c>
      <c r="Q11" s="83">
        <f t="shared" si="2"/>
        <v>45560</v>
      </c>
      <c r="R11" s="35" t="str">
        <f t="shared" si="3"/>
        <v>Jochems, Cees</v>
      </c>
      <c r="S11" s="40">
        <f t="shared" si="4"/>
        <v>14</v>
      </c>
      <c r="T11" s="40">
        <f t="shared" si="5"/>
        <v>21</v>
      </c>
      <c r="U11" s="40">
        <f t="shared" si="6"/>
        <v>2</v>
      </c>
      <c r="V11" s="41">
        <f t="shared" si="7"/>
        <v>0.66666666666666663</v>
      </c>
      <c r="W11" s="42">
        <f t="shared" si="8"/>
        <v>3</v>
      </c>
      <c r="X11">
        <f t="shared" si="9"/>
        <v>21</v>
      </c>
    </row>
    <row r="12" spans="2:24" ht="15">
      <c r="B12">
        <f t="shared" si="0"/>
        <v>45779.18</v>
      </c>
      <c r="C12" s="35">
        <f>_xlfn.IFNA(VLOOKUP(L12,Invoer!$A$3:$P$599,3,FALSE),"")</f>
        <v>45777</v>
      </c>
      <c r="D12" s="23" t="str">
        <f>Deelnemers!$B$2</f>
        <v>Hanegraaf, Daan</v>
      </c>
      <c r="E12" s="31">
        <f>IFERROR(IF(VLOOKUP(L12,Invoer!$A$3:$P$599,8,FALSE)&gt;$S$1,$S$1,VLOOKUP(L12,Invoer!$A$3:$P$599,8,FALSE)),"")</f>
        <v>14</v>
      </c>
      <c r="F12" s="31">
        <f>_xlfn.IFNA(VLOOKUP(L12,Invoer!$A$3:$P$599,10,FALSE),"")</f>
        <v>28</v>
      </c>
      <c r="G12" s="31">
        <f>_xlfn.IFNA(VLOOKUP(L12,Invoer!$A$3:$P$599,11,FALSE),"")</f>
        <v>3</v>
      </c>
      <c r="H12" s="32">
        <f>_xlfn.IFNA(VLOOKUP(L12,Invoer!$A$3:$P$599,13,FALSE),"")</f>
        <v>0.5</v>
      </c>
      <c r="I12" s="34">
        <f>_xlfn.IFNA(VLOOKUP(L12,Invoer!$A$3:$P$599,15,FALSE),"")</f>
        <v>3</v>
      </c>
      <c r="J12" s="37">
        <f>VLOOKUP($R$1,Deelnemers!$B$1:$D$25,3,FALSE)</f>
        <v>0.46666666666666667</v>
      </c>
      <c r="L12" t="str">
        <f t="shared" ref="L12" si="17">CONCATENATE($R$1,"-",,$D12,"-",M12)</f>
        <v>Vermeulen, Rudolf-Hanegraaf, Daan-5</v>
      </c>
      <c r="M12">
        <v>5</v>
      </c>
      <c r="N12">
        <f t="shared" si="1"/>
        <v>45562.435000000005</v>
      </c>
      <c r="O12">
        <f t="shared" si="11"/>
        <v>9</v>
      </c>
      <c r="Q12" s="83">
        <f t="shared" si="2"/>
        <v>45560</v>
      </c>
      <c r="R12" s="35" t="str">
        <f t="shared" si="3"/>
        <v>Zagers, Mark</v>
      </c>
      <c r="S12" s="40">
        <f t="shared" si="4"/>
        <v>14</v>
      </c>
      <c r="T12" s="40">
        <f t="shared" si="5"/>
        <v>16</v>
      </c>
      <c r="U12" s="40">
        <f t="shared" si="6"/>
        <v>3</v>
      </c>
      <c r="V12" s="41">
        <f t="shared" si="7"/>
        <v>0.875</v>
      </c>
      <c r="W12" s="42">
        <f t="shared" si="8"/>
        <v>3</v>
      </c>
      <c r="X12">
        <f t="shared" si="9"/>
        <v>16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0.46666666666666667</v>
      </c>
      <c r="L13" t="str">
        <f t="shared" ref="L13" si="18">CONCATENATE($D13,"-",$R$1,"-",M13)</f>
        <v>Hanegraaf, Daan-Vermeulen, Rudolf-5</v>
      </c>
      <c r="M13">
        <v>5</v>
      </c>
      <c r="N13">
        <f t="shared" si="1"/>
        <v>45568.366666666676</v>
      </c>
      <c r="O13">
        <f t="shared" si="11"/>
        <v>10</v>
      </c>
      <c r="Q13" s="83">
        <f t="shared" si="2"/>
        <v>45567</v>
      </c>
      <c r="R13" s="35" t="str">
        <f t="shared" si="3"/>
        <v>Jochems, Cees</v>
      </c>
      <c r="S13" s="40">
        <f t="shared" si="4"/>
        <v>8</v>
      </c>
      <c r="T13" s="40">
        <f t="shared" si="5"/>
        <v>30</v>
      </c>
      <c r="U13" s="40">
        <f t="shared" si="6"/>
        <v>1</v>
      </c>
      <c r="V13" s="41">
        <f t="shared" si="7"/>
        <v>0.26666666666666666</v>
      </c>
      <c r="W13" s="42">
        <f t="shared" si="8"/>
        <v>0</v>
      </c>
      <c r="X13">
        <f t="shared" si="9"/>
        <v>300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0.46666666666666667</v>
      </c>
      <c r="L14" t="str">
        <f t="shared" ref="L14" si="19">CONCATENATE($R$1,"-",,$D14,"-",M14)</f>
        <v>Vermeulen, Rudolf-Hanegraaf, Daan-6</v>
      </c>
      <c r="M14">
        <v>6</v>
      </c>
      <c r="N14">
        <f t="shared" si="1"/>
        <v>45568.76666666667</v>
      </c>
      <c r="O14">
        <f t="shared" si="11"/>
        <v>11</v>
      </c>
      <c r="Q14" s="83">
        <f t="shared" si="2"/>
        <v>45567</v>
      </c>
      <c r="R14" s="35" t="str">
        <f t="shared" si="3"/>
        <v>Hoppenbrouwers, Ben</v>
      </c>
      <c r="S14" s="40">
        <f t="shared" si="4"/>
        <v>11</v>
      </c>
      <c r="T14" s="40">
        <f t="shared" si="5"/>
        <v>30</v>
      </c>
      <c r="U14" s="40">
        <f t="shared" si="6"/>
        <v>2</v>
      </c>
      <c r="V14" s="41">
        <f t="shared" si="7"/>
        <v>0.36666666666666664</v>
      </c>
      <c r="W14" s="42">
        <f t="shared" si="8"/>
        <v>0</v>
      </c>
      <c r="X14">
        <f t="shared" si="9"/>
        <v>300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0.46666666666666667</v>
      </c>
      <c r="L15" t="str">
        <f t="shared" ref="L15" si="20">CONCATENATE($D15,"-",$R$1,"-",M15)</f>
        <v>Hanegraaf, Daan-Vermeulen, Rudolf-6</v>
      </c>
      <c r="M15">
        <v>6</v>
      </c>
      <c r="N15">
        <f t="shared" si="1"/>
        <v>45569.686666666668</v>
      </c>
      <c r="O15">
        <f t="shared" si="11"/>
        <v>12</v>
      </c>
      <c r="Q15" s="83">
        <f t="shared" si="2"/>
        <v>45567</v>
      </c>
      <c r="R15" s="35" t="str">
        <f t="shared" si="3"/>
        <v>Havermans, Jos</v>
      </c>
      <c r="S15" s="40">
        <f t="shared" si="4"/>
        <v>14</v>
      </c>
      <c r="T15" s="40">
        <f t="shared" si="5"/>
        <v>12</v>
      </c>
      <c r="U15" s="40">
        <f t="shared" si="6"/>
        <v>4</v>
      </c>
      <c r="V15" s="41">
        <f t="shared" si="7"/>
        <v>1.1666666666666667</v>
      </c>
      <c r="W15" s="42">
        <f t="shared" si="8"/>
        <v>3</v>
      </c>
      <c r="X15">
        <f t="shared" si="9"/>
        <v>12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0.46666666666666667</v>
      </c>
      <c r="L16" t="str">
        <f t="shared" ref="L16" si="21">CONCATENATE($R$1,"-",,$D16,"-",M16)</f>
        <v>Vermeulen, Rudolf-Hanegraaf, Daan-7</v>
      </c>
      <c r="M16">
        <v>7</v>
      </c>
      <c r="N16">
        <f t="shared" si="1"/>
        <v>45576.256363636363</v>
      </c>
      <c r="O16">
        <f t="shared" si="11"/>
        <v>13</v>
      </c>
      <c r="Q16" s="83">
        <f t="shared" si="2"/>
        <v>45574</v>
      </c>
      <c r="R16" s="35" t="str">
        <f t="shared" si="3"/>
        <v>Praat, Marcel van</v>
      </c>
      <c r="S16" s="40">
        <f t="shared" si="4"/>
        <v>14</v>
      </c>
      <c r="T16" s="40">
        <f t="shared" si="5"/>
        <v>22</v>
      </c>
      <c r="U16" s="40">
        <f t="shared" si="6"/>
        <v>3</v>
      </c>
      <c r="V16" s="41">
        <f t="shared" si="7"/>
        <v>0.63636363636363635</v>
      </c>
      <c r="W16" s="42">
        <f t="shared" si="8"/>
        <v>3</v>
      </c>
      <c r="X16">
        <f t="shared" si="9"/>
        <v>22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0.46666666666666667</v>
      </c>
      <c r="L17" t="str">
        <f t="shared" ref="L17" si="22">CONCATENATE($D17,"-",$R$1,"-",M17)</f>
        <v>Hanegraaf, Daan-Vermeulen, Rudolf-7</v>
      </c>
      <c r="M17">
        <v>7</v>
      </c>
      <c r="N17">
        <f t="shared" si="1"/>
        <v>45576.276666666665</v>
      </c>
      <c r="O17">
        <f t="shared" si="11"/>
        <v>14</v>
      </c>
      <c r="Q17" s="83">
        <f t="shared" si="2"/>
        <v>45574</v>
      </c>
      <c r="R17" s="35" t="str">
        <f t="shared" si="3"/>
        <v>Zagers, Mark</v>
      </c>
      <c r="S17" s="40">
        <f t="shared" si="4"/>
        <v>14</v>
      </c>
      <c r="T17" s="40">
        <f t="shared" si="5"/>
        <v>21</v>
      </c>
      <c r="U17" s="40">
        <f t="shared" si="6"/>
        <v>6</v>
      </c>
      <c r="V17" s="41">
        <f t="shared" si="7"/>
        <v>0.66666666666666663</v>
      </c>
      <c r="W17" s="42">
        <f t="shared" si="8"/>
        <v>3</v>
      </c>
      <c r="X17">
        <f t="shared" si="9"/>
        <v>21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0.46666666666666667</v>
      </c>
      <c r="L18" t="str">
        <f t="shared" ref="L18" si="23">CONCATENATE($R$1,"-",,$D18,"-",M18)</f>
        <v>Vermeulen, Rudolf-Hanegraaf, Daan-8</v>
      </c>
      <c r="M18">
        <v>8</v>
      </c>
      <c r="N18">
        <f t="shared" si="1"/>
        <v>45576.299999999996</v>
      </c>
      <c r="O18">
        <f t="shared" si="11"/>
        <v>15</v>
      </c>
      <c r="Q18" s="83">
        <f t="shared" si="2"/>
        <v>45574</v>
      </c>
      <c r="R18" s="35" t="str">
        <f t="shared" si="3"/>
        <v>Hoppenbrouwers, Ben</v>
      </c>
      <c r="S18" s="40">
        <f t="shared" si="4"/>
        <v>14</v>
      </c>
      <c r="T18" s="40">
        <f t="shared" si="5"/>
        <v>20</v>
      </c>
      <c r="U18" s="40">
        <f t="shared" si="6"/>
        <v>3</v>
      </c>
      <c r="V18" s="41">
        <f t="shared" si="7"/>
        <v>0.7</v>
      </c>
      <c r="W18" s="42">
        <f t="shared" si="8"/>
        <v>3</v>
      </c>
      <c r="X18">
        <f t="shared" si="9"/>
        <v>20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0.46666666666666667</v>
      </c>
      <c r="L19" t="str">
        <f t="shared" ref="L19" si="24">CONCATENATE($D19,"-",$R$1,"-",M19)</f>
        <v>Hanegraaf, Daan-Vermeulen, Rudolf-8</v>
      </c>
      <c r="M19">
        <v>8</v>
      </c>
      <c r="N19">
        <f t="shared" si="1"/>
        <v>45582.37</v>
      </c>
      <c r="O19">
        <f t="shared" si="11"/>
        <v>16</v>
      </c>
      <c r="Q19" s="83">
        <f t="shared" si="2"/>
        <v>45581</v>
      </c>
      <c r="R19" s="35" t="str">
        <f t="shared" si="3"/>
        <v>Jochems, Cees</v>
      </c>
      <c r="S19" s="40">
        <f t="shared" si="4"/>
        <v>8</v>
      </c>
      <c r="T19" s="40">
        <f t="shared" si="5"/>
        <v>25</v>
      </c>
      <c r="U19" s="40">
        <f t="shared" si="6"/>
        <v>3</v>
      </c>
      <c r="V19" s="41">
        <f t="shared" si="7"/>
        <v>0.32</v>
      </c>
      <c r="W19" s="42">
        <f t="shared" si="8"/>
        <v>0</v>
      </c>
      <c r="X19">
        <f t="shared" si="9"/>
        <v>250</v>
      </c>
    </row>
    <row r="20" spans="2:24" ht="15">
      <c r="B20">
        <f t="shared" si="0"/>
        <v>45547.3676923077</v>
      </c>
      <c r="C20" s="35">
        <f>_xlfn.IFNA(VLOOKUP(L20,Invoer!$A$3:$P$599,3,FALSE),"")</f>
        <v>45546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8</v>
      </c>
      <c r="F20" s="31">
        <f>_xlfn.IFNA(VLOOKUP(L20,Invoer!$A$3:$P$599,10,FALSE),"")</f>
        <v>26</v>
      </c>
      <c r="G20" s="31">
        <f>_xlfn.IFNA(VLOOKUP(L20,Invoer!$A$3:$P$599,11,FALSE),"")</f>
        <v>2</v>
      </c>
      <c r="H20" s="32">
        <f>_xlfn.IFNA(VLOOKUP(L20,Invoer!$A$3:$P$599,13,FALSE),"")</f>
        <v>0.30769230769230771</v>
      </c>
      <c r="I20" s="34">
        <f>_xlfn.IFNA(VLOOKUP(L20,Invoer!$A$3:$P$599,15,FALSE),"")</f>
        <v>0</v>
      </c>
      <c r="J20" s="37">
        <f>VLOOKUP($R$1,Deelnemers!$B$1:$D$25,3,FALSE)</f>
        <v>0.46666666666666667</v>
      </c>
      <c r="L20" t="str">
        <f t="shared" ref="L20" si="25">CONCATENATE($R$1,"-",,$D20,"-",M20)</f>
        <v>Vermeulen, Rudolf-Hanegraaf, Hein-1</v>
      </c>
      <c r="M20">
        <v>1</v>
      </c>
      <c r="N20">
        <f t="shared" si="1"/>
        <v>45583.03333333334</v>
      </c>
      <c r="O20">
        <f t="shared" si="11"/>
        <v>17</v>
      </c>
      <c r="Q20" s="83">
        <f t="shared" si="2"/>
        <v>45581</v>
      </c>
      <c r="R20" s="35" t="str">
        <f t="shared" si="3"/>
        <v>Zagers, Kees</v>
      </c>
      <c r="S20" s="40">
        <f t="shared" si="4"/>
        <v>13</v>
      </c>
      <c r="T20" s="40">
        <f t="shared" si="5"/>
        <v>30</v>
      </c>
      <c r="U20" s="40">
        <f t="shared" si="6"/>
        <v>2</v>
      </c>
      <c r="V20" s="41">
        <f t="shared" si="7"/>
        <v>0.43333333333333335</v>
      </c>
      <c r="W20" s="42">
        <f t="shared" si="8"/>
        <v>0</v>
      </c>
      <c r="X20">
        <f t="shared" si="9"/>
        <v>300</v>
      </c>
    </row>
    <row r="21" spans="2:24" ht="15">
      <c r="B21">
        <f t="shared" si="0"/>
        <v>45590.03333333334</v>
      </c>
      <c r="C21" s="35">
        <f>_xlfn.IFNA(VLOOKUP(L21,Invoer!$A$3:$P$599,3,FALSE),"")</f>
        <v>45588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13</v>
      </c>
      <c r="F21" s="31">
        <f>_xlfn.IFNA(VLOOKUP(L21,Invoer!$A$3:$P$599,10,FALSE),"")</f>
        <v>30</v>
      </c>
      <c r="G21" s="31">
        <f>_xlfn.IFNA(VLOOKUP(L21,Invoer!$A$3:$P$599,12,FALSE),"")</f>
        <v>2</v>
      </c>
      <c r="H21" s="32">
        <f>_xlfn.IFNA(VLOOKUP(L21,Invoer!$A$3:$P$599,14,FALSE),"")</f>
        <v>0.43333333333333335</v>
      </c>
      <c r="I21" s="34">
        <f>_xlfn.IFNA(VLOOKUP(L21,Invoer!$A$3:$P$599,16,FALSE),"")</f>
        <v>0</v>
      </c>
      <c r="J21" s="37">
        <f>VLOOKUP($R$1,Deelnemers!$B$1:$D$25,3,FALSE)</f>
        <v>0.46666666666666667</v>
      </c>
      <c r="L21" t="str">
        <f t="shared" ref="L21" si="26">CONCATENATE($D21,"-",$R$1,"-",M21)</f>
        <v>Hanegraaf, Hein-Vermeulen, Rudolf-1</v>
      </c>
      <c r="M21">
        <v>1</v>
      </c>
      <c r="N21">
        <f t="shared" si="1"/>
        <v>45583.256363636363</v>
      </c>
      <c r="O21">
        <f t="shared" si="11"/>
        <v>18</v>
      </c>
      <c r="Q21" s="83">
        <f t="shared" si="2"/>
        <v>45581</v>
      </c>
      <c r="R21" s="35" t="str">
        <f t="shared" si="3"/>
        <v>Steen, Kees van</v>
      </c>
      <c r="S21" s="40">
        <f t="shared" si="4"/>
        <v>14</v>
      </c>
      <c r="T21" s="40">
        <f t="shared" si="5"/>
        <v>22</v>
      </c>
      <c r="U21" s="40">
        <f t="shared" si="6"/>
        <v>4</v>
      </c>
      <c r="V21" s="41">
        <f t="shared" si="7"/>
        <v>0.63636363636363635</v>
      </c>
      <c r="W21" s="42">
        <f t="shared" si="8"/>
        <v>3</v>
      </c>
      <c r="X21">
        <f t="shared" si="9"/>
        <v>22</v>
      </c>
    </row>
    <row r="22" spans="2:24" ht="15">
      <c r="B22">
        <f t="shared" si="0"/>
        <v>45680.56368421053</v>
      </c>
      <c r="C22" s="35">
        <f>_xlfn.IFNA(VLOOKUP(L22,Invoer!$A$3:$P$599,3,FALSE),"")</f>
        <v>45679</v>
      </c>
      <c r="D22" s="23" t="str">
        <f>Deelnemers!$B$3</f>
        <v>Hanegraaf, Hein</v>
      </c>
      <c r="E22" s="31">
        <f>IFERROR(IF(VLOOKUP(L22,Invoer!$A$3:$P$599,8,FALSE)&gt;$S$1,$S$1,VLOOKUP(L22,Invoer!$A$3:$P$599,8,FALSE)),"")</f>
        <v>9</v>
      </c>
      <c r="F22" s="31">
        <f>_xlfn.IFNA(VLOOKUP(L22,Invoer!$A$3:$P$599,10,FALSE),"")</f>
        <v>19</v>
      </c>
      <c r="G22" s="31">
        <f>_xlfn.IFNA(VLOOKUP(L22,Invoer!$A$3:$P$599,11,FALSE),"")</f>
        <v>2</v>
      </c>
      <c r="H22" s="32">
        <f>_xlfn.IFNA(VLOOKUP(L22,Invoer!$A$3:$P$599,13,FALSE),"")</f>
        <v>0.47368421052631576</v>
      </c>
      <c r="I22" s="34">
        <f>_xlfn.IFNA(VLOOKUP(L22,Invoer!$A$3:$P$599,15,FALSE),"")</f>
        <v>0</v>
      </c>
      <c r="J22" s="37">
        <f>VLOOKUP($R$1,Deelnemers!$B$1:$D$25,3,FALSE)</f>
        <v>0.46666666666666667</v>
      </c>
      <c r="L22" t="str">
        <f t="shared" ref="L22" si="27">CONCATENATE($R$1,"-",,$D22,"-",M22)</f>
        <v>Vermeulen, Rudolf-Hanegraaf, Hein-2</v>
      </c>
      <c r="M22">
        <v>2</v>
      </c>
      <c r="N22">
        <f t="shared" si="1"/>
        <v>45590.03333333334</v>
      </c>
      <c r="O22">
        <f t="shared" si="11"/>
        <v>19</v>
      </c>
      <c r="Q22" s="83">
        <f t="shared" si="2"/>
        <v>45588</v>
      </c>
      <c r="R22" s="35" t="str">
        <f t="shared" si="3"/>
        <v>Hanegraaf, Hein</v>
      </c>
      <c r="S22" s="40">
        <f t="shared" si="4"/>
        <v>13</v>
      </c>
      <c r="T22" s="40">
        <f t="shared" si="5"/>
        <v>30</v>
      </c>
      <c r="U22" s="40">
        <f t="shared" si="6"/>
        <v>2</v>
      </c>
      <c r="V22" s="41">
        <f t="shared" si="7"/>
        <v>0.43333333333333335</v>
      </c>
      <c r="W22" s="42">
        <f t="shared" si="8"/>
        <v>0</v>
      </c>
      <c r="X22">
        <f t="shared" si="9"/>
        <v>300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0.46666666666666667</v>
      </c>
      <c r="L23" t="str">
        <f t="shared" ref="L23" si="28">CONCATENATE($D23,"-",$R$1,"-",M23)</f>
        <v>Hanegraaf, Hein-Vermeulen, Rudolf-2</v>
      </c>
      <c r="M23">
        <v>2</v>
      </c>
      <c r="N23">
        <f t="shared" si="1"/>
        <v>45590.299999999996</v>
      </c>
      <c r="O23">
        <f t="shared" si="11"/>
        <v>20</v>
      </c>
      <c r="Q23" s="83">
        <f t="shared" si="2"/>
        <v>45588</v>
      </c>
      <c r="R23" s="35" t="str">
        <f t="shared" si="3"/>
        <v>Hanegraaf, Daan</v>
      </c>
      <c r="S23" s="40">
        <f t="shared" si="4"/>
        <v>14</v>
      </c>
      <c r="T23" s="40">
        <f t="shared" si="5"/>
        <v>20</v>
      </c>
      <c r="U23" s="40">
        <f t="shared" si="6"/>
        <v>3</v>
      </c>
      <c r="V23" s="41">
        <f t="shared" si="7"/>
        <v>0.7</v>
      </c>
      <c r="W23" s="42">
        <f t="shared" si="8"/>
        <v>3</v>
      </c>
      <c r="X23">
        <f t="shared" si="9"/>
        <v>20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0.46666666666666667</v>
      </c>
      <c r="L24" t="str">
        <f t="shared" ref="L24" si="29">CONCATENATE($R$1,"-",,$D24,"-",M24)</f>
        <v>Vermeulen, Rudolf-Hanegraaf, Hein-3</v>
      </c>
      <c r="M24">
        <v>3</v>
      </c>
      <c r="N24">
        <f t="shared" si="1"/>
        <v>45590.606923076921</v>
      </c>
      <c r="O24">
        <f t="shared" si="11"/>
        <v>21</v>
      </c>
      <c r="Q24" s="83">
        <f t="shared" si="2"/>
        <v>45588</v>
      </c>
      <c r="R24" s="35" t="str">
        <f t="shared" si="3"/>
        <v>Hoppenbrouwers, Ben</v>
      </c>
      <c r="S24" s="40">
        <f t="shared" si="4"/>
        <v>14</v>
      </c>
      <c r="T24" s="40">
        <f t="shared" si="5"/>
        <v>13</v>
      </c>
      <c r="U24" s="40">
        <f t="shared" si="6"/>
        <v>3</v>
      </c>
      <c r="V24" s="41">
        <f t="shared" si="7"/>
        <v>1.0769230769230769</v>
      </c>
      <c r="W24" s="42">
        <f t="shared" si="8"/>
        <v>3</v>
      </c>
      <c r="X24">
        <f t="shared" si="9"/>
        <v>13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0.46666666666666667</v>
      </c>
      <c r="L25" t="str">
        <f t="shared" ref="L25" si="30">CONCATENATE($D25,"-",$R$1,"-",M25)</f>
        <v>Hanegraaf, Hein-Vermeulen, Rudolf-3</v>
      </c>
      <c r="M25">
        <v>3</v>
      </c>
      <c r="N25">
        <f t="shared" si="1"/>
        <v>45616.966666666667</v>
      </c>
      <c r="O25">
        <f t="shared" si="11"/>
        <v>22</v>
      </c>
      <c r="Q25" s="83">
        <f t="shared" si="2"/>
        <v>45616</v>
      </c>
      <c r="R25" s="35" t="str">
        <f t="shared" si="3"/>
        <v>Zagers, Kees</v>
      </c>
      <c r="S25" s="40">
        <f t="shared" si="4"/>
        <v>5</v>
      </c>
      <c r="T25" s="40">
        <f t="shared" si="5"/>
        <v>30</v>
      </c>
      <c r="U25" s="40">
        <f t="shared" si="6"/>
        <v>1</v>
      </c>
      <c r="V25" s="41">
        <f t="shared" si="7"/>
        <v>0.16666666666666666</v>
      </c>
      <c r="W25" s="42">
        <f t="shared" si="8"/>
        <v>0</v>
      </c>
      <c r="X25">
        <f t="shared" si="9"/>
        <v>300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0.46666666666666667</v>
      </c>
      <c r="L26" t="str">
        <f t="shared" ref="L26" si="31">CONCATENATE($R$1,"-",,$D26,"-",M26)</f>
        <v>Vermeulen, Rudolf-Hanegraaf, Hein-4</v>
      </c>
      <c r="M26">
        <v>4</v>
      </c>
      <c r="N26">
        <f t="shared" si="1"/>
        <v>45618.223333333335</v>
      </c>
      <c r="O26">
        <f t="shared" si="11"/>
        <v>23</v>
      </c>
      <c r="Q26" s="83">
        <f t="shared" si="2"/>
        <v>45616</v>
      </c>
      <c r="R26" s="35" t="str">
        <f t="shared" si="3"/>
        <v>Praat, Marcel van</v>
      </c>
      <c r="S26" s="40">
        <f t="shared" si="4"/>
        <v>14</v>
      </c>
      <c r="T26" s="40">
        <f t="shared" si="5"/>
        <v>24</v>
      </c>
      <c r="U26" s="40">
        <f t="shared" si="6"/>
        <v>3</v>
      </c>
      <c r="V26" s="41">
        <f t="shared" si="7"/>
        <v>0.58333333333333337</v>
      </c>
      <c r="W26" s="42">
        <f t="shared" si="8"/>
        <v>3</v>
      </c>
      <c r="X26">
        <f t="shared" si="9"/>
        <v>24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0.46666666666666667</v>
      </c>
      <c r="L27" t="str">
        <f t="shared" ref="L27" si="32">CONCATENATE($D27,"-",$R$1,"-",M27)</f>
        <v>Hanegraaf, Hein-Vermeulen, Rudolf-4</v>
      </c>
      <c r="M27">
        <v>4</v>
      </c>
      <c r="N27">
        <f t="shared" si="1"/>
        <v>45618.393529411762</v>
      </c>
      <c r="O27">
        <f t="shared" si="11"/>
        <v>24</v>
      </c>
      <c r="Q27" s="83">
        <f t="shared" si="2"/>
        <v>45616</v>
      </c>
      <c r="R27" s="35" t="str">
        <f t="shared" si="3"/>
        <v>Zagers, Mark</v>
      </c>
      <c r="S27" s="40">
        <f t="shared" si="4"/>
        <v>14</v>
      </c>
      <c r="T27" s="40">
        <f t="shared" si="5"/>
        <v>17</v>
      </c>
      <c r="U27" s="40">
        <f t="shared" si="6"/>
        <v>4</v>
      </c>
      <c r="V27" s="41">
        <f t="shared" si="7"/>
        <v>0.82352941176470584</v>
      </c>
      <c r="W27" s="42">
        <f t="shared" si="8"/>
        <v>3</v>
      </c>
      <c r="X27">
        <f t="shared" si="9"/>
        <v>17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0.46666666666666667</v>
      </c>
      <c r="L28" t="str">
        <f t="shared" ref="L28" si="33">CONCATENATE($R$1,"-",,$D28,"-",M28)</f>
        <v>Vermeulen, Rudolf-Hanegraaf, Hein-5</v>
      </c>
      <c r="M28">
        <v>5</v>
      </c>
      <c r="N28">
        <f t="shared" si="1"/>
        <v>45624.783076923079</v>
      </c>
      <c r="O28">
        <f t="shared" si="11"/>
        <v>25</v>
      </c>
      <c r="Q28" s="83">
        <f t="shared" si="2"/>
        <v>45623</v>
      </c>
      <c r="R28" s="35" t="str">
        <f t="shared" si="3"/>
        <v>Jochems, Cees</v>
      </c>
      <c r="S28" s="40">
        <f t="shared" si="4"/>
        <v>11</v>
      </c>
      <c r="T28" s="40">
        <f t="shared" si="5"/>
        <v>26</v>
      </c>
      <c r="U28" s="40">
        <f t="shared" si="6"/>
        <v>2</v>
      </c>
      <c r="V28" s="41">
        <f t="shared" si="7"/>
        <v>0.42307692307692307</v>
      </c>
      <c r="W28" s="42">
        <f t="shared" si="8"/>
        <v>0</v>
      </c>
      <c r="X28">
        <f t="shared" si="9"/>
        <v>260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0.46666666666666667</v>
      </c>
      <c r="L29" t="str">
        <f t="shared" ref="L29" si="34">CONCATENATE($D29,"-",$R$1,"-",M29)</f>
        <v>Hanegraaf, Hein-Vermeulen, Rudolf-5</v>
      </c>
      <c r="M29">
        <v>5</v>
      </c>
      <c r="N29">
        <f t="shared" si="1"/>
        <v>45625.357777777783</v>
      </c>
      <c r="O29">
        <f t="shared" si="11"/>
        <v>26</v>
      </c>
      <c r="Q29" s="83">
        <f t="shared" si="2"/>
        <v>45623</v>
      </c>
      <c r="R29" s="35" t="str">
        <f t="shared" si="3"/>
        <v>Zagers, Mark</v>
      </c>
      <c r="S29" s="40">
        <f t="shared" si="4"/>
        <v>14</v>
      </c>
      <c r="T29" s="40">
        <f t="shared" si="5"/>
        <v>18</v>
      </c>
      <c r="U29" s="40">
        <f t="shared" si="6"/>
        <v>5</v>
      </c>
      <c r="V29" s="41">
        <f t="shared" si="7"/>
        <v>0.77777777777777779</v>
      </c>
      <c r="W29" s="42">
        <f t="shared" si="8"/>
        <v>3</v>
      </c>
      <c r="X29">
        <f t="shared" si="9"/>
        <v>18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0.46666666666666667</v>
      </c>
      <c r="L30" t="str">
        <f t="shared" ref="L30" si="35">CONCATENATE($R$1,"-",,$D30,"-",M30)</f>
        <v>Vermeulen, Rudolf-Hanegraaf, Hein-6</v>
      </c>
      <c r="M30">
        <v>6</v>
      </c>
      <c r="N30">
        <f t="shared" si="1"/>
        <v>45645.633333333339</v>
      </c>
      <c r="O30">
        <f t="shared" si="11"/>
        <v>27</v>
      </c>
      <c r="Q30" s="83">
        <f t="shared" si="2"/>
        <v>45644</v>
      </c>
      <c r="R30" s="35" t="str">
        <f t="shared" si="3"/>
        <v>Kroese, Gerard</v>
      </c>
      <c r="S30" s="40">
        <f t="shared" si="4"/>
        <v>10</v>
      </c>
      <c r="T30" s="40">
        <f t="shared" si="5"/>
        <v>30</v>
      </c>
      <c r="U30" s="40">
        <f t="shared" si="6"/>
        <v>2</v>
      </c>
      <c r="V30" s="41">
        <f t="shared" si="7"/>
        <v>0.33333333333333331</v>
      </c>
      <c r="W30" s="42">
        <f t="shared" si="8"/>
        <v>0</v>
      </c>
      <c r="X30">
        <f t="shared" si="9"/>
        <v>300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0.46666666666666667</v>
      </c>
      <c r="L31" t="str">
        <f t="shared" ref="L31" si="36">CONCATENATE($D31,"-",$R$1,"-",M31)</f>
        <v>Hanegraaf, Hein-Vermeulen, Rudolf-6</v>
      </c>
      <c r="M31">
        <v>6</v>
      </c>
      <c r="N31">
        <f t="shared" si="1"/>
        <v>45646.166666666672</v>
      </c>
      <c r="O31">
        <f t="shared" si="11"/>
        <v>28</v>
      </c>
      <c r="Q31" s="83">
        <f t="shared" si="2"/>
        <v>45644</v>
      </c>
      <c r="R31" s="35" t="str">
        <f t="shared" si="3"/>
        <v>Praat, Marcel van</v>
      </c>
      <c r="S31" s="40">
        <f t="shared" si="4"/>
        <v>14</v>
      </c>
      <c r="T31" s="40">
        <f t="shared" si="5"/>
        <v>30</v>
      </c>
      <c r="U31" s="40">
        <f t="shared" si="6"/>
        <v>2</v>
      </c>
      <c r="V31" s="41">
        <f t="shared" si="7"/>
        <v>0.46666666666666667</v>
      </c>
      <c r="W31" s="42">
        <f t="shared" si="8"/>
        <v>3</v>
      </c>
      <c r="X31">
        <f t="shared" si="9"/>
        <v>30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0.46666666666666667</v>
      </c>
      <c r="L32" t="str">
        <f t="shared" ref="L32" si="37">CONCATENATE($R$1,"-",,$D32,"-",M32)</f>
        <v>Vermeulen, Rudolf-Hanegraaf, Hein-7</v>
      </c>
      <c r="M32">
        <v>7</v>
      </c>
      <c r="N32">
        <f t="shared" si="1"/>
        <v>45646.166666666672</v>
      </c>
      <c r="O32">
        <f t="shared" si="11"/>
        <v>29</v>
      </c>
      <c r="Q32" s="83">
        <f t="shared" si="2"/>
        <v>45644</v>
      </c>
      <c r="R32" s="35" t="str">
        <f t="shared" si="3"/>
        <v>Praat, Marcel van</v>
      </c>
      <c r="S32" s="40">
        <f t="shared" si="4"/>
        <v>14</v>
      </c>
      <c r="T32" s="40">
        <f t="shared" si="5"/>
        <v>30</v>
      </c>
      <c r="U32" s="40">
        <f t="shared" si="6"/>
        <v>2</v>
      </c>
      <c r="V32" s="41">
        <f t="shared" si="7"/>
        <v>0.46666666666666667</v>
      </c>
      <c r="W32" s="42">
        <f t="shared" si="8"/>
        <v>3</v>
      </c>
      <c r="X32">
        <f t="shared" si="9"/>
        <v>30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0.46666666666666667</v>
      </c>
      <c r="L33" t="str">
        <f t="shared" ref="L33" si="38">CONCATENATE($D33,"-",$R$1,"-",M33)</f>
        <v>Hanegraaf, Hein-Vermeulen, Rudolf-7</v>
      </c>
      <c r="M33">
        <v>7</v>
      </c>
      <c r="N33">
        <f t="shared" si="1"/>
        <v>45666.23333333333</v>
      </c>
      <c r="O33">
        <f t="shared" si="11"/>
        <v>30</v>
      </c>
      <c r="Q33" s="83">
        <f t="shared" si="2"/>
        <v>45665</v>
      </c>
      <c r="R33" s="35" t="str">
        <f t="shared" si="3"/>
        <v>Verkooyen, John</v>
      </c>
      <c r="S33" s="40">
        <f t="shared" si="4"/>
        <v>7</v>
      </c>
      <c r="T33" s="40">
        <f t="shared" si="5"/>
        <v>30</v>
      </c>
      <c r="U33" s="40">
        <f t="shared" si="6"/>
        <v>2</v>
      </c>
      <c r="V33" s="41">
        <f t="shared" si="7"/>
        <v>0.23333333333333334</v>
      </c>
      <c r="W33" s="42">
        <f t="shared" si="8"/>
        <v>0</v>
      </c>
      <c r="X33">
        <f t="shared" si="9"/>
        <v>300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0.46666666666666667</v>
      </c>
      <c r="L34" t="str">
        <f t="shared" ref="L34" si="39">CONCATENATE($R$1,"-",,$D34,"-",M34)</f>
        <v>Vermeulen, Rudolf-Hanegraaf, Hein-8</v>
      </c>
      <c r="M34">
        <v>8</v>
      </c>
      <c r="N34">
        <f t="shared" si="1"/>
        <v>45666.633333333339</v>
      </c>
      <c r="O34">
        <f t="shared" si="11"/>
        <v>31</v>
      </c>
      <c r="Q34" s="83">
        <f t="shared" si="2"/>
        <v>45665</v>
      </c>
      <c r="R34" s="35" t="str">
        <f t="shared" si="3"/>
        <v>Zagers, Kees</v>
      </c>
      <c r="S34" s="40">
        <f t="shared" si="4"/>
        <v>10</v>
      </c>
      <c r="T34" s="40">
        <f t="shared" si="5"/>
        <v>30</v>
      </c>
      <c r="U34" s="40">
        <f t="shared" si="6"/>
        <v>2</v>
      </c>
      <c r="V34" s="41">
        <f t="shared" si="7"/>
        <v>0.33333333333333331</v>
      </c>
      <c r="W34" s="42">
        <f t="shared" si="8"/>
        <v>0</v>
      </c>
      <c r="X34">
        <f t="shared" si="9"/>
        <v>300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0.46666666666666667</v>
      </c>
      <c r="L35" t="str">
        <f t="shared" ref="L35" si="40">CONCATENATE($D35,"-",$R$1,"-",M35)</f>
        <v>Hanegraaf, Hein-Vermeulen, Rudolf-8</v>
      </c>
      <c r="M35">
        <v>8</v>
      </c>
      <c r="N35">
        <f t="shared" si="1"/>
        <v>45667.03333333334</v>
      </c>
      <c r="O35">
        <f t="shared" si="11"/>
        <v>32</v>
      </c>
      <c r="Q35" s="83">
        <f t="shared" si="2"/>
        <v>45665</v>
      </c>
      <c r="R35" s="35" t="str">
        <f t="shared" si="3"/>
        <v>Steen, Jan van</v>
      </c>
      <c r="S35" s="40">
        <f t="shared" si="4"/>
        <v>13</v>
      </c>
      <c r="T35" s="40">
        <f t="shared" si="5"/>
        <v>30</v>
      </c>
      <c r="U35" s="40">
        <f t="shared" si="6"/>
        <v>2</v>
      </c>
      <c r="V35" s="41">
        <f t="shared" si="7"/>
        <v>0.43333333333333335</v>
      </c>
      <c r="W35" s="42">
        <f t="shared" si="8"/>
        <v>0</v>
      </c>
      <c r="X35">
        <f t="shared" si="9"/>
        <v>300</v>
      </c>
    </row>
    <row r="36" spans="2:24" ht="15">
      <c r="B36">
        <f t="shared" ref="B36:B67" si="41">IFERROR(IF(COUNTIF($C$4:$C$395,$C36)&gt;1,$C36+(E36/10)+(F36/100)+H36,$C36),100000000000000000)</f>
        <v>45681.326842105263</v>
      </c>
      <c r="C36" s="35">
        <f>_xlfn.IFNA(VLOOKUP(L36,Invoer!$A$3:$P$599,3,FALSE),"")</f>
        <v>45679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14</v>
      </c>
      <c r="F36" s="31">
        <f>_xlfn.IFNA(VLOOKUP(L36,Invoer!$A$3:$P$599,10,FALSE),"")</f>
        <v>19</v>
      </c>
      <c r="G36" s="31">
        <f>_xlfn.IFNA(VLOOKUP(L36,Invoer!$A$3:$P$599,11,FALSE),"")</f>
        <v>6</v>
      </c>
      <c r="H36" s="32">
        <f>_xlfn.IFNA(VLOOKUP(L36,Invoer!$A$3:$P$599,13,FALSE),"")</f>
        <v>0.73684210526315785</v>
      </c>
      <c r="I36" s="34">
        <f>_xlfn.IFNA(VLOOKUP(L36,Invoer!$A$3:$P$599,15,FALSE),"")</f>
        <v>3</v>
      </c>
      <c r="J36" s="37">
        <f>VLOOKUP($R$1,Deelnemers!$B$1:$D$25,3,FALSE)</f>
        <v>0.46666666666666667</v>
      </c>
      <c r="L36" t="str">
        <f t="shared" ref="L36" si="42">CONCATENATE($R$1,"-",,$D36,"-",M36)</f>
        <v>Vermeulen, Rudolf-Havermans, Jos-1</v>
      </c>
      <c r="M36">
        <v>1</v>
      </c>
      <c r="N36">
        <f t="shared" ref="N36:N67" si="43">SMALL($B$4:$B$403,ROW($B33))</f>
        <v>45680.56368421053</v>
      </c>
      <c r="O36">
        <f t="shared" si="11"/>
        <v>33</v>
      </c>
      <c r="Q36" s="83">
        <f t="shared" ref="Q36:Q67" si="44">VLOOKUP(N36,$B$4:$I$403,2,FALSE)</f>
        <v>45679</v>
      </c>
      <c r="R36" s="35" t="str">
        <f t="shared" ref="R36:R67" si="45">IF(Q36="","",VLOOKUP(N36,$B$4:$I$403,3,FALSE))</f>
        <v>Hanegraaf, Hein</v>
      </c>
      <c r="S36" s="40">
        <f t="shared" ref="S36:S67" si="46">VLOOKUP(N36,$B$4:$I$403,4,FALSE)</f>
        <v>9</v>
      </c>
      <c r="T36" s="40">
        <f t="shared" ref="T36:T67" si="47">VLOOKUP(N36,$B$4:$I$403,5,FALSE)</f>
        <v>19</v>
      </c>
      <c r="U36" s="40">
        <f t="shared" ref="U36:U67" si="48">VLOOKUP(N36,$B$4:$I$403,6,FALSE)</f>
        <v>2</v>
      </c>
      <c r="V36" s="41">
        <f t="shared" ref="V36:V67" si="49">VLOOKUP(N36,$B$4:$I$403,7,FALSE)</f>
        <v>0.47368421052631576</v>
      </c>
      <c r="W36" s="42">
        <f t="shared" ref="W36:W67" si="50">VLOOKUP(N36,$B$4:$I$403,8,FALSE)</f>
        <v>0</v>
      </c>
      <c r="X36">
        <f t="shared" si="9"/>
        <v>190</v>
      </c>
    </row>
    <row r="37" spans="2:24" ht="15">
      <c r="B37">
        <f t="shared" si="41"/>
        <v>45569.686666666668</v>
      </c>
      <c r="C37" s="35">
        <f>_xlfn.IFNA(VLOOKUP(L37,Invoer!$A$3:$P$599,3,FALSE),"")</f>
        <v>45567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14</v>
      </c>
      <c r="F37" s="31">
        <f>_xlfn.IFNA(VLOOKUP(L37,Invoer!$A$3:$P$599,10,FALSE),"")</f>
        <v>12</v>
      </c>
      <c r="G37" s="31">
        <f>_xlfn.IFNA(VLOOKUP(L37,Invoer!$A$3:$P$599,12,FALSE),"")</f>
        <v>4</v>
      </c>
      <c r="H37" s="32">
        <f>_xlfn.IFNA(VLOOKUP(L37,Invoer!$A$3:$P$599,14,FALSE),"")</f>
        <v>1.1666666666666667</v>
      </c>
      <c r="I37" s="34">
        <f>_xlfn.IFNA(VLOOKUP(L37,Invoer!$A$3:$P$599,16,FALSE),"")</f>
        <v>3</v>
      </c>
      <c r="J37" s="37">
        <f>VLOOKUP($R$1,Deelnemers!$B$1:$D$25,3,FALSE)</f>
        <v>0.46666666666666667</v>
      </c>
      <c r="L37" t="str">
        <f t="shared" ref="L37" si="51">CONCATENATE($D37,"-",$R$1,"-",M37)</f>
        <v>Havermans, Jos-Vermeulen, Rudolf-1</v>
      </c>
      <c r="M37">
        <v>1</v>
      </c>
      <c r="N37">
        <f t="shared" si="43"/>
        <v>45681.299999999996</v>
      </c>
      <c r="O37">
        <f t="shared" si="11"/>
        <v>34</v>
      </c>
      <c r="Q37" s="83">
        <f t="shared" si="44"/>
        <v>45679</v>
      </c>
      <c r="R37" s="35" t="str">
        <f t="shared" si="45"/>
        <v>Oorschot, René van</v>
      </c>
      <c r="S37" s="40">
        <f t="shared" si="46"/>
        <v>14</v>
      </c>
      <c r="T37" s="40">
        <f t="shared" si="47"/>
        <v>20</v>
      </c>
      <c r="U37" s="40">
        <f t="shared" si="48"/>
        <v>3</v>
      </c>
      <c r="V37" s="41">
        <f t="shared" si="49"/>
        <v>0.7</v>
      </c>
      <c r="W37" s="42">
        <f t="shared" si="50"/>
        <v>3</v>
      </c>
      <c r="X37">
        <f t="shared" si="9"/>
        <v>20</v>
      </c>
    </row>
    <row r="38" spans="2:24" ht="15">
      <c r="B38">
        <f t="shared" si="41"/>
        <v>45765.276666666665</v>
      </c>
      <c r="C38" s="35">
        <f>_xlfn.IFNA(VLOOKUP(L38,Invoer!$A$3:$P$599,3,FALSE),"")</f>
        <v>45763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14</v>
      </c>
      <c r="F38" s="31">
        <f>_xlfn.IFNA(VLOOKUP(L38,Invoer!$A$3:$P$599,10,FALSE),"")</f>
        <v>21</v>
      </c>
      <c r="G38" s="31">
        <f>_xlfn.IFNA(VLOOKUP(L38,Invoer!$A$3:$P$599,11,FALSE),"")</f>
        <v>2</v>
      </c>
      <c r="H38" s="32">
        <f>_xlfn.IFNA(VLOOKUP(L38,Invoer!$A$3:$P$599,13,FALSE),"")</f>
        <v>0.66666666666666663</v>
      </c>
      <c r="I38" s="34">
        <f>_xlfn.IFNA(VLOOKUP(L38,Invoer!$A$3:$P$599,15,FALSE),"")</f>
        <v>3</v>
      </c>
      <c r="J38" s="37">
        <f>VLOOKUP($R$1,Deelnemers!$B$1:$D$25,3,FALSE)</f>
        <v>0.46666666666666667</v>
      </c>
      <c r="L38" t="str">
        <f t="shared" ref="L38" si="52">CONCATENATE($R$1,"-",,$D38,"-",M38)</f>
        <v>Vermeulen, Rudolf-Havermans, Jos-2</v>
      </c>
      <c r="M38">
        <v>2</v>
      </c>
      <c r="N38">
        <f t="shared" si="43"/>
        <v>45681.326842105263</v>
      </c>
      <c r="O38">
        <f t="shared" si="11"/>
        <v>35</v>
      </c>
      <c r="Q38" s="83">
        <f t="shared" si="44"/>
        <v>45679</v>
      </c>
      <c r="R38" s="35" t="str">
        <f t="shared" si="45"/>
        <v>Havermans, Jos</v>
      </c>
      <c r="S38" s="40">
        <f t="shared" si="46"/>
        <v>14</v>
      </c>
      <c r="T38" s="40">
        <f t="shared" si="47"/>
        <v>19</v>
      </c>
      <c r="U38" s="40">
        <f t="shared" si="48"/>
        <v>6</v>
      </c>
      <c r="V38" s="41">
        <f t="shared" si="49"/>
        <v>0.73684210526315785</v>
      </c>
      <c r="W38" s="42">
        <f t="shared" si="50"/>
        <v>3</v>
      </c>
      <c r="X38">
        <f t="shared" si="9"/>
        <v>19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0.46666666666666667</v>
      </c>
      <c r="L39" t="str">
        <f t="shared" ref="L39" si="53">CONCATENATE($D39,"-",$R$1,"-",M39)</f>
        <v>Havermans, Jos-Vermeulen, Rudolf-2</v>
      </c>
      <c r="M39">
        <v>2</v>
      </c>
      <c r="N39">
        <f t="shared" si="43"/>
        <v>45707</v>
      </c>
      <c r="O39">
        <f t="shared" si="11"/>
        <v>36</v>
      </c>
      <c r="Q39" s="83">
        <f t="shared" si="44"/>
        <v>45707</v>
      </c>
      <c r="R39" s="35" t="str">
        <f t="shared" si="45"/>
        <v>Zagers, Kees</v>
      </c>
      <c r="S39" s="40">
        <f t="shared" si="46"/>
        <v>7</v>
      </c>
      <c r="T39" s="40">
        <f t="shared" si="47"/>
        <v>23</v>
      </c>
      <c r="U39" s="40">
        <f t="shared" si="48"/>
        <v>2</v>
      </c>
      <c r="V39" s="41">
        <f t="shared" si="49"/>
        <v>0.30434782608695654</v>
      </c>
      <c r="W39" s="42">
        <f t="shared" si="50"/>
        <v>0</v>
      </c>
      <c r="X39">
        <f t="shared" si="9"/>
        <v>230</v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0.46666666666666667</v>
      </c>
      <c r="L40" t="str">
        <f t="shared" ref="L40" si="54">CONCATENATE($R$1,"-",,$D40,"-",M40)</f>
        <v>Vermeulen, Rudolf-Havermans, Jos-3</v>
      </c>
      <c r="M40">
        <v>3</v>
      </c>
      <c r="N40">
        <f t="shared" si="43"/>
        <v>45722.446363636358</v>
      </c>
      <c r="O40">
        <f t="shared" si="11"/>
        <v>37</v>
      </c>
      <c r="Q40" s="83">
        <f t="shared" si="44"/>
        <v>45721</v>
      </c>
      <c r="R40" s="35" t="str">
        <f t="shared" si="45"/>
        <v>Jochems, Cees</v>
      </c>
      <c r="S40" s="40">
        <f t="shared" si="46"/>
        <v>7</v>
      </c>
      <c r="T40" s="40">
        <f t="shared" si="47"/>
        <v>11</v>
      </c>
      <c r="U40" s="40">
        <f t="shared" si="48"/>
        <v>2</v>
      </c>
      <c r="V40" s="41">
        <f t="shared" si="49"/>
        <v>0.63636363636363635</v>
      </c>
      <c r="W40" s="42">
        <f t="shared" si="50"/>
        <v>0</v>
      </c>
      <c r="X40">
        <f t="shared" si="9"/>
        <v>110</v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0.46666666666666667</v>
      </c>
      <c r="L41" t="str">
        <f t="shared" ref="L41" si="55">CONCATENATE($D41,"-",$R$1,"-",M41)</f>
        <v>Havermans, Jos-Vermeulen, Rudolf-3</v>
      </c>
      <c r="M41">
        <v>3</v>
      </c>
      <c r="N41">
        <f t="shared" si="43"/>
        <v>45722.76666666667</v>
      </c>
      <c r="O41">
        <f t="shared" si="11"/>
        <v>38</v>
      </c>
      <c r="Q41" s="83">
        <f t="shared" si="44"/>
        <v>45721</v>
      </c>
      <c r="R41" s="35" t="str">
        <f t="shared" si="45"/>
        <v>Verkooyen, John</v>
      </c>
      <c r="S41" s="40">
        <f t="shared" si="46"/>
        <v>11</v>
      </c>
      <c r="T41" s="40">
        <f t="shared" si="47"/>
        <v>30</v>
      </c>
      <c r="U41" s="40">
        <f t="shared" si="48"/>
        <v>2</v>
      </c>
      <c r="V41" s="41">
        <f t="shared" si="49"/>
        <v>0.36666666666666664</v>
      </c>
      <c r="W41" s="42">
        <f t="shared" si="50"/>
        <v>0</v>
      </c>
      <c r="X41">
        <f t="shared" si="9"/>
        <v>300</v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0.46666666666666667</v>
      </c>
      <c r="L42" t="str">
        <f t="shared" ref="L42" si="56">CONCATENATE($R$1,"-",,$D42,"-",M42)</f>
        <v>Vermeulen, Rudolf-Havermans, Jos-4</v>
      </c>
      <c r="M42">
        <v>4</v>
      </c>
      <c r="N42">
        <f t="shared" si="43"/>
        <v>45730.21</v>
      </c>
      <c r="O42">
        <f t="shared" si="11"/>
        <v>39</v>
      </c>
      <c r="Q42" s="83">
        <f t="shared" si="44"/>
        <v>45728</v>
      </c>
      <c r="R42" s="35" t="str">
        <f t="shared" si="45"/>
        <v>Zagers, Mark</v>
      </c>
      <c r="S42" s="40">
        <f t="shared" si="46"/>
        <v>14</v>
      </c>
      <c r="T42" s="40">
        <f t="shared" si="47"/>
        <v>25</v>
      </c>
      <c r="U42" s="40">
        <f t="shared" si="48"/>
        <v>3</v>
      </c>
      <c r="V42" s="41">
        <f t="shared" si="49"/>
        <v>0.56000000000000005</v>
      </c>
      <c r="W42" s="42">
        <f t="shared" si="50"/>
        <v>1</v>
      </c>
      <c r="X42">
        <f t="shared" si="9"/>
        <v>250</v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0.46666666666666667</v>
      </c>
      <c r="L43" t="str">
        <f t="shared" ref="L43" si="57">CONCATENATE($D43,"-",$R$1,"-",M43)</f>
        <v>Havermans, Jos-Vermeulen, Rudolf-4</v>
      </c>
      <c r="M43">
        <v>4</v>
      </c>
      <c r="N43">
        <f t="shared" si="43"/>
        <v>45730.23869565218</v>
      </c>
      <c r="O43">
        <f t="shared" si="11"/>
        <v>40</v>
      </c>
      <c r="Q43" s="83">
        <f t="shared" si="44"/>
        <v>45728</v>
      </c>
      <c r="R43" s="35" t="str">
        <f t="shared" si="45"/>
        <v>Zagers, Kees</v>
      </c>
      <c r="S43" s="40">
        <f t="shared" si="46"/>
        <v>14</v>
      </c>
      <c r="T43" s="40">
        <f t="shared" si="47"/>
        <v>23</v>
      </c>
      <c r="U43" s="40">
        <f t="shared" si="48"/>
        <v>3</v>
      </c>
      <c r="V43" s="41">
        <f t="shared" si="49"/>
        <v>0.60869565217391308</v>
      </c>
      <c r="W43" s="42">
        <f t="shared" si="50"/>
        <v>3</v>
      </c>
      <c r="X43">
        <f t="shared" si="9"/>
        <v>23</v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0.46666666666666667</v>
      </c>
      <c r="L44" t="str">
        <f t="shared" ref="L44" si="58">CONCATENATE($R$1,"-",,$D44,"-",M44)</f>
        <v>Vermeulen, Rudolf-Havermans, Jos-5</v>
      </c>
      <c r="M44">
        <v>5</v>
      </c>
      <c r="N44">
        <f t="shared" si="43"/>
        <v>45736.9</v>
      </c>
      <c r="O44">
        <f t="shared" si="11"/>
        <v>41</v>
      </c>
      <c r="Q44" s="83">
        <f t="shared" si="44"/>
        <v>45735</v>
      </c>
      <c r="R44" s="35" t="str">
        <f t="shared" si="45"/>
        <v>Steen, Jan van</v>
      </c>
      <c r="S44" s="40">
        <f t="shared" si="46"/>
        <v>12</v>
      </c>
      <c r="T44" s="40">
        <f t="shared" si="47"/>
        <v>30</v>
      </c>
      <c r="U44" s="40">
        <f t="shared" si="48"/>
        <v>2</v>
      </c>
      <c r="V44" s="41">
        <f t="shared" si="49"/>
        <v>0.4</v>
      </c>
      <c r="W44" s="42">
        <f t="shared" si="50"/>
        <v>0</v>
      </c>
      <c r="X44">
        <f t="shared" si="9"/>
        <v>300</v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0.46666666666666667</v>
      </c>
      <c r="L45" t="str">
        <f t="shared" ref="L45" si="59">CONCATENATE($D45,"-",$R$1,"-",M45)</f>
        <v>Havermans, Jos-Vermeulen, Rudolf-5</v>
      </c>
      <c r="M45">
        <v>5</v>
      </c>
      <c r="N45">
        <f t="shared" si="43"/>
        <v>45737.188518518517</v>
      </c>
      <c r="O45">
        <f t="shared" si="11"/>
        <v>42</v>
      </c>
      <c r="Q45" s="83">
        <f t="shared" si="44"/>
        <v>45735</v>
      </c>
      <c r="R45" s="35" t="str">
        <f t="shared" si="45"/>
        <v>Vissenberg, Erwin</v>
      </c>
      <c r="S45" s="40">
        <f t="shared" si="46"/>
        <v>14</v>
      </c>
      <c r="T45" s="40">
        <f t="shared" si="47"/>
        <v>27</v>
      </c>
      <c r="U45" s="40">
        <f t="shared" si="48"/>
        <v>3</v>
      </c>
      <c r="V45" s="41">
        <f t="shared" si="49"/>
        <v>0.51851851851851849</v>
      </c>
      <c r="W45" s="42">
        <f t="shared" si="50"/>
        <v>3</v>
      </c>
      <c r="X45">
        <f t="shared" si="9"/>
        <v>27</v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0.46666666666666667</v>
      </c>
      <c r="L46" t="str">
        <f t="shared" ref="L46" si="60">CONCATENATE($R$1,"-",,$D46,"-",M46)</f>
        <v>Vermeulen, Rudolf-Havermans, Jos-6</v>
      </c>
      <c r="M46">
        <v>6</v>
      </c>
      <c r="N46">
        <f t="shared" si="43"/>
        <v>45737.23869565218</v>
      </c>
      <c r="O46">
        <f t="shared" si="11"/>
        <v>43</v>
      </c>
      <c r="Q46" s="83">
        <f t="shared" si="44"/>
        <v>45735</v>
      </c>
      <c r="R46" s="35" t="str">
        <f t="shared" si="45"/>
        <v>Hoppenbrouwers, Ben</v>
      </c>
      <c r="S46" s="40">
        <f t="shared" si="46"/>
        <v>14</v>
      </c>
      <c r="T46" s="40">
        <f t="shared" si="47"/>
        <v>23</v>
      </c>
      <c r="U46" s="40">
        <f t="shared" si="48"/>
        <v>4</v>
      </c>
      <c r="V46" s="41">
        <f t="shared" si="49"/>
        <v>0.60869565217391308</v>
      </c>
      <c r="W46" s="42">
        <f t="shared" si="50"/>
        <v>3</v>
      </c>
      <c r="X46">
        <f t="shared" si="9"/>
        <v>23</v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0.46666666666666667</v>
      </c>
      <c r="L47" t="str">
        <f t="shared" ref="L47" si="61">CONCATENATE($D47,"-",$R$1,"-",M47)</f>
        <v>Havermans, Jos-Vermeulen, Rudolf-6</v>
      </c>
      <c r="M47">
        <v>6</v>
      </c>
      <c r="N47">
        <f t="shared" si="43"/>
        <v>45750.656666666662</v>
      </c>
      <c r="O47">
        <f t="shared" si="11"/>
        <v>44</v>
      </c>
      <c r="Q47" s="83">
        <f t="shared" si="44"/>
        <v>45749</v>
      </c>
      <c r="R47" s="35" t="str">
        <f t="shared" si="45"/>
        <v>Praat, Marcel van</v>
      </c>
      <c r="S47" s="40">
        <f t="shared" si="46"/>
        <v>10</v>
      </c>
      <c r="T47" s="40">
        <f t="shared" si="47"/>
        <v>24</v>
      </c>
      <c r="U47" s="40">
        <f t="shared" si="48"/>
        <v>2</v>
      </c>
      <c r="V47" s="41">
        <f t="shared" si="49"/>
        <v>0.41666666666666669</v>
      </c>
      <c r="W47" s="42">
        <f t="shared" si="50"/>
        <v>0</v>
      </c>
      <c r="X47">
        <f t="shared" si="9"/>
        <v>240</v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0.46666666666666667</v>
      </c>
      <c r="L48" t="str">
        <f t="shared" ref="L48" si="62">CONCATENATE($R$1,"-",,$D48,"-",M48)</f>
        <v>Vermeulen, Rudolf-Havermans, Jos-7</v>
      </c>
      <c r="M48">
        <v>7</v>
      </c>
      <c r="N48">
        <f t="shared" si="43"/>
        <v>45750.85</v>
      </c>
      <c r="O48">
        <f t="shared" si="11"/>
        <v>45</v>
      </c>
      <c r="Q48" s="83">
        <f t="shared" si="44"/>
        <v>45749</v>
      </c>
      <c r="R48" s="35" t="str">
        <f t="shared" si="45"/>
        <v>Hanegraaf, Daan</v>
      </c>
      <c r="S48" s="40">
        <f t="shared" si="46"/>
        <v>11</v>
      </c>
      <c r="T48" s="40">
        <f t="shared" si="47"/>
        <v>20</v>
      </c>
      <c r="U48" s="40">
        <f t="shared" si="48"/>
        <v>2</v>
      </c>
      <c r="V48" s="41">
        <f t="shared" si="49"/>
        <v>0.55000000000000004</v>
      </c>
      <c r="W48" s="42">
        <f t="shared" si="50"/>
        <v>0</v>
      </c>
      <c r="X48">
        <f t="shared" si="9"/>
        <v>200</v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0.46666666666666667</v>
      </c>
      <c r="L49" t="str">
        <f t="shared" ref="L49" si="63">CONCATENATE($D49,"-",$R$1,"-",M49)</f>
        <v>Havermans, Jos-Vermeulen, Rudolf-7</v>
      </c>
      <c r="M49">
        <v>7</v>
      </c>
      <c r="N49">
        <f t="shared" si="43"/>
        <v>45751.188518518517</v>
      </c>
      <c r="O49">
        <f t="shared" si="11"/>
        <v>46</v>
      </c>
      <c r="Q49" s="83">
        <f t="shared" si="44"/>
        <v>45749</v>
      </c>
      <c r="R49" s="35" t="str">
        <f t="shared" si="45"/>
        <v>Steen, Jan van</v>
      </c>
      <c r="S49" s="40">
        <f t="shared" si="46"/>
        <v>14</v>
      </c>
      <c r="T49" s="40">
        <f t="shared" si="47"/>
        <v>27</v>
      </c>
      <c r="U49" s="40">
        <f t="shared" si="48"/>
        <v>4</v>
      </c>
      <c r="V49" s="41">
        <f t="shared" si="49"/>
        <v>0.51851851851851849</v>
      </c>
      <c r="W49" s="42">
        <f t="shared" si="50"/>
        <v>3</v>
      </c>
      <c r="X49">
        <f t="shared" si="9"/>
        <v>27</v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0.46666666666666667</v>
      </c>
      <c r="L50" t="str">
        <f t="shared" ref="L50" si="64">CONCATENATE($R$1,"-",,$D50,"-",M50)</f>
        <v>Vermeulen, Rudolf-Havermans, Jos-8</v>
      </c>
      <c r="M50">
        <v>8</v>
      </c>
      <c r="N50">
        <f t="shared" si="43"/>
        <v>45757.514999999999</v>
      </c>
      <c r="O50">
        <f t="shared" si="11"/>
        <v>47</v>
      </c>
      <c r="Q50" s="83">
        <f t="shared" si="44"/>
        <v>45756</v>
      </c>
      <c r="R50" s="35" t="str">
        <f t="shared" si="45"/>
        <v>Verkooyen, John</v>
      </c>
      <c r="S50" s="40">
        <f t="shared" si="46"/>
        <v>9</v>
      </c>
      <c r="T50" s="40">
        <f t="shared" si="47"/>
        <v>24</v>
      </c>
      <c r="U50" s="40">
        <f t="shared" si="48"/>
        <v>1</v>
      </c>
      <c r="V50" s="41">
        <f t="shared" si="49"/>
        <v>0.375</v>
      </c>
      <c r="W50" s="42">
        <f t="shared" si="50"/>
        <v>0</v>
      </c>
      <c r="X50">
        <f t="shared" si="9"/>
        <v>240</v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0.46666666666666667</v>
      </c>
      <c r="L51" t="str">
        <f t="shared" ref="L51" si="65">CONCATENATE($D51,"-",$R$1,"-",M51)</f>
        <v>Havermans, Jos-Vermeulen, Rudolf-8</v>
      </c>
      <c r="M51">
        <v>8</v>
      </c>
      <c r="N51">
        <f t="shared" si="43"/>
        <v>45758.07588235294</v>
      </c>
      <c r="O51">
        <f t="shared" si="11"/>
        <v>48</v>
      </c>
      <c r="Q51" s="83">
        <f t="shared" si="44"/>
        <v>45756</v>
      </c>
      <c r="R51" s="35" t="str">
        <f t="shared" si="45"/>
        <v>Zagers, Kees</v>
      </c>
      <c r="S51" s="40">
        <f t="shared" si="46"/>
        <v>12</v>
      </c>
      <c r="T51" s="40">
        <f t="shared" si="47"/>
        <v>17</v>
      </c>
      <c r="U51" s="40">
        <f t="shared" si="48"/>
        <v>3</v>
      </c>
      <c r="V51" s="41">
        <f t="shared" si="49"/>
        <v>0.70588235294117652</v>
      </c>
      <c r="W51" s="42">
        <f t="shared" si="50"/>
        <v>0</v>
      </c>
      <c r="X51">
        <f t="shared" si="9"/>
        <v>170</v>
      </c>
    </row>
    <row r="52" spans="2:24" ht="15">
      <c r="B52">
        <f t="shared" si="41"/>
        <v>45568.76666666667</v>
      </c>
      <c r="C52" s="35">
        <f>_xlfn.IFNA(VLOOKUP(L52,Invoer!$A$3:$P$599,3,FALSE),"")</f>
        <v>45567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11</v>
      </c>
      <c r="F52" s="31">
        <f>_xlfn.IFNA(VLOOKUP(L52,Invoer!$A$3:$P$599,10,FALSE),"")</f>
        <v>30</v>
      </c>
      <c r="G52" s="31">
        <f>_xlfn.IFNA(VLOOKUP(L52,Invoer!$A$3:$P$599,11,FALSE),"")</f>
        <v>2</v>
      </c>
      <c r="H52" s="32">
        <f>_xlfn.IFNA(VLOOKUP(L52,Invoer!$A$3:$P$599,13,FALSE),"")</f>
        <v>0.36666666666666664</v>
      </c>
      <c r="I52" s="34">
        <f>_xlfn.IFNA(VLOOKUP(L52,Invoer!$A$3:$P$599,15,FALSE),"")</f>
        <v>0</v>
      </c>
      <c r="J52" s="37">
        <f>VLOOKUP($R$1,Deelnemers!$B$1:$D$25,3,FALSE)</f>
        <v>0.46666666666666667</v>
      </c>
      <c r="L52" t="str">
        <f t="shared" ref="L52" si="66">CONCATENATE($R$1,"-",,$D52,"-",M52)</f>
        <v>Vermeulen, Rudolf-Hoppenbrouwers, Ben-1</v>
      </c>
      <c r="M52">
        <v>1</v>
      </c>
      <c r="N52">
        <f t="shared" si="43"/>
        <v>45764.366666666676</v>
      </c>
      <c r="O52">
        <f t="shared" si="11"/>
        <v>49</v>
      </c>
      <c r="Q52" s="83">
        <f t="shared" si="44"/>
        <v>45763</v>
      </c>
      <c r="R52" s="35" t="str">
        <f t="shared" si="45"/>
        <v>Verkooyen, John</v>
      </c>
      <c r="S52" s="40">
        <f t="shared" si="46"/>
        <v>8</v>
      </c>
      <c r="T52" s="40">
        <f t="shared" si="47"/>
        <v>30</v>
      </c>
      <c r="U52" s="40">
        <f t="shared" si="48"/>
        <v>2</v>
      </c>
      <c r="V52" s="41">
        <f t="shared" si="49"/>
        <v>0.26666666666666666</v>
      </c>
      <c r="W52" s="42">
        <f t="shared" si="50"/>
        <v>0</v>
      </c>
      <c r="X52">
        <f t="shared" si="9"/>
        <v>300</v>
      </c>
    </row>
    <row r="53" spans="2:24" ht="15">
      <c r="B53">
        <f t="shared" si="41"/>
        <v>45562.256363636363</v>
      </c>
      <c r="C53" s="35">
        <f>_xlfn.IFNA(VLOOKUP(L53,Invoer!$A$3:$P$599,3,FALSE),"")</f>
        <v>45560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14</v>
      </c>
      <c r="F53" s="31">
        <f>_xlfn.IFNA(VLOOKUP(L53,Invoer!$A$3:$P$599,10,FALSE),"")</f>
        <v>22</v>
      </c>
      <c r="G53" s="31">
        <f>_xlfn.IFNA(VLOOKUP(L53,Invoer!$A$3:$P$599,12,FALSE),"")</f>
        <v>5</v>
      </c>
      <c r="H53" s="32">
        <f>_xlfn.IFNA(VLOOKUP(L53,Invoer!$A$3:$P$599,14,FALSE),"")</f>
        <v>0.63636363636363635</v>
      </c>
      <c r="I53" s="34">
        <f>_xlfn.IFNA(VLOOKUP(L53,Invoer!$A$3:$P$599,16,FALSE),"")</f>
        <v>3</v>
      </c>
      <c r="J53" s="37">
        <f>VLOOKUP($R$1,Deelnemers!$B$1:$D$25,3,FALSE)</f>
        <v>0.46666666666666667</v>
      </c>
      <c r="L53" t="str">
        <f t="shared" ref="L53" si="67">CONCATENATE($D53,"-",$R$1,"-",M53)</f>
        <v>Hoppenbrouwers, Ben-Vermeulen, Rudolf-1</v>
      </c>
      <c r="M53">
        <v>1</v>
      </c>
      <c r="N53">
        <f t="shared" si="43"/>
        <v>45765.23869565218</v>
      </c>
      <c r="O53">
        <f t="shared" si="11"/>
        <v>50</v>
      </c>
      <c r="Q53" s="83">
        <f t="shared" si="44"/>
        <v>45763</v>
      </c>
      <c r="R53" s="35" t="str">
        <f t="shared" si="45"/>
        <v>Hanegraaf, Daan</v>
      </c>
      <c r="S53" s="40">
        <f t="shared" si="46"/>
        <v>14</v>
      </c>
      <c r="T53" s="40">
        <f t="shared" si="47"/>
        <v>23</v>
      </c>
      <c r="U53" s="40">
        <f t="shared" si="48"/>
        <v>3</v>
      </c>
      <c r="V53" s="41">
        <f t="shared" si="49"/>
        <v>0.60869565217391308</v>
      </c>
      <c r="W53" s="42">
        <f t="shared" si="50"/>
        <v>3</v>
      </c>
      <c r="X53">
        <f t="shared" si="9"/>
        <v>23</v>
      </c>
    </row>
    <row r="54" spans="2:24" ht="15">
      <c r="B54">
        <f t="shared" si="41"/>
        <v>45590.606923076921</v>
      </c>
      <c r="C54" s="35">
        <f>_xlfn.IFNA(VLOOKUP(L54,Invoer!$A$3:$P$599,3,FALSE),"")</f>
        <v>45588</v>
      </c>
      <c r="D54" s="23" t="str">
        <f>Deelnemers!$B$5</f>
        <v>Hoppenbrouwers, Ben</v>
      </c>
      <c r="E54" s="31">
        <f>IFERROR(IF(VLOOKUP(L54,Invoer!$A$3:$P$599,8,FALSE)&gt;$S$1,$S$1,VLOOKUP(L54,Invoer!$A$3:$P$599,8,FALSE)),"")</f>
        <v>14</v>
      </c>
      <c r="F54" s="31">
        <f>_xlfn.IFNA(VLOOKUP(L54,Invoer!$A$3:$P$599,10,FALSE),"")</f>
        <v>13</v>
      </c>
      <c r="G54" s="31">
        <f>_xlfn.IFNA(VLOOKUP(L54,Invoer!$A$3:$P$599,11,FALSE),"")</f>
        <v>3</v>
      </c>
      <c r="H54" s="32">
        <f>_xlfn.IFNA(VLOOKUP(L54,Invoer!$A$3:$P$599,13,FALSE),"")</f>
        <v>1.0769230769230769</v>
      </c>
      <c r="I54" s="34">
        <f>_xlfn.IFNA(VLOOKUP(L54,Invoer!$A$3:$P$599,15,FALSE),"")</f>
        <v>3</v>
      </c>
      <c r="J54" s="37">
        <f>VLOOKUP($R$1,Deelnemers!$B$1:$D$25,3,FALSE)</f>
        <v>0.46666666666666667</v>
      </c>
      <c r="L54" t="str">
        <f t="shared" ref="L54" si="68">CONCATENATE($R$1,"-",,$D54,"-",M54)</f>
        <v>Vermeulen, Rudolf-Hoppenbrouwers, Ben-2</v>
      </c>
      <c r="M54">
        <v>2</v>
      </c>
      <c r="N54">
        <f t="shared" si="43"/>
        <v>45765.276666666665</v>
      </c>
      <c r="O54">
        <f t="shared" si="11"/>
        <v>51</v>
      </c>
      <c r="Q54" s="83">
        <f t="shared" si="44"/>
        <v>45763</v>
      </c>
      <c r="R54" s="35" t="str">
        <f t="shared" si="45"/>
        <v>Havermans, Jos</v>
      </c>
      <c r="S54" s="40">
        <f t="shared" si="46"/>
        <v>14</v>
      </c>
      <c r="T54" s="40">
        <f t="shared" si="47"/>
        <v>21</v>
      </c>
      <c r="U54" s="40">
        <f t="shared" si="48"/>
        <v>2</v>
      </c>
      <c r="V54" s="41">
        <f t="shared" si="49"/>
        <v>0.66666666666666663</v>
      </c>
      <c r="W54" s="42">
        <f t="shared" si="50"/>
        <v>3</v>
      </c>
      <c r="X54">
        <f t="shared" si="9"/>
        <v>21</v>
      </c>
    </row>
    <row r="55" spans="2:24" ht="15">
      <c r="B55">
        <f t="shared" si="41"/>
        <v>45576.299999999996</v>
      </c>
      <c r="C55" s="35">
        <f>_xlfn.IFNA(VLOOKUP(L55,Invoer!$A$3:$P$599,3,FALSE),"")</f>
        <v>45574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14</v>
      </c>
      <c r="F55" s="31">
        <f>_xlfn.IFNA(VLOOKUP(L55,Invoer!$A$3:$P$599,10,FALSE),"")</f>
        <v>20</v>
      </c>
      <c r="G55" s="31">
        <f>_xlfn.IFNA(VLOOKUP(L55,Invoer!$A$3:$P$599,12,FALSE),"")</f>
        <v>3</v>
      </c>
      <c r="H55" s="32">
        <f>_xlfn.IFNA(VLOOKUP(L55,Invoer!$A$3:$P$599,14,FALSE),"")</f>
        <v>0.7</v>
      </c>
      <c r="I55" s="34">
        <f>_xlfn.IFNA(VLOOKUP(L55,Invoer!$A$3:$P$599,16,FALSE),"")</f>
        <v>3</v>
      </c>
      <c r="J55" s="37">
        <f>VLOOKUP($R$1,Deelnemers!$B$1:$D$25,3,FALSE)</f>
        <v>0.46666666666666667</v>
      </c>
      <c r="L55" t="str">
        <f t="shared" ref="L55" si="69">CONCATENATE($D55,"-",$R$1,"-",M55)</f>
        <v>Hoppenbrouwers, Ben-Vermeulen, Rudolf-2</v>
      </c>
      <c r="M55">
        <v>2</v>
      </c>
      <c r="N55">
        <f t="shared" si="43"/>
        <v>45771.366666666676</v>
      </c>
      <c r="O55">
        <f t="shared" si="11"/>
        <v>52</v>
      </c>
      <c r="Q55" s="83">
        <f t="shared" si="44"/>
        <v>45770</v>
      </c>
      <c r="R55" s="35" t="str">
        <f t="shared" si="45"/>
        <v>Hanegraaf, Daan</v>
      </c>
      <c r="S55" s="40">
        <f t="shared" si="46"/>
        <v>8</v>
      </c>
      <c r="T55" s="40">
        <f t="shared" si="47"/>
        <v>30</v>
      </c>
      <c r="U55" s="40">
        <f t="shared" si="48"/>
        <v>3</v>
      </c>
      <c r="V55" s="41">
        <f t="shared" si="49"/>
        <v>0.26666666666666666</v>
      </c>
      <c r="W55" s="42">
        <f t="shared" si="50"/>
        <v>0</v>
      </c>
      <c r="X55">
        <f t="shared" si="9"/>
        <v>300</v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0.46666666666666667</v>
      </c>
      <c r="L56" t="str">
        <f t="shared" ref="L56" si="70">CONCATENATE($R$1,"-",,$D56,"-",M56)</f>
        <v>Vermeulen, Rudolf-Hoppenbrouwers, Ben-3</v>
      </c>
      <c r="M56">
        <v>3</v>
      </c>
      <c r="N56">
        <f t="shared" si="43"/>
        <v>45772.166666666672</v>
      </c>
      <c r="O56">
        <f t="shared" si="11"/>
        <v>53</v>
      </c>
      <c r="Q56" s="83">
        <f t="shared" si="44"/>
        <v>45770</v>
      </c>
      <c r="R56" s="35" t="str">
        <f t="shared" si="45"/>
        <v>Hoppenbrouwers, Ben</v>
      </c>
      <c r="S56" s="40">
        <f t="shared" si="46"/>
        <v>14</v>
      </c>
      <c r="T56" s="40">
        <f t="shared" si="47"/>
        <v>30</v>
      </c>
      <c r="U56" s="40">
        <f t="shared" si="48"/>
        <v>3</v>
      </c>
      <c r="V56" s="41">
        <f t="shared" si="49"/>
        <v>0.46666666666666667</v>
      </c>
      <c r="W56" s="42">
        <f t="shared" si="50"/>
        <v>3</v>
      </c>
      <c r="X56">
        <f t="shared" si="9"/>
        <v>30</v>
      </c>
    </row>
    <row r="57" spans="2:24" ht="15">
      <c r="B57">
        <f t="shared" si="41"/>
        <v>45737.23869565218</v>
      </c>
      <c r="C57" s="35">
        <f>_xlfn.IFNA(VLOOKUP(L57,Invoer!$A$3:$P$599,3,FALSE),"")</f>
        <v>45735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14</v>
      </c>
      <c r="F57" s="31">
        <f>_xlfn.IFNA(VLOOKUP(L57,Invoer!$A$3:$P$599,10,FALSE),"")</f>
        <v>23</v>
      </c>
      <c r="G57" s="31">
        <f>_xlfn.IFNA(VLOOKUP(L57,Invoer!$A$3:$P$599,12,FALSE),"")</f>
        <v>4</v>
      </c>
      <c r="H57" s="32">
        <f>_xlfn.IFNA(VLOOKUP(L57,Invoer!$A$3:$P$599,14,FALSE),"")</f>
        <v>0.60869565217391308</v>
      </c>
      <c r="I57" s="34">
        <f>_xlfn.IFNA(VLOOKUP(L57,Invoer!$A$3:$P$599,16,FALSE),"")</f>
        <v>3</v>
      </c>
      <c r="J57" s="37">
        <f>VLOOKUP($R$1,Deelnemers!$B$1:$D$25,3,FALSE)</f>
        <v>0.46666666666666667</v>
      </c>
      <c r="L57" t="str">
        <f t="shared" ref="L57" si="71">CONCATENATE($D57,"-",$R$1,"-",M57)</f>
        <v>Hoppenbrouwers, Ben-Vermeulen, Rudolf-3</v>
      </c>
      <c r="M57">
        <v>3</v>
      </c>
      <c r="N57">
        <f t="shared" si="43"/>
        <v>45779.18</v>
      </c>
      <c r="O57">
        <f t="shared" si="11"/>
        <v>54</v>
      </c>
      <c r="Q57" s="83">
        <f t="shared" si="44"/>
        <v>45777</v>
      </c>
      <c r="R57" s="35" t="str">
        <f t="shared" si="45"/>
        <v>Hanegraaf, Daan</v>
      </c>
      <c r="S57" s="40">
        <f t="shared" si="46"/>
        <v>14</v>
      </c>
      <c r="T57" s="40">
        <f t="shared" si="47"/>
        <v>28</v>
      </c>
      <c r="U57" s="40">
        <f t="shared" si="48"/>
        <v>3</v>
      </c>
      <c r="V57" s="41">
        <f t="shared" si="49"/>
        <v>0.5</v>
      </c>
      <c r="W57" s="42">
        <f t="shared" si="50"/>
        <v>3</v>
      </c>
      <c r="X57">
        <f t="shared" si="9"/>
        <v>28</v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0.46666666666666667</v>
      </c>
      <c r="L58" t="str">
        <f t="shared" ref="L58" si="72">CONCATENATE($R$1,"-",,$D58,"-",M58)</f>
        <v>Vermeulen, Rudolf-Hoppenbrouwers, Ben-4</v>
      </c>
      <c r="M58">
        <v>4</v>
      </c>
      <c r="N58">
        <f t="shared" si="43"/>
        <v>45779.23869565218</v>
      </c>
      <c r="O58">
        <f t="shared" si="11"/>
        <v>55</v>
      </c>
      <c r="Q58" s="83">
        <f t="shared" si="44"/>
        <v>45777</v>
      </c>
      <c r="R58" s="35" t="str">
        <f t="shared" si="45"/>
        <v>Hoppenbrouwers, Ben</v>
      </c>
      <c r="S58" s="40">
        <f t="shared" si="46"/>
        <v>14</v>
      </c>
      <c r="T58" s="40">
        <f t="shared" si="47"/>
        <v>23</v>
      </c>
      <c r="U58" s="40">
        <f t="shared" si="48"/>
        <v>3</v>
      </c>
      <c r="V58" s="41">
        <f t="shared" si="49"/>
        <v>0.60869565217391308</v>
      </c>
      <c r="W58" s="42">
        <f t="shared" si="50"/>
        <v>3</v>
      </c>
      <c r="X58">
        <f t="shared" si="9"/>
        <v>23</v>
      </c>
    </row>
    <row r="59" spans="2:24" ht="15">
      <c r="B59">
        <f t="shared" si="41"/>
        <v>45772.166666666672</v>
      </c>
      <c r="C59" s="35">
        <f>_xlfn.IFNA(VLOOKUP(L59,Invoer!$A$3:$P$599,3,FALSE),"")</f>
        <v>45770</v>
      </c>
      <c r="D59" s="23" t="str">
        <f>Deelnemers!$B$5</f>
        <v>Hoppenbrouwers, Ben</v>
      </c>
      <c r="E59" s="31">
        <f>IFERROR(IF(VLOOKUP(L59,Invoer!$A$3:$P$599,9,FALSE)&gt;$S$1,$S$1,VLOOKUP(L59,Invoer!$A$3:$P$599,9,FALSE)),"")</f>
        <v>14</v>
      </c>
      <c r="F59" s="31">
        <f>_xlfn.IFNA(VLOOKUP(L59,Invoer!$A$3:$P$599,10,FALSE),"")</f>
        <v>30</v>
      </c>
      <c r="G59" s="31">
        <f>_xlfn.IFNA(VLOOKUP(L59,Invoer!$A$3:$P$599,12,FALSE),"")</f>
        <v>3</v>
      </c>
      <c r="H59" s="32">
        <f>_xlfn.IFNA(VLOOKUP(L59,Invoer!$A$3:$P$599,14,FALSE),"")</f>
        <v>0.46666666666666667</v>
      </c>
      <c r="I59" s="34">
        <f>_xlfn.IFNA(VLOOKUP(L59,Invoer!$A$3:$P$599,16,FALSE),"")</f>
        <v>3</v>
      </c>
      <c r="J59" s="37">
        <f>VLOOKUP($R$1,Deelnemers!$B$1:$D$25,3,FALSE)</f>
        <v>0.46666666666666667</v>
      </c>
      <c r="L59" t="str">
        <f t="shared" ref="L59" si="73">CONCATENATE($D59,"-",$R$1,"-",M59)</f>
        <v>Hoppenbrouwers, Ben-Vermeulen, Rudolf-4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0.46666666666666667</v>
      </c>
      <c r="L60" t="str">
        <f t="shared" ref="L60" si="74">CONCATENATE($R$1,"-",,$D60,"-",M60)</f>
        <v>Vermeulen, Rudolf-Hoppenbrouwers,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45779.23869565218</v>
      </c>
      <c r="C61" s="35">
        <f>_xlfn.IFNA(VLOOKUP(L61,Invoer!$A$3:$P$599,3,FALSE),"")</f>
        <v>45777</v>
      </c>
      <c r="D61" s="23" t="str">
        <f>Deelnemers!$B$5</f>
        <v>Hoppenbrouwers, Ben</v>
      </c>
      <c r="E61" s="31">
        <f>IFERROR(IF(VLOOKUP(L61,Invoer!$A$3:$P$599,9,FALSE)&gt;$S$1,$S$1,VLOOKUP(L61,Invoer!$A$3:$P$599,9,FALSE)),"")</f>
        <v>14</v>
      </c>
      <c r="F61" s="31">
        <f>_xlfn.IFNA(VLOOKUP(L61,Invoer!$A$3:$P$599,10,FALSE),"")</f>
        <v>23</v>
      </c>
      <c r="G61" s="31">
        <f>_xlfn.IFNA(VLOOKUP(L61,Invoer!$A$3:$P$599,12,FALSE),"")</f>
        <v>3</v>
      </c>
      <c r="H61" s="32">
        <f>_xlfn.IFNA(VLOOKUP(L61,Invoer!$A$3:$P$599,14,FALSE),"")</f>
        <v>0.60869565217391308</v>
      </c>
      <c r="I61" s="34">
        <f>_xlfn.IFNA(VLOOKUP(L61,Invoer!$A$3:$P$599,16,FALSE),"")</f>
        <v>3</v>
      </c>
      <c r="J61" s="37">
        <f>VLOOKUP($R$1,Deelnemers!$B$1:$D$25,3,FALSE)</f>
        <v>0.46666666666666667</v>
      </c>
      <c r="L61" t="str">
        <f t="shared" ref="L61" si="75">CONCATENATE($D61,"-",$R$1,"-",M61)</f>
        <v>Hoppenbrouwers, Ben-Vermeulen, Rudolf-5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0.46666666666666667</v>
      </c>
      <c r="L62" t="str">
        <f t="shared" ref="L62" si="76">CONCATENATE($R$1,"-",,$D62,"-",M62)</f>
        <v>Vermeulen, Rudolf-Hoppenbrouwers,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0.46666666666666667</v>
      </c>
      <c r="L63" t="str">
        <f t="shared" ref="L63" si="77">CONCATENATE($D63,"-",$R$1,"-",M63)</f>
        <v>Hoppenbrouwers, Ben-Vermeulen, Rudolf-6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0.46666666666666667</v>
      </c>
      <c r="L64" t="str">
        <f t="shared" ref="L64" si="78">CONCATENATE($R$1,"-",,$D64,"-",M64)</f>
        <v>Vermeulen, Rudolf-Hoppenbrouwers,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0.46666666666666667</v>
      </c>
      <c r="L65" t="str">
        <f t="shared" ref="L65" si="79">CONCATENATE($D65,"-",$R$1,"-",M65)</f>
        <v>Hoppenbrouwers, Ben-Vermeulen, Rudolf-7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0.46666666666666667</v>
      </c>
      <c r="L66" t="str">
        <f t="shared" ref="L66" si="80">CONCATENATE($R$1,"-",,$D66,"-",M66)</f>
        <v>Vermeulen, Rudolf-Hoppenbrouwers,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0.46666666666666667</v>
      </c>
      <c r="L67" t="str">
        <f t="shared" ref="L67" si="81">CONCATENATE($D67,"-",$R$1,"-",M67)</f>
        <v>Hoppenbrouwers, Ben-Vermeulen, Rudolf-8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45562.276666666665</v>
      </c>
      <c r="C68" s="35">
        <f>_xlfn.IFNA(VLOOKUP(L68,Invoer!$A$3:$P$599,3,FALSE),"")</f>
        <v>45560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14</v>
      </c>
      <c r="F68" s="31">
        <f>_xlfn.IFNA(VLOOKUP(L68,Invoer!$A$3:$P$599,10,FALSE),"")</f>
        <v>21</v>
      </c>
      <c r="G68" s="31">
        <f>_xlfn.IFNA(VLOOKUP(L68,Invoer!$A$3:$P$599,11,FALSE),"")</f>
        <v>2</v>
      </c>
      <c r="H68" s="32">
        <f>_xlfn.IFNA(VLOOKUP(L68,Invoer!$A$3:$P$599,13,FALSE),"")</f>
        <v>0.66666666666666663</v>
      </c>
      <c r="I68" s="34">
        <f>_xlfn.IFNA(VLOOKUP(L68,Invoer!$A$3:$P$599,15,FALSE),"")</f>
        <v>3</v>
      </c>
      <c r="J68" s="37">
        <f>VLOOKUP($R$1,Deelnemers!$B$1:$D$25,3,FALSE)</f>
        <v>0.46666666666666667</v>
      </c>
      <c r="L68" t="str">
        <f t="shared" ref="L68" si="83">CONCATENATE($R$1,"-",,$D68,"-",M68)</f>
        <v>Vermeulen, Rudolf-Jochems,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45568.366666666676</v>
      </c>
      <c r="C69" s="35">
        <f>_xlfn.IFNA(VLOOKUP(L69,Invoer!$A$3:$P$599,3,FALSE),"")</f>
        <v>45567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8</v>
      </c>
      <c r="F69" s="31">
        <f>_xlfn.IFNA(VLOOKUP(L69,Invoer!$A$3:$P$599,10,FALSE),"")</f>
        <v>30</v>
      </c>
      <c r="G69" s="31">
        <f>_xlfn.IFNA(VLOOKUP(L69,Invoer!$A$3:$P$599,12,FALSE),"")</f>
        <v>1</v>
      </c>
      <c r="H69" s="32">
        <f>_xlfn.IFNA(VLOOKUP(L69,Invoer!$A$3:$P$599,14,FALSE),"")</f>
        <v>0.26666666666666666</v>
      </c>
      <c r="I69" s="34">
        <f>_xlfn.IFNA(VLOOKUP(L69,Invoer!$A$3:$P$599,16,FALSE),"")</f>
        <v>0</v>
      </c>
      <c r="J69" s="37">
        <f>VLOOKUP($R$1,Deelnemers!$B$1:$D$25,3,FALSE)</f>
        <v>0.46666666666666667</v>
      </c>
      <c r="L69" t="str">
        <f t="shared" ref="L69" si="92">CONCATENATE($D69,"-",$R$1,"-",M69)</f>
        <v>Jochems, Cees-Vermeulen, Rudolf-1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45582.37</v>
      </c>
      <c r="C70" s="35">
        <f>_xlfn.IFNA(VLOOKUP(L70,Invoer!$A$3:$P$599,3,FALSE),"")</f>
        <v>45581</v>
      </c>
      <c r="D70" s="23" t="str">
        <f>Deelnemers!$B$6</f>
        <v>Jochems, Cees</v>
      </c>
      <c r="E70" s="31">
        <f>IFERROR(IF(VLOOKUP(L70,Invoer!$A$3:$P$599,8,FALSE)&gt;$S$1,$S$1,VLOOKUP(L70,Invoer!$A$3:$P$599,8,FALSE)),"")</f>
        <v>8</v>
      </c>
      <c r="F70" s="31">
        <f>_xlfn.IFNA(VLOOKUP(L70,Invoer!$A$3:$P$599,10,FALSE),"")</f>
        <v>25</v>
      </c>
      <c r="G70" s="31">
        <f>_xlfn.IFNA(VLOOKUP(L70,Invoer!$A$3:$P$599,11,FALSE),"")</f>
        <v>3</v>
      </c>
      <c r="H70" s="32">
        <f>_xlfn.IFNA(VLOOKUP(L70,Invoer!$A$3:$P$599,13,FALSE),"")</f>
        <v>0.32</v>
      </c>
      <c r="I70" s="34">
        <f>_xlfn.IFNA(VLOOKUP(L70,Invoer!$A$3:$P$599,15,FALSE),"")</f>
        <v>0</v>
      </c>
      <c r="J70" s="37">
        <f>VLOOKUP($R$1,Deelnemers!$B$1:$D$25,3,FALSE)</f>
        <v>0.46666666666666667</v>
      </c>
      <c r="L70" t="str">
        <f t="shared" ref="L70" si="94">CONCATENATE($R$1,"-",,$D70,"-",M70)</f>
        <v>Vermeulen, Rudolf-Jochems,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0.46666666666666667</v>
      </c>
      <c r="L71" t="str">
        <f t="shared" ref="L71" si="96">CONCATENATE($D71,"-",$R$1,"-",M71)</f>
        <v>Jochems, Cees-Vermeulen, Rudolf-2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45624.783076923079</v>
      </c>
      <c r="C72" s="35">
        <f>_xlfn.IFNA(VLOOKUP(L72,Invoer!$A$3:$P$599,3,FALSE),"")</f>
        <v>45623</v>
      </c>
      <c r="D72" s="23" t="str">
        <f>Deelnemers!$B$6</f>
        <v>Jochems, Cees</v>
      </c>
      <c r="E72" s="31">
        <f>IFERROR(IF(VLOOKUP(L72,Invoer!$A$3:$P$599,8,FALSE)&gt;$S$1,$S$1,VLOOKUP(L72,Invoer!$A$3:$P$599,8,FALSE)),"")</f>
        <v>11</v>
      </c>
      <c r="F72" s="31">
        <f>_xlfn.IFNA(VLOOKUP(L72,Invoer!$A$3:$P$599,10,FALSE),"")</f>
        <v>26</v>
      </c>
      <c r="G72" s="31">
        <f>_xlfn.IFNA(VLOOKUP(L72,Invoer!$A$3:$P$599,11,FALSE),"")</f>
        <v>2</v>
      </c>
      <c r="H72" s="32">
        <f>_xlfn.IFNA(VLOOKUP(L72,Invoer!$A$3:$P$599,13,FALSE),"")</f>
        <v>0.42307692307692307</v>
      </c>
      <c r="I72" s="34">
        <f>_xlfn.IFNA(VLOOKUP(L72,Invoer!$A$3:$P$599,15,FALSE),"")</f>
        <v>0</v>
      </c>
      <c r="J72" s="37">
        <f>VLOOKUP($R$1,Deelnemers!$B$1:$D$25,3,FALSE)</f>
        <v>0.46666666666666667</v>
      </c>
      <c r="L72" t="str">
        <f t="shared" ref="L72" si="97">CONCATENATE($R$1,"-",,$D72,"-",M72)</f>
        <v>Vermeulen, Rudolf-Jochems,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0.46666666666666667</v>
      </c>
      <c r="L73" t="str">
        <f t="shared" ref="L73" si="98">CONCATENATE($D73,"-",$R$1,"-",M73)</f>
        <v>Jochems, Cees-Vermeulen, Rudolf-3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45722.446363636358</v>
      </c>
      <c r="C74" s="35">
        <f>_xlfn.IFNA(VLOOKUP(L74,Invoer!$A$3:$P$599,3,FALSE),"")</f>
        <v>45721</v>
      </c>
      <c r="D74" s="23" t="str">
        <f>Deelnemers!$B$6</f>
        <v>Jochems, Cees</v>
      </c>
      <c r="E74" s="31">
        <f>IFERROR(IF(VLOOKUP(L74,Invoer!$A$3:$P$599,8,FALSE)&gt;$S$1,$S$1,VLOOKUP(L74,Invoer!$A$3:$P$599,8,FALSE)),"")</f>
        <v>7</v>
      </c>
      <c r="F74" s="31">
        <f>_xlfn.IFNA(VLOOKUP(L74,Invoer!$A$3:$P$599,10,FALSE),"")</f>
        <v>11</v>
      </c>
      <c r="G74" s="31">
        <f>_xlfn.IFNA(VLOOKUP(L74,Invoer!$A$3:$P$599,11,FALSE),"")</f>
        <v>2</v>
      </c>
      <c r="H74" s="32">
        <f>_xlfn.IFNA(VLOOKUP(L74,Invoer!$A$3:$P$599,13,FALSE),"")</f>
        <v>0.63636363636363635</v>
      </c>
      <c r="I74" s="34">
        <f>_xlfn.IFNA(VLOOKUP(L74,Invoer!$A$3:$P$599,15,FALSE),"")</f>
        <v>0</v>
      </c>
      <c r="J74" s="37">
        <f>VLOOKUP($R$1,Deelnemers!$B$1:$D$25,3,FALSE)</f>
        <v>0.46666666666666667</v>
      </c>
      <c r="L74" t="str">
        <f t="shared" ref="L74" si="99">CONCATENATE($R$1,"-",,$D74,"-",M74)</f>
        <v>Vermeulen, Rudolf-Jochems,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0.46666666666666667</v>
      </c>
      <c r="L75" t="str">
        <f t="shared" ref="L75" si="100">CONCATENATE($D75,"-",$R$1,"-",M75)</f>
        <v>Jochems, Cees-Vermeulen, Rudolf-4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0.46666666666666667</v>
      </c>
      <c r="L76" t="str">
        <f t="shared" ref="L76" si="101">CONCATENATE($R$1,"-",,$D76,"-",M76)</f>
        <v>Vermeulen, Rudolf-Jochems,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0.46666666666666667</v>
      </c>
      <c r="L77" t="str">
        <f t="shared" ref="L77" si="102">CONCATENATE($D77,"-",$R$1,"-",M77)</f>
        <v>Jochems, Cees-Vermeulen, Rudolf-5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0.46666666666666667</v>
      </c>
      <c r="L78" t="str">
        <f t="shared" ref="L78" si="103">CONCATENATE($R$1,"-",,$D78,"-",M78)</f>
        <v>Vermeulen, Rudolf-Jochems,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0.46666666666666667</v>
      </c>
      <c r="L79" t="str">
        <f t="shared" ref="L79" si="104">CONCATENATE($D79,"-",$R$1,"-",M79)</f>
        <v>Jochems, Cees-Vermeulen, Rudolf-6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0.46666666666666667</v>
      </c>
      <c r="L80" t="str">
        <f t="shared" ref="L80" si="105">CONCATENATE($R$1,"-",,$D80,"-",M80)</f>
        <v>Vermeulen, Rudolf-Jochems,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0.46666666666666667</v>
      </c>
      <c r="L81" t="str">
        <f t="shared" ref="L81" si="106">CONCATENATE($D81,"-",$R$1,"-",M81)</f>
        <v>Jochems, Cees-Vermeulen, Rudolf-7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0.46666666666666667</v>
      </c>
      <c r="L82" t="str">
        <f t="shared" ref="L82" si="107">CONCATENATE($R$1,"-",,$D82,"-",M82)</f>
        <v>Vermeulen, Rudolf-Jochems,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0.46666666666666667</v>
      </c>
      <c r="L83" t="str">
        <f t="shared" ref="L83" si="108">CONCATENATE($D83,"-",$R$1,"-",M83)</f>
        <v>Jochems, Cees-Vermeulen, Rudolf-8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0.46666666666666667</v>
      </c>
      <c r="L84" t="str">
        <f t="shared" ref="L84:L98" si="110">CONCATENATE($D84,"-",$R$1,"-",M84)</f>
        <v>Kroese, Gerard-Vermeulen, Rudolf-1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45645.633333333339</v>
      </c>
      <c r="C85" s="35">
        <f>_xlfn.IFNA(VLOOKUP(L85,Invoer!$A$3:$P$599,3,FALSE),"")</f>
        <v>45644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10</v>
      </c>
      <c r="F85" s="31">
        <f>_xlfn.IFNA(VLOOKUP(L85,Invoer!$A$3:$P$599,10,FALSE),"")</f>
        <v>30</v>
      </c>
      <c r="G85" s="31">
        <f>_xlfn.IFNA(VLOOKUP(L85,Invoer!$A$3:$P$599,12,FALSE),"")</f>
        <v>2</v>
      </c>
      <c r="H85" s="32">
        <f>_xlfn.IFNA(VLOOKUP(L85,Invoer!$A$3:$P$599,14,FALSE),"")</f>
        <v>0.33333333333333331</v>
      </c>
      <c r="I85" s="34">
        <f>_xlfn.IFNA(VLOOKUP(L85,Invoer!$A$3:$P$599,16,FALSE),"")</f>
        <v>0</v>
      </c>
      <c r="J85" s="37">
        <f>VLOOKUP($R$1,Deelnemers!$B$1:$D$25,3,FALSE)</f>
        <v>0.46666666666666667</v>
      </c>
      <c r="L85" t="str">
        <f>CONCATENATE($R$1,"-",$D85,"-",M85)</f>
        <v>Vermeulen, Rudolf-Kroese,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0.46666666666666667</v>
      </c>
      <c r="L86" t="str">
        <f t="shared" si="110"/>
        <v>Kroese, Gerard-Vermeulen, Rudolf-2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0.46666666666666667</v>
      </c>
      <c r="L87" t="str">
        <f t="shared" ref="L87" si="119">CONCATENATE($R$1,"-",$D87,"-",M87)</f>
        <v>Vermeulen, Rudolf-Kroese,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0.46666666666666667</v>
      </c>
      <c r="L88" t="str">
        <f t="shared" si="110"/>
        <v>Kroese, Gerard-Vermeulen, Rudolf-3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0.46666666666666667</v>
      </c>
      <c r="L89" t="str">
        <f t="shared" ref="L89" si="120">CONCATENATE($R$1,"-",$D89,"-",M89)</f>
        <v>Vermeulen, Rudolf-Kroese,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0.46666666666666667</v>
      </c>
      <c r="L90" t="str">
        <f t="shared" si="110"/>
        <v>Kroese, Gerard-Vermeulen, Rudolf-4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0.46666666666666667</v>
      </c>
      <c r="L91" t="str">
        <f t="shared" ref="L91" si="121">CONCATENATE($R$1,"-",$D91,"-",M91)</f>
        <v>Vermeulen, Rudolf-Kroese,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0.46666666666666667</v>
      </c>
      <c r="L92" t="str">
        <f t="shared" si="110"/>
        <v>Kroese, Gerard-Vermeulen, Rudolf-5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0.46666666666666667</v>
      </c>
      <c r="L93" t="str">
        <f t="shared" ref="L93" si="122">CONCATENATE($R$1,"-",$D93,"-",M93)</f>
        <v>Vermeulen, Rudolf-Kroese,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0.46666666666666667</v>
      </c>
      <c r="L94" t="str">
        <f t="shared" si="110"/>
        <v>Kroese, Gerard-Vermeulen, Rudolf-6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0.46666666666666667</v>
      </c>
      <c r="L95" t="str">
        <f t="shared" ref="L95" si="123">CONCATENATE($R$1,"-",$D95,"-",M95)</f>
        <v>Vermeulen, Rudolf-Kroese,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0.46666666666666667</v>
      </c>
      <c r="L96" t="str">
        <f t="shared" si="110"/>
        <v>Kroese, Gerard-Vermeulen, Rudolf-7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0.46666666666666667</v>
      </c>
      <c r="L97" t="str">
        <f t="shared" ref="L97" si="124">CONCATENATE($R$1,"-",$D97,"-",M97)</f>
        <v>Vermeulen, Rudolf-Kroese,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0.46666666666666667</v>
      </c>
      <c r="L98" t="str">
        <f t="shared" si="110"/>
        <v>Kroese, Gerard-Vermeulen, Rudolf-8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0.46666666666666667</v>
      </c>
      <c r="L99" t="str">
        <f t="shared" ref="L99" si="125">CONCATENATE($R$1,"-",$D99,"-",M99)</f>
        <v>Vermeulen, Rudolf-Kroese,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0.46666666666666667</v>
      </c>
      <c r="L100" t="str">
        <f t="shared" ref="L100" si="127">CONCATENATE($R$1,"-",,$D100,"-",M100)</f>
        <v>Vermeulen, Rudolf-Oorschot,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45681.299999999996</v>
      </c>
      <c r="C101" s="35">
        <f>_xlfn.IFNA(VLOOKUP(L101,Invoer!$A$3:$P$599,3,FALSE),"")</f>
        <v>45679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14</v>
      </c>
      <c r="F101" s="31">
        <f>_xlfn.IFNA(VLOOKUP(L101,Invoer!$A$3:$P$599,10,FALSE),"")</f>
        <v>20</v>
      </c>
      <c r="G101" s="31">
        <f>_xlfn.IFNA(VLOOKUP(L101,Invoer!$A$3:$P$599,12,FALSE),"")</f>
        <v>3</v>
      </c>
      <c r="H101" s="32">
        <f>_xlfn.IFNA(VLOOKUP(L101,Invoer!$A$3:$P$599,14,FALSE),"")</f>
        <v>0.7</v>
      </c>
      <c r="I101" s="34">
        <f>_xlfn.IFNA(VLOOKUP(L101,Invoer!$A$3:$P$599,16,FALSE),"")</f>
        <v>3</v>
      </c>
      <c r="J101" s="37">
        <f>VLOOKUP($R$1,Deelnemers!$B$1:$D$25,3,FALSE)</f>
        <v>0.46666666666666667</v>
      </c>
      <c r="L101" t="str">
        <f t="shared" ref="L101" si="128">CONCATENATE($D101,"-",$R$1,"-",M101)</f>
        <v>Oorschot, René van-Vermeulen, Rudolf-1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0.46666666666666667</v>
      </c>
      <c r="L102" t="str">
        <f t="shared" ref="L102" si="129">CONCATENATE($R$1,"-",,$D102,"-",M102)</f>
        <v>Vermeulen, Rudolf-Oorschot,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0.46666666666666667</v>
      </c>
      <c r="L103" t="str">
        <f t="shared" ref="L103" si="130">CONCATENATE($D103,"-",$R$1,"-",M103)</f>
        <v>Oorschot, René van-Vermeulen, Rudolf-2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661</v>
      </c>
      <c r="T103" s="44">
        <f>F404</f>
        <v>1343</v>
      </c>
      <c r="U103" s="44">
        <f>G404</f>
        <v>6</v>
      </c>
      <c r="V103" s="45">
        <f>H404</f>
        <v>0.49218168279970215</v>
      </c>
      <c r="W103" s="44">
        <f>I404</f>
        <v>85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0.46666666666666667</v>
      </c>
      <c r="L104" t="str">
        <f t="shared" ref="L104" si="132">CONCATENATE($R$1,"-",,$D104,"-",M104)</f>
        <v>Vermeulen, Rudolf-Oorschot,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0.46666666666666667</v>
      </c>
      <c r="L105" t="str">
        <f t="shared" ref="L105" si="133">CONCATENATE($D105,"-",$R$1,"-",M105)</f>
        <v>Oorschot, René van-Vermeulen, Rudolf-3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0.46666666666666667</v>
      </c>
      <c r="L106" t="str">
        <f t="shared" ref="L106" si="134">CONCATENATE($R$1,"-",,$D106,"-",M106)</f>
        <v>Vermeulen, Rudolf-Oorschot,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0.46666666666666667</v>
      </c>
      <c r="L107" t="str">
        <f t="shared" ref="L107" si="135">CONCATENATE($D107,"-",$R$1,"-",M107)</f>
        <v>Oorschot, René van-Vermeulen, Rudolf-4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0.46666666666666667</v>
      </c>
      <c r="L108" t="str">
        <f t="shared" ref="L108" si="136">CONCATENATE($R$1,"-",,$D108,"-",M108)</f>
        <v>Vermeulen, Rudolf-Oorschot,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0.46666666666666667</v>
      </c>
      <c r="L109" t="str">
        <f t="shared" ref="L109" si="137">CONCATENATE($D109,"-",$R$1,"-",M109)</f>
        <v>Oorschot, René van-Vermeulen, Rudolf-5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0.46666666666666667</v>
      </c>
      <c r="L110" t="str">
        <f t="shared" ref="L110" si="138">CONCATENATE($R$1,"-",,$D110,"-",M110)</f>
        <v>Vermeulen, Rudolf-Oorschot,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0.46666666666666667</v>
      </c>
      <c r="L111" t="str">
        <f t="shared" ref="L111" si="139">CONCATENATE($D111,"-",$R$1,"-",M111)</f>
        <v>Oorschot, René van-Vermeulen, Rudolf-6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0.46666666666666667</v>
      </c>
      <c r="L112" t="str">
        <f t="shared" ref="L112" si="140">CONCATENATE($R$1,"-",,$D112,"-",M112)</f>
        <v>Vermeulen, Rudolf-Oorschot,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0.46666666666666667</v>
      </c>
      <c r="L113" t="str">
        <f t="shared" ref="L113" si="141">CONCATENATE($D113,"-",$R$1,"-",M113)</f>
        <v>Oorschot, René van-Vermeulen, Rudolf-7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0.46666666666666667</v>
      </c>
      <c r="L114" t="str">
        <f t="shared" ref="L114" si="142">CONCATENATE($R$1,"-",,$D114,"-",M114)</f>
        <v>Vermeulen, Rudolf-Oorschot,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0.46666666666666667</v>
      </c>
      <c r="L115" t="str">
        <f t="shared" ref="L115" si="143">CONCATENATE($D115,"-",$R$1,"-",M115)</f>
        <v>Oorschot, René van-Vermeulen, Rudolf-8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45554.9</v>
      </c>
      <c r="C116" s="35">
        <f>_xlfn.IFNA(VLOOKUP(L116,Invoer!$A$3:$P$599,3,FALSE),"")</f>
        <v>45553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12</v>
      </c>
      <c r="F116" s="31">
        <f>_xlfn.IFNA(VLOOKUP(L116,Invoer!$A$3:$P$599,10,FALSE),"")</f>
        <v>30</v>
      </c>
      <c r="G116" s="31">
        <f>_xlfn.IFNA(VLOOKUP(L116,Invoer!$A$3:$P$599,11,FALSE),"")</f>
        <v>4</v>
      </c>
      <c r="H116" s="32">
        <f>_xlfn.IFNA(VLOOKUP(L116,Invoer!$A$3:$P$599,13,FALSE),"")</f>
        <v>0.4</v>
      </c>
      <c r="I116" s="34">
        <f>_xlfn.IFNA(VLOOKUP(L116,Invoer!$A$3:$P$599,15,FALSE),"")</f>
        <v>0</v>
      </c>
      <c r="J116" s="37">
        <f>VLOOKUP($R$1,Deelnemers!$B$1:$D$25,3,FALSE)</f>
        <v>0.46666666666666667</v>
      </c>
      <c r="L116" t="str">
        <f t="shared" ref="L116" si="144">CONCATENATE($R$1,"-",,$D116,"-",M116)</f>
        <v>Vermeulen, Rudolf-Praat,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45576.256363636363</v>
      </c>
      <c r="C117" s="35">
        <f>_xlfn.IFNA(VLOOKUP(L117,Invoer!$A$3:$P$599,3,FALSE),"")</f>
        <v>45574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14</v>
      </c>
      <c r="F117" s="31">
        <f>_xlfn.IFNA(VLOOKUP(L117,Invoer!$A$3:$P$599,10,FALSE),"")</f>
        <v>22</v>
      </c>
      <c r="G117" s="31">
        <f>_xlfn.IFNA(VLOOKUP(L117,Invoer!$A$3:$P$599,12,FALSE),"")</f>
        <v>3</v>
      </c>
      <c r="H117" s="32">
        <f>_xlfn.IFNA(VLOOKUP(L117,Invoer!$A$3:$P$599,14,FALSE),"")</f>
        <v>0.63636363636363635</v>
      </c>
      <c r="I117" s="34">
        <f>_xlfn.IFNA(VLOOKUP(L117,Invoer!$A$3:$P$599,16,FALSE),"")</f>
        <v>3</v>
      </c>
      <c r="J117" s="37">
        <f>VLOOKUP($R$1,Deelnemers!$B$1:$D$25,3,FALSE)</f>
        <v>0.46666666666666667</v>
      </c>
      <c r="L117" t="str">
        <f t="shared" ref="L117" si="145">CONCATENATE($D117,"-",$R$1,"-",M117)</f>
        <v>Praat, Marcel van-Vermeulen, Rudolf-1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45618.223333333335</v>
      </c>
      <c r="C118" s="35">
        <f>_xlfn.IFNA(VLOOKUP(L118,Invoer!$A$3:$P$599,3,FALSE),"")</f>
        <v>45616</v>
      </c>
      <c r="D118" s="23" t="str">
        <f>Deelnemers!$B$9</f>
        <v>Praat, Marcel van</v>
      </c>
      <c r="E118" s="31">
        <f>IFERROR(IF(VLOOKUP(L118,Invoer!$A$3:$P$599,8,FALSE)&gt;$S$1,$S$1,VLOOKUP(L118,Invoer!$A$3:$P$599,8,FALSE)),"")</f>
        <v>14</v>
      </c>
      <c r="F118" s="31">
        <f>_xlfn.IFNA(VLOOKUP(L118,Invoer!$A$3:$P$599,10,FALSE),"")</f>
        <v>24</v>
      </c>
      <c r="G118" s="31">
        <f>_xlfn.IFNA(VLOOKUP(L118,Invoer!$A$3:$P$599,11,FALSE),"")</f>
        <v>3</v>
      </c>
      <c r="H118" s="32">
        <f>_xlfn.IFNA(VLOOKUP(L118,Invoer!$A$3:$P$599,13,FALSE),"")</f>
        <v>0.58333333333333337</v>
      </c>
      <c r="I118" s="34">
        <f>_xlfn.IFNA(VLOOKUP(L118,Invoer!$A$3:$P$599,15,FALSE),"")</f>
        <v>3</v>
      </c>
      <c r="J118" s="37">
        <f>VLOOKUP($R$1,Deelnemers!$B$1:$D$25,3,FALSE)</f>
        <v>0.46666666666666667</v>
      </c>
      <c r="L118" t="str">
        <f t="shared" ref="L118" si="146">CONCATENATE($R$1,"-",,$D118,"-",M118)</f>
        <v>Vermeulen, Rudolf-Praat,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45750.656666666662</v>
      </c>
      <c r="C119" s="35">
        <f>_xlfn.IFNA(VLOOKUP(L119,Invoer!$A$3:$P$599,3,FALSE),"")</f>
        <v>45749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10</v>
      </c>
      <c r="F119" s="31">
        <f>_xlfn.IFNA(VLOOKUP(L119,Invoer!$A$3:$P$599,10,FALSE),"")</f>
        <v>24</v>
      </c>
      <c r="G119" s="31">
        <f>_xlfn.IFNA(VLOOKUP(L119,Invoer!$A$3:$P$599,12,FALSE),"")</f>
        <v>2</v>
      </c>
      <c r="H119" s="32">
        <f>_xlfn.IFNA(VLOOKUP(L119,Invoer!$A$3:$P$599,14,FALSE),"")</f>
        <v>0.41666666666666669</v>
      </c>
      <c r="I119" s="34">
        <f>_xlfn.IFNA(VLOOKUP(L119,Invoer!$A$3:$P$599,16,FALSE),"")</f>
        <v>0</v>
      </c>
      <c r="J119" s="37">
        <f>VLOOKUP($R$1,Deelnemers!$B$1:$D$25,3,FALSE)</f>
        <v>0.46666666666666667</v>
      </c>
      <c r="L119" t="str">
        <f t="shared" ref="L119" si="147">CONCATENATE($D119,"-",$R$1,"-",M119)</f>
        <v>Praat, Marcel van-Vermeulen, Rudolf-2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45646.166666666672</v>
      </c>
      <c r="C120" s="35">
        <f>_xlfn.IFNA(VLOOKUP(L120,Invoer!$A$3:$P$599,3,FALSE),"")</f>
        <v>45644</v>
      </c>
      <c r="D120" s="23" t="str">
        <f>Deelnemers!$B$9</f>
        <v>Praat, Marcel van</v>
      </c>
      <c r="E120" s="31">
        <f>IFERROR(IF(VLOOKUP(L120,Invoer!$A$3:$P$599,8,FALSE)&gt;$S$1,$S$1,VLOOKUP(L120,Invoer!$A$3:$P$599,8,FALSE)),"")</f>
        <v>14</v>
      </c>
      <c r="F120" s="31">
        <f>_xlfn.IFNA(VLOOKUP(L120,Invoer!$A$3:$P$599,10,FALSE),"")</f>
        <v>30</v>
      </c>
      <c r="G120" s="31">
        <f>_xlfn.IFNA(VLOOKUP(L120,Invoer!$A$3:$P$599,11,FALSE),"")</f>
        <v>2</v>
      </c>
      <c r="H120" s="32">
        <f>_xlfn.IFNA(VLOOKUP(L120,Invoer!$A$3:$P$599,13,FALSE),"")</f>
        <v>0.46666666666666667</v>
      </c>
      <c r="I120" s="34">
        <f>_xlfn.IFNA(VLOOKUP(L120,Invoer!$A$3:$P$599,15,FALSE),"")</f>
        <v>3</v>
      </c>
      <c r="J120" s="37">
        <f>VLOOKUP($R$1,Deelnemers!$B$1:$D$25,3,FALSE)</f>
        <v>0.46666666666666667</v>
      </c>
      <c r="L120" t="str">
        <f t="shared" ref="L120" si="148">CONCATENATE($R$1,"-",,$D120,"-",M120)</f>
        <v>Vermeulen, Rudolf-Praat,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0.46666666666666667</v>
      </c>
      <c r="L121" t="str">
        <f t="shared" ref="L121" si="149">CONCATENATE($D121,"-",$R$1,"-",M121)</f>
        <v>Praat, Marcel van-Vermeulen, Rudolf-3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0.46666666666666667</v>
      </c>
      <c r="L122" t="str">
        <f t="shared" ref="L122" si="150">CONCATENATE($R$1,"-",,$D122,"-",M122)</f>
        <v>Vermeulen, Rudolf-Praat,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0.46666666666666667</v>
      </c>
      <c r="L123" t="str">
        <f t="shared" ref="L123" si="151">CONCATENATE($D123,"-",$R$1,"-",M123)</f>
        <v>Praat, Marcel van-Vermeulen, Rudolf-4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0.46666666666666667</v>
      </c>
      <c r="L124" t="str">
        <f t="shared" ref="L124" si="152">CONCATENATE($R$1,"-",,$D124,"-",M124)</f>
        <v>Vermeulen, Rudolf-Praat,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0.46666666666666667</v>
      </c>
      <c r="L125" t="str">
        <f t="shared" ref="L125" si="153">CONCATENATE($D125,"-",$R$1,"-",M125)</f>
        <v>Praat, Marcel van-Vermeulen, Rudolf-5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0.46666666666666667</v>
      </c>
      <c r="L126" t="str">
        <f t="shared" ref="L126" si="154">CONCATENATE($R$1,"-",,$D126,"-",M126)</f>
        <v>Vermeulen, Rudolf-Praat,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0.46666666666666667</v>
      </c>
      <c r="L127" t="str">
        <f t="shared" ref="L127" si="155">CONCATENATE($D127,"-",$R$1,"-",M127)</f>
        <v>Praat, Marcel van-Vermeulen, Rudolf-6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0.46666666666666667</v>
      </c>
      <c r="L128" t="str">
        <f t="shared" ref="L128" si="156">CONCATENATE($R$1,"-",,$D128,"-",M128)</f>
        <v>Vermeulen, Rudolf-Praat,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0.46666666666666667</v>
      </c>
      <c r="L129" t="str">
        <f t="shared" ref="L129" si="157">CONCATENATE($D129,"-",$R$1,"-",M129)</f>
        <v>Praat, Marcel van-Vermeulen, Rudolf-7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0.46666666666666667</v>
      </c>
      <c r="L130" t="str">
        <f t="shared" ref="L130" si="158">CONCATENATE($R$1,"-",,$D130,"-",M130)</f>
        <v>Vermeulen, Rudolf-Praat,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0.46666666666666667</v>
      </c>
      <c r="L131" t="str">
        <f t="shared" ref="L131" si="159">CONCATENATE($D131,"-",$R$1,"-",M131)</f>
        <v>Praat, Marcel van-Vermeulen, Rudolf-8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45554.633333333339</v>
      </c>
      <c r="C132" s="35">
        <f>_xlfn.IFNA(VLOOKUP(L132,Invoer!$A$3:$P$599,3,FALSE),"")</f>
        <v>45553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10</v>
      </c>
      <c r="F132" s="31">
        <f>_xlfn.IFNA(VLOOKUP(L132,Invoer!$A$3:$P$599,10,FALSE),"")</f>
        <v>30</v>
      </c>
      <c r="G132" s="31">
        <f>_xlfn.IFNA(VLOOKUP(L132,Invoer!$A$3:$P$599,11,FALSE),"")</f>
        <v>2</v>
      </c>
      <c r="H132" s="32">
        <f>_xlfn.IFNA(VLOOKUP(L132,Invoer!$A$3:$P$599,13,FALSE),"")</f>
        <v>0.33333333333333331</v>
      </c>
      <c r="I132" s="34">
        <f>_xlfn.IFNA(VLOOKUP(L132,Invoer!$A$3:$P$599,15,FALSE),"")</f>
        <v>0</v>
      </c>
      <c r="J132" s="37">
        <f>VLOOKUP($R$1,Deelnemers!$B$1:$D$25,3,FALSE)</f>
        <v>0.46666666666666667</v>
      </c>
      <c r="L132" t="str">
        <f t="shared" ref="L132" si="160">CONCATENATE($R$1,"-",,$D132,"-",M132)</f>
        <v>Vermeulen, Rudolf-Steen,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45667.03333333334</v>
      </c>
      <c r="C133" s="35">
        <f>_xlfn.IFNA(VLOOKUP(L133,Invoer!$A$3:$P$599,3,FALSE),"")</f>
        <v>45665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13</v>
      </c>
      <c r="F133" s="31">
        <f>_xlfn.IFNA(VLOOKUP(L133,Invoer!$A$3:$P$599,10,FALSE),"")</f>
        <v>30</v>
      </c>
      <c r="G133" s="31">
        <f>_xlfn.IFNA(VLOOKUP(L133,Invoer!$A$3:$P$599,12,FALSE),"")</f>
        <v>2</v>
      </c>
      <c r="H133" s="32">
        <f>_xlfn.IFNA(VLOOKUP(L133,Invoer!$A$3:$P$599,14,FALSE),"")</f>
        <v>0.43333333333333335</v>
      </c>
      <c r="I133" s="34">
        <f>_xlfn.IFNA(VLOOKUP(L133,Invoer!$A$3:$P$599,16,FALSE),"")</f>
        <v>0</v>
      </c>
      <c r="J133" s="37">
        <f>VLOOKUP($R$1,Deelnemers!$B$1:$D$25,3,FALSE)</f>
        <v>0.46666666666666667</v>
      </c>
      <c r="L133" t="str">
        <f t="shared" ref="L133" si="161">CONCATENATE($D133,"-",$R$1,"-",M133)</f>
        <v>Steen, Jan van-Vermeulen, Rudolf-1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45736.9</v>
      </c>
      <c r="C134" s="35">
        <f>_xlfn.IFNA(VLOOKUP(L134,Invoer!$A$3:$P$599,3,FALSE),"")</f>
        <v>45735</v>
      </c>
      <c r="D134" s="23" t="str">
        <f>Deelnemers!$B$10</f>
        <v>Steen, Jan van</v>
      </c>
      <c r="E134" s="31">
        <f>IFERROR(IF(VLOOKUP(L134,Invoer!$A$3:$P$599,8,FALSE)&gt;$S$1,$S$1,VLOOKUP(L134,Invoer!$A$3:$P$599,8,FALSE)),"")</f>
        <v>12</v>
      </c>
      <c r="F134" s="31">
        <f>_xlfn.IFNA(VLOOKUP(L134,Invoer!$A$3:$P$599,10,FALSE),"")</f>
        <v>30</v>
      </c>
      <c r="G134" s="31">
        <f>_xlfn.IFNA(VLOOKUP(L134,Invoer!$A$3:$P$599,11,FALSE),"")</f>
        <v>2</v>
      </c>
      <c r="H134" s="32">
        <f>_xlfn.IFNA(VLOOKUP(L134,Invoer!$A$3:$P$599,13,FALSE),"")</f>
        <v>0.4</v>
      </c>
      <c r="I134" s="34">
        <f>_xlfn.IFNA(VLOOKUP(L134,Invoer!$A$3:$P$599,15,FALSE),"")</f>
        <v>0</v>
      </c>
      <c r="J134" s="37">
        <f>VLOOKUP($R$1,Deelnemers!$B$1:$D$25,3,FALSE)</f>
        <v>0.46666666666666667</v>
      </c>
      <c r="L134" t="str">
        <f t="shared" ref="L134" si="162">CONCATENATE($R$1,"-",,$D134,"-",M134)</f>
        <v>Vermeulen, Rudolf-Steen,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0.46666666666666667</v>
      </c>
      <c r="L135" t="str">
        <f t="shared" ref="L135" si="164">CONCATENATE($D135,"-",$R$1,"-",M135)</f>
        <v>Steen, Jan van-Vermeulen, Rudolf-2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45751.188518518517</v>
      </c>
      <c r="C136" s="35">
        <f>_xlfn.IFNA(VLOOKUP(L136,Invoer!$A$3:$P$599,3,FALSE),"")</f>
        <v>45749</v>
      </c>
      <c r="D136" s="23" t="str">
        <f>Deelnemers!$B$10</f>
        <v>Steen, Jan van</v>
      </c>
      <c r="E136" s="31">
        <f>IFERROR(IF(VLOOKUP(L136,Invoer!$A$3:$P$599,8,FALSE)&gt;$S$1,$S$1,VLOOKUP(L136,Invoer!$A$3:$P$599,8,FALSE)),"")</f>
        <v>14</v>
      </c>
      <c r="F136" s="31">
        <f>_xlfn.IFNA(VLOOKUP(L136,Invoer!$A$3:$P$599,10,FALSE),"")</f>
        <v>27</v>
      </c>
      <c r="G136" s="31">
        <f>_xlfn.IFNA(VLOOKUP(L136,Invoer!$A$3:$P$599,11,FALSE),"")</f>
        <v>4</v>
      </c>
      <c r="H136" s="32">
        <f>_xlfn.IFNA(VLOOKUP(L136,Invoer!$A$3:$P$599,13,FALSE),"")</f>
        <v>0.51851851851851849</v>
      </c>
      <c r="I136" s="34">
        <f>_xlfn.IFNA(VLOOKUP(L136,Invoer!$A$3:$P$599,15,FALSE),"")</f>
        <v>3</v>
      </c>
      <c r="J136" s="37">
        <f>VLOOKUP($R$1,Deelnemers!$B$1:$D$25,3,FALSE)</f>
        <v>0.46666666666666667</v>
      </c>
      <c r="L136" t="str">
        <f t="shared" ref="L136" si="165">CONCATENATE($R$1,"-",,$D136,"-",M136)</f>
        <v>Vermeulen, Rudolf-Steen,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0.46666666666666667</v>
      </c>
      <c r="L137" t="str">
        <f t="shared" ref="L137" si="166">CONCATENATE($D137,"-",$R$1,"-",M137)</f>
        <v>Steen, Jan van-Vermeulen, Rudolf-3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0.46666666666666667</v>
      </c>
      <c r="L138" t="str">
        <f t="shared" ref="L138" si="167">CONCATENATE($R$1,"-",,$D138,"-",M138)</f>
        <v>Vermeulen, Rudolf-Steen,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0.46666666666666667</v>
      </c>
      <c r="L139" t="str">
        <f t="shared" ref="L139" si="168">CONCATENATE($D139,"-",$R$1,"-",M139)</f>
        <v>Steen, Jan van-Vermeulen, Rudolf-4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0.46666666666666667</v>
      </c>
      <c r="L140" t="str">
        <f t="shared" ref="L140" si="169">CONCATENATE($R$1,"-",,$D140,"-",M140)</f>
        <v>Vermeulen, Rudolf-Steen,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0.46666666666666667</v>
      </c>
      <c r="L141" t="str">
        <f t="shared" ref="L141" si="170">CONCATENATE($D141,"-",$R$1,"-",M141)</f>
        <v>Steen, Jan van-Vermeulen, Rudolf-5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0.46666666666666667</v>
      </c>
      <c r="L142" t="str">
        <f t="shared" ref="L142" si="171">CONCATENATE($R$1,"-",,$D142,"-",M142)</f>
        <v>Vermeulen, Rudolf-Steen,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0.46666666666666667</v>
      </c>
      <c r="L143" t="str">
        <f t="shared" ref="L143" si="172">CONCATENATE($D143,"-",$R$1,"-",M143)</f>
        <v>Steen, Jan van-Vermeulen, Rudolf-6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0.46666666666666667</v>
      </c>
      <c r="L144" t="str">
        <f t="shared" ref="L144" si="173">CONCATENATE($R$1,"-",,$D144,"-",M144)</f>
        <v>Vermeulen, Rudolf-Steen,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0.46666666666666667</v>
      </c>
      <c r="L145" t="str">
        <f t="shared" ref="L145" si="174">CONCATENATE($D145,"-",$R$1,"-",M145)</f>
        <v>Steen, Jan van-Vermeulen, Rudolf-7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0.46666666666666667</v>
      </c>
      <c r="L146" t="str">
        <f t="shared" ref="L146" si="175">CONCATENATE($R$1,"-",,$D146,"-",M146)</f>
        <v>Vermeulen, Rudolf-Steen,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0.46666666666666667</v>
      </c>
      <c r="L147" t="str">
        <f t="shared" ref="L147" si="176">CONCATENATE($D147,"-",$R$1,"-",M147)</f>
        <v>Steen, Jan van-Vermeulen, Rudolf-8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45583.256363636363</v>
      </c>
      <c r="C148" s="35">
        <f>_xlfn.IFNA(VLOOKUP(L148,Invoer!$A$3:$P$599,3,FALSE),"")</f>
        <v>45581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14</v>
      </c>
      <c r="F148" s="31">
        <f>_xlfn.IFNA(VLOOKUP(L148,Invoer!$A$3:$P$599,10,FALSE),"")</f>
        <v>22</v>
      </c>
      <c r="G148" s="31">
        <f>_xlfn.IFNA(VLOOKUP(L148,Invoer!$A$3:$P$599,11,FALSE),"")</f>
        <v>4</v>
      </c>
      <c r="H148" s="32">
        <f>_xlfn.IFNA(VLOOKUP(L148,Invoer!$A$3:$P$599,13,FALSE),"")</f>
        <v>0.63636363636363635</v>
      </c>
      <c r="I148" s="34">
        <f>_xlfn.IFNA(VLOOKUP(L148,Invoer!$A$3:$P$599,15,FALSE),"")</f>
        <v>3</v>
      </c>
      <c r="J148" s="37">
        <f>VLOOKUP($R$1,Deelnemers!$B$1:$D$25,3,FALSE)</f>
        <v>0.46666666666666667</v>
      </c>
      <c r="L148" t="str">
        <f t="shared" ref="L148" si="177">CONCATENATE($R$1,"-",,$D148,"-",M148)</f>
        <v>Vermeulen, Rudolf-Steen,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45548.21</v>
      </c>
      <c r="C149" s="35">
        <f>_xlfn.IFNA(VLOOKUP(L149,Invoer!$A$3:$P$599,3,FALSE),"")</f>
        <v>45546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14</v>
      </c>
      <c r="F149" s="31">
        <f>_xlfn.IFNA(VLOOKUP(L149,Invoer!$A$3:$P$599,10,FALSE),"")</f>
        <v>25</v>
      </c>
      <c r="G149" s="31">
        <f>_xlfn.IFNA(VLOOKUP(L149,Invoer!$A$3:$P$599,12,FALSE),"")</f>
        <v>3</v>
      </c>
      <c r="H149" s="32">
        <f>_xlfn.IFNA(VLOOKUP(L149,Invoer!$A$3:$P$599,14,FALSE),"")</f>
        <v>0.56000000000000005</v>
      </c>
      <c r="I149" s="34">
        <f>_xlfn.IFNA(VLOOKUP(L149,Invoer!$A$3:$P$599,16,FALSE),"")</f>
        <v>3</v>
      </c>
      <c r="J149" s="37">
        <f>VLOOKUP($R$1,Deelnemers!$B$1:$D$25,3,FALSE)</f>
        <v>0.46666666666666667</v>
      </c>
      <c r="L149" t="str">
        <f t="shared" ref="L149" si="178">CONCATENATE($D149,"-",$R$1,"-",M149)</f>
        <v>Steen, Kees van-Vermeulen, Rudolf-1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0.46666666666666667</v>
      </c>
      <c r="L150" t="str">
        <f t="shared" ref="L150" si="179">CONCATENATE($R$1,"-",,$D150,"-",M150)</f>
        <v>Vermeulen, Rudolf-Steen,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0.46666666666666667</v>
      </c>
      <c r="L151" t="str">
        <f t="shared" ref="L151" si="180">CONCATENATE($D151,"-",$R$1,"-",M151)</f>
        <v>Steen, Kees van-Vermeulen, Rudolf-2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0.46666666666666667</v>
      </c>
      <c r="L152" t="str">
        <f t="shared" ref="L152" si="181">CONCATENATE($R$1,"-",,$D152,"-",M152)</f>
        <v>Vermeulen, Rudolf-Steen,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0.46666666666666667</v>
      </c>
      <c r="L153" t="str">
        <f t="shared" ref="L153" si="182">CONCATENATE($D153,"-",$R$1,"-",M153)</f>
        <v>Steen, Kees van-Vermeulen, Rudolf-3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0.46666666666666667</v>
      </c>
      <c r="L154" t="str">
        <f t="shared" ref="L154" si="183">CONCATENATE($R$1,"-",,$D154,"-",M154)</f>
        <v>Vermeulen, Rudolf-Steen,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0.46666666666666667</v>
      </c>
      <c r="L155" t="str">
        <f t="shared" ref="L155" si="184">CONCATENATE($D155,"-",$R$1,"-",M155)</f>
        <v>Steen, Kees van-Vermeulen, Rudolf-4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0.46666666666666667</v>
      </c>
      <c r="L156" t="str">
        <f t="shared" ref="L156" si="185">CONCATENATE($R$1,"-",,$D156,"-",M156)</f>
        <v>Vermeulen, Rudolf-Steen,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0.46666666666666667</v>
      </c>
      <c r="L157" t="str">
        <f t="shared" ref="L157" si="186">CONCATENATE($D157,"-",$R$1,"-",M157)</f>
        <v>Steen, Kees van-Vermeulen, Rudolf-5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0.46666666666666667</v>
      </c>
      <c r="L158" t="str">
        <f t="shared" ref="L158" si="187">CONCATENATE($R$1,"-",,$D158,"-",M158)</f>
        <v>Vermeulen, Rudolf-Steen,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0.46666666666666667</v>
      </c>
      <c r="L159" t="str">
        <f t="shared" ref="L159" si="188">CONCATENATE($D159,"-",$R$1,"-",M159)</f>
        <v>Steen, Kees van-Vermeulen, Rudolf-6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0.46666666666666667</v>
      </c>
      <c r="L160" t="str">
        <f t="shared" ref="L160" si="189">CONCATENATE($R$1,"-",,$D160,"-",M160)</f>
        <v>Vermeulen, Rudolf-Steen,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0.46666666666666667</v>
      </c>
      <c r="L161" t="str">
        <f t="shared" ref="L161" si="190">CONCATENATE($D161,"-",$R$1,"-",M161)</f>
        <v>Steen, Kees van-Vermeulen, Rudolf-7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0.46666666666666667</v>
      </c>
      <c r="L162" t="str">
        <f t="shared" ref="L162" si="191">CONCATENATE($R$1,"-",,$D162,"-",M162)</f>
        <v>Vermeulen, Rudolf-Steen,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0.46666666666666667</v>
      </c>
      <c r="L163" t="str">
        <f t="shared" ref="L163" si="192">CONCATENATE($D163,"-",$R$1,"-",M163)</f>
        <v>Steen, Kees van-Vermeulen, Rudolf-8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0.46666666666666667</v>
      </c>
      <c r="L164" t="str">
        <f t="shared" ref="L164" si="194">CONCATENATE($R$1,"-",,$D164,"-",M164)</f>
        <v>Vermeulen, Rudolf-Vermeulen,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>
        <f>VLOOKUP($R$1,Deelnemers!$B$1:$D$25,3,FALSE)</f>
        <v>0.46666666666666667</v>
      </c>
      <c r="L165" t="str">
        <f t="shared" ref="L165" si="195">CONCATENATE($D165,"-",$R$1,"-",M165)</f>
        <v>Vermeulen, Rudolf-Vermeulen, Rudolf-1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0.46666666666666667</v>
      </c>
      <c r="L166" t="str">
        <f t="shared" ref="L166" si="196">CONCATENATE($R$1,"-",,$D166,"-",M166)</f>
        <v>Vermeulen, Rudolf-Vermeulen,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>
        <f>VLOOKUP($R$1,Deelnemers!$B$1:$D$25,3,FALSE)</f>
        <v>0.46666666666666667</v>
      </c>
      <c r="L167" t="str">
        <f t="shared" ref="L167" si="197">CONCATENATE($D167,"-",$R$1,"-",M167)</f>
        <v>Vermeulen, Rudolf-Vermeulen, Rudolf-2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0.46666666666666667</v>
      </c>
      <c r="L168" t="str">
        <f t="shared" ref="L168" si="199">CONCATENATE($R$1,"-",,$D168,"-",M168)</f>
        <v>Vermeulen, Rudolf-Vermeulen,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0.46666666666666667</v>
      </c>
      <c r="L169" t="str">
        <f t="shared" ref="L169" si="200">CONCATENATE($D169,"-",$R$1,"-",M169)</f>
        <v>Vermeulen, Rudolf-Vermeulen, Rudolf-3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0.46666666666666667</v>
      </c>
      <c r="L170" t="str">
        <f t="shared" ref="L170" si="201">CONCATENATE($R$1,"-",,$D170,"-",M170)</f>
        <v>Vermeulen, Rudolf-Vermeulen,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0.46666666666666667</v>
      </c>
      <c r="L171" t="str">
        <f t="shared" ref="L171" si="202">CONCATENATE($D171,"-",$R$1,"-",M171)</f>
        <v>Vermeulen, Rudolf-Vermeulen, Rudolf-4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0.46666666666666667</v>
      </c>
      <c r="L172" t="str">
        <f t="shared" ref="L172" si="203">CONCATENATE($R$1,"-",,$D172,"-",M172)</f>
        <v>Vermeulen, Rudolf-Vermeulen,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0.46666666666666667</v>
      </c>
      <c r="L173" t="str">
        <f t="shared" ref="L173" si="204">CONCATENATE($D173,"-",$R$1,"-",M173)</f>
        <v>Vermeulen, Rudolf-Vermeulen, Rudolf-5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0.46666666666666667</v>
      </c>
      <c r="L174" t="str">
        <f t="shared" ref="L174" si="205">CONCATENATE($R$1,"-",,$D174,"-",M174)</f>
        <v>Vermeulen, Rudolf-Vermeulen,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0.46666666666666667</v>
      </c>
      <c r="L175" t="str">
        <f t="shared" ref="L175" si="206">CONCATENATE($D175,"-",$R$1,"-",M175)</f>
        <v>Vermeulen, Rudolf-Vermeulen, Rudolf-6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0.46666666666666667</v>
      </c>
      <c r="L176" t="str">
        <f t="shared" ref="L176" si="207">CONCATENATE($R$1,"-",,$D176,"-",M176)</f>
        <v>Vermeulen, Rudolf-Vermeulen,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0.46666666666666667</v>
      </c>
      <c r="L177" t="str">
        <f t="shared" ref="L177" si="208">CONCATENATE($D177,"-",$R$1,"-",M177)</f>
        <v>Vermeulen, Rudolf-Vermeulen, Rudolf-7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0.46666666666666667</v>
      </c>
      <c r="L178" t="str">
        <f t="shared" ref="L178" si="209">CONCATENATE($R$1,"-",,$D178,"-",M178)</f>
        <v>Vermeulen, Rudolf-Vermeulen,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0.46666666666666667</v>
      </c>
      <c r="L179" t="str">
        <f t="shared" ref="L179" si="210">CONCATENATE($D179,"-",$R$1,"-",M179)</f>
        <v>Vermeulen, Rudolf-Vermeulen, Rudolf-8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45554.9</v>
      </c>
      <c r="C180" s="35">
        <f>_xlfn.IFNA(VLOOKUP(L180,Invoer!$A$3:$P$599,3,FALSE),"")</f>
        <v>45553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12</v>
      </c>
      <c r="F180" s="31">
        <f>_xlfn.IFNA(VLOOKUP(L180,Invoer!$A$3:$P$599,10,FALSE),"")</f>
        <v>30</v>
      </c>
      <c r="G180" s="31">
        <f>_xlfn.IFNA(VLOOKUP(L180,Invoer!$A$3:$P$599,11,FALSE),"")</f>
        <v>2</v>
      </c>
      <c r="H180" s="32">
        <f>_xlfn.IFNA(VLOOKUP(L180,Invoer!$A$3:$P$599,13,FALSE),"")</f>
        <v>0.4</v>
      </c>
      <c r="I180" s="34">
        <f>_xlfn.IFNA(VLOOKUP(L180,Invoer!$A$3:$P$599,15,FALSE),"")</f>
        <v>0</v>
      </c>
      <c r="J180" s="37">
        <f>VLOOKUP($R$1,Deelnemers!$B$1:$D$25,3,FALSE)</f>
        <v>0.46666666666666667</v>
      </c>
      <c r="L180" t="str">
        <f t="shared" ref="L180" si="211">CONCATENATE($R$1,"-",,$D180,"-",M180)</f>
        <v>Vermeulen, Rudolf-Vissenberg,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45737.188518518517</v>
      </c>
      <c r="C181" s="35">
        <f>_xlfn.IFNA(VLOOKUP(L181,Invoer!$A$3:$P$599,3,FALSE),"")</f>
        <v>45735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14</v>
      </c>
      <c r="F181" s="31">
        <f>_xlfn.IFNA(VLOOKUP(L181,Invoer!$A$3:$P$599,10,FALSE),"")</f>
        <v>27</v>
      </c>
      <c r="G181" s="31">
        <f>_xlfn.IFNA(VLOOKUP(L181,Invoer!$A$3:$P$599,12,FALSE),"")</f>
        <v>3</v>
      </c>
      <c r="H181" s="32">
        <f>_xlfn.IFNA(VLOOKUP(L181,Invoer!$A$3:$P$599,14,FALSE),"")</f>
        <v>0.51851851851851849</v>
      </c>
      <c r="I181" s="34">
        <f>_xlfn.IFNA(VLOOKUP(L181,Invoer!$A$3:$P$599,16,FALSE),"")</f>
        <v>3</v>
      </c>
      <c r="J181" s="37">
        <f>VLOOKUP($R$1,Deelnemers!$B$1:$D$25,3,FALSE)</f>
        <v>0.46666666666666667</v>
      </c>
      <c r="L181" t="str">
        <f t="shared" ref="L181" si="212">CONCATENATE($D181,"-",$R$1,"-",M181)</f>
        <v>Vissenberg, Erwin-Vermeulen, Rudolf-1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45646.166666666672</v>
      </c>
      <c r="C182" s="35">
        <f>_xlfn.IFNA(VLOOKUP(L182,Invoer!$A$3:$P$599,3,FALSE),"")</f>
        <v>45644</v>
      </c>
      <c r="D182" s="23" t="str">
        <f>Deelnemers!$B$13</f>
        <v>Vissenberg, Erwin</v>
      </c>
      <c r="E182" s="31">
        <f>IFERROR(IF(VLOOKUP(L182,Invoer!$A$3:$P$599,8,FALSE)&gt;$S$1,$S$1,VLOOKUP(L182,Invoer!$A$3:$P$599,8,FALSE)),"")</f>
        <v>14</v>
      </c>
      <c r="F182" s="31">
        <f>_xlfn.IFNA(VLOOKUP(L182,Invoer!$A$3:$P$599,10,FALSE),"")</f>
        <v>30</v>
      </c>
      <c r="G182" s="31">
        <f>_xlfn.IFNA(VLOOKUP(L182,Invoer!$A$3:$P$599,11,FALSE),"")</f>
        <v>2</v>
      </c>
      <c r="H182" s="32">
        <f>_xlfn.IFNA(VLOOKUP(L182,Invoer!$A$3:$P$599,13,FALSE),"")</f>
        <v>0.46666666666666667</v>
      </c>
      <c r="I182" s="34">
        <f>_xlfn.IFNA(VLOOKUP(L182,Invoer!$A$3:$P$599,15,FALSE),"")</f>
        <v>3</v>
      </c>
      <c r="J182" s="37">
        <f>VLOOKUP($R$1,Deelnemers!$B$1:$D$25,3,FALSE)</f>
        <v>0.46666666666666667</v>
      </c>
      <c r="L182" t="str">
        <f t="shared" ref="L182" si="213">CONCATENATE($R$1,"-",,$D182,"-",M182)</f>
        <v>Vermeulen, Rudolf-Vissenberg,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0.46666666666666667</v>
      </c>
      <c r="L183" t="str">
        <f t="shared" ref="L183" si="214">CONCATENATE($D183,"-",$R$1,"-",M183)</f>
        <v>Vissenberg, Erwin-Vermeulen, Rudolf-2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0.46666666666666667</v>
      </c>
      <c r="L184" t="str">
        <f t="shared" ref="L184" si="215">CONCATENATE($R$1,"-",,$D184,"-",M184)</f>
        <v>Vermeulen, Rudolf-Vissenberg,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0.46666666666666667</v>
      </c>
      <c r="L185" t="str">
        <f t="shared" ref="L185" si="216">CONCATENATE($D185,"-",$R$1,"-",M185)</f>
        <v>Vissenberg, Erwin-Vermeulen, Rudolf-3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0.46666666666666667</v>
      </c>
      <c r="L186" t="str">
        <f t="shared" ref="L186" si="217">CONCATENATE($R$1,"-",,$D186,"-",M186)</f>
        <v>Vermeulen, Rudolf-Vissenberg,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0.46666666666666667</v>
      </c>
      <c r="L187" t="str">
        <f t="shared" ref="L187" si="218">CONCATENATE($D187,"-",$R$1,"-",M187)</f>
        <v>Vissenberg, Erwin-Vermeulen, Rudolf-4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0.46666666666666667</v>
      </c>
      <c r="L188" t="str">
        <f t="shared" ref="L188" si="219">CONCATENATE($R$1,"-",,$D188,"-",M188)</f>
        <v>Vermeulen, Rudolf-Vissenberg,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55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0.46666666666666667</v>
      </c>
      <c r="L189" t="str">
        <f t="shared" ref="L189" si="220">CONCATENATE($D189,"-",$R$1,"-",M189)</f>
        <v>Vissenberg, Erwin-Vermeulen, Rudolf-5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0.46666666666666667</v>
      </c>
      <c r="L190" t="str">
        <f t="shared" ref="L190" si="221">CONCATENATE($R$1,"-",,$D190,"-",M190)</f>
        <v>Vermeulen, Rudolf-Vissenberg,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0.46666666666666667</v>
      </c>
      <c r="L191" t="str">
        <f t="shared" ref="L191" si="222">CONCATENATE($D191,"-",$R$1,"-",M191)</f>
        <v>Vissenberg, Erwin-Vermeulen, Rudolf-6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0.46666666666666667</v>
      </c>
      <c r="L192" t="str">
        <f t="shared" ref="L192" si="223">CONCATENATE($R$1,"-",,$D192,"-",M192)</f>
        <v>Vermeulen, Rudolf-Vissenberg,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0.46666666666666667</v>
      </c>
      <c r="L193" t="str">
        <f t="shared" ref="L193" si="224">CONCATENATE($D193,"-",$R$1,"-",M193)</f>
        <v>Vissenberg, Erwin-Vermeulen, Rudolf-7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0.46666666666666667</v>
      </c>
      <c r="L194" t="str">
        <f t="shared" ref="L194" si="225">CONCATENATE($R$1,"-",,$D194,"-",M194)</f>
        <v>Vermeulen, Rudolf-Vissenberg,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0.46666666666666667</v>
      </c>
      <c r="L195" t="str">
        <f t="shared" ref="L195" si="226">CONCATENATE($D195,"-",$R$1,"-",M195)</f>
        <v>Vissenberg, Erwin-Vermeulen, Rudolf-8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45583.03333333334</v>
      </c>
      <c r="C196" s="35">
        <f>_xlfn.IFNA(VLOOKUP(L196,Invoer!$A$3:$P$599,3,FALSE),"")</f>
        <v>45581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13</v>
      </c>
      <c r="F196" s="31">
        <f>_xlfn.IFNA(VLOOKUP(L196,Invoer!$A$3:$P$599,10,FALSE),"")</f>
        <v>30</v>
      </c>
      <c r="G196" s="31">
        <f>_xlfn.IFNA(VLOOKUP(L196,Invoer!$A$3:$P$599,11,FALSE),"")</f>
        <v>2</v>
      </c>
      <c r="H196" s="32">
        <f>_xlfn.IFNA(VLOOKUP(L196,Invoer!$A$3:$P$599,13,FALSE),"")</f>
        <v>0.43333333333333335</v>
      </c>
      <c r="I196" s="34">
        <f>_xlfn.IFNA(VLOOKUP(L196,Invoer!$A$3:$P$599,15,FALSE),"")</f>
        <v>0</v>
      </c>
      <c r="J196" s="37">
        <f>VLOOKUP($R$1,Deelnemers!$B$1:$D$25,3,FALSE)</f>
        <v>0.46666666666666667</v>
      </c>
      <c r="L196" t="str">
        <f t="shared" ref="L196" si="227">CONCATENATE($R$1,"-",,$D196,"-",M196)</f>
        <v>Vermeulen, Rudolf-Zagers,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45548.198461538464</v>
      </c>
      <c r="C197" s="35">
        <f>_xlfn.IFNA(VLOOKUP(L197,Invoer!$A$3:$P$599,3,FALSE),"")</f>
        <v>45546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14</v>
      </c>
      <c r="F197" s="31">
        <f>_xlfn.IFNA(VLOOKUP(L197,Invoer!$A$3:$P$599,10,FALSE),"")</f>
        <v>26</v>
      </c>
      <c r="G197" s="31">
        <f>_xlfn.IFNA(VLOOKUP(L197,Invoer!$A$3:$P$599,12,FALSE),"")</f>
        <v>2</v>
      </c>
      <c r="H197" s="32">
        <f>_xlfn.IFNA(VLOOKUP(L197,Invoer!$A$3:$P$599,14,FALSE),"")</f>
        <v>0.53846153846153844</v>
      </c>
      <c r="I197" s="34">
        <f>_xlfn.IFNA(VLOOKUP(L197,Invoer!$A$3:$P$599,16,FALSE),"")</f>
        <v>3</v>
      </c>
      <c r="J197" s="37">
        <f>VLOOKUP($R$1,Deelnemers!$B$1:$D$25,3,FALSE)</f>
        <v>0.46666666666666667</v>
      </c>
      <c r="L197" t="str">
        <f t="shared" ref="L197" si="228">CONCATENATE($D197,"-",$R$1,"-",M197)</f>
        <v>Zagers, Kees-Vermeulen, Rudolf-1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45616.966666666667</v>
      </c>
      <c r="C198" s="35">
        <f>_xlfn.IFNA(VLOOKUP(L198,Invoer!$A$3:$P$599,3,FALSE),"")</f>
        <v>45616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5</v>
      </c>
      <c r="F198" s="31">
        <f>_xlfn.IFNA(VLOOKUP(L198,Invoer!$A$3:$P$599,10,FALSE),"")</f>
        <v>30</v>
      </c>
      <c r="G198" s="31">
        <f>_xlfn.IFNA(VLOOKUP(L198,Invoer!$A$3:$P$599,11,FALSE),"")</f>
        <v>1</v>
      </c>
      <c r="H198" s="32">
        <f>_xlfn.IFNA(VLOOKUP(L198,Invoer!$A$3:$P$599,13,FALSE),"")</f>
        <v>0.16666666666666666</v>
      </c>
      <c r="I198" s="34">
        <f>_xlfn.IFNA(VLOOKUP(L198,Invoer!$A$3:$P$599,15,FALSE),"")</f>
        <v>0</v>
      </c>
      <c r="J198" s="37">
        <f>VLOOKUP($R$1,Deelnemers!$B$1:$D$25,3,FALSE)</f>
        <v>0.46666666666666667</v>
      </c>
      <c r="L198" t="str">
        <f t="shared" ref="L198" si="229">CONCATENATE($R$1,"-",,$D198,"-",M198)</f>
        <v>Vermeulen, Rudolf-Zagers,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45666.633333333339</v>
      </c>
      <c r="C199" s="35">
        <f>_xlfn.IFNA(VLOOKUP(L199,Invoer!$A$3:$P$599,3,FALSE),"")</f>
        <v>45665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10</v>
      </c>
      <c r="F199" s="31">
        <f>_xlfn.IFNA(VLOOKUP(L199,Invoer!$A$3:$P$599,10,FALSE),"")</f>
        <v>30</v>
      </c>
      <c r="G199" s="31">
        <f>_xlfn.IFNA(VLOOKUP(L199,Invoer!$A$3:$P$599,12,FALSE),"")</f>
        <v>2</v>
      </c>
      <c r="H199" s="32">
        <f>_xlfn.IFNA(VLOOKUP(L199,Invoer!$A$3:$P$599,14,FALSE),"")</f>
        <v>0.33333333333333331</v>
      </c>
      <c r="I199" s="34">
        <f>_xlfn.IFNA(VLOOKUP(L199,Invoer!$A$3:$P$599,16,FALSE),"")</f>
        <v>0</v>
      </c>
      <c r="J199" s="37">
        <f>VLOOKUP($R$1,Deelnemers!$B$1:$D$25,3,FALSE)</f>
        <v>0.46666666666666667</v>
      </c>
      <c r="L199" t="str">
        <f t="shared" ref="L199" si="231">CONCATENATE($D199,"-",$R$1,"-",M199)</f>
        <v>Zagers, Kees-Vermeulen, Rudolf-2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45730.23869565218</v>
      </c>
      <c r="C200" s="35">
        <f>_xlfn.IFNA(VLOOKUP(L200,Invoer!$A$3:$P$599,3,FALSE),"")</f>
        <v>45728</v>
      </c>
      <c r="D200" s="23" t="str">
        <f>Deelnemers!$B$14</f>
        <v>Zagers, Kees</v>
      </c>
      <c r="E200" s="31">
        <f>IFERROR(IF(VLOOKUP(L200,Invoer!$A$3:$P$599,8,FALSE)&gt;$S$1,$S$1,VLOOKUP(L200,Invoer!$A$3:$P$599,8,FALSE)),"")</f>
        <v>14</v>
      </c>
      <c r="F200" s="31">
        <f>_xlfn.IFNA(VLOOKUP(L200,Invoer!$A$3:$P$599,10,FALSE),"")</f>
        <v>23</v>
      </c>
      <c r="G200" s="31">
        <f>_xlfn.IFNA(VLOOKUP(L200,Invoer!$A$3:$P$599,11,FALSE),"")</f>
        <v>3</v>
      </c>
      <c r="H200" s="32">
        <f>_xlfn.IFNA(VLOOKUP(L200,Invoer!$A$3:$P$599,13,FALSE),"")</f>
        <v>0.60869565217391308</v>
      </c>
      <c r="I200" s="34">
        <f>_xlfn.IFNA(VLOOKUP(L200,Invoer!$A$3:$P$599,15,FALSE),"")</f>
        <v>3</v>
      </c>
      <c r="J200" s="37">
        <f>VLOOKUP($R$1,Deelnemers!$B$1:$D$25,3,FALSE)</f>
        <v>0.46666666666666667</v>
      </c>
      <c r="L200" t="str">
        <f t="shared" ref="L200" si="232">CONCATENATE($R$1,"-",,$D200,"-",M200)</f>
        <v>Vermeulen, Rudolf-Zagers,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45707</v>
      </c>
      <c r="C201" s="35">
        <f>_xlfn.IFNA(VLOOKUP(L201,Invoer!$A$3:$P$599,3,FALSE),"")</f>
        <v>45707</v>
      </c>
      <c r="D201" s="23" t="str">
        <f>Deelnemers!$B$14</f>
        <v>Zagers, Kees</v>
      </c>
      <c r="E201" s="31">
        <f>IFERROR(IF(VLOOKUP(L201,Invoer!$A$3:$P$599,9,FALSE)&gt;$S$1,$S$1,VLOOKUP(L201,Invoer!$A$3:$P$599,9,FALSE)),"")</f>
        <v>7</v>
      </c>
      <c r="F201" s="31">
        <f>_xlfn.IFNA(VLOOKUP(L201,Invoer!$A$3:$P$599,10,FALSE),"")</f>
        <v>23</v>
      </c>
      <c r="G201" s="31">
        <f>_xlfn.IFNA(VLOOKUP(L201,Invoer!$A$3:$P$599,12,FALSE),"")</f>
        <v>2</v>
      </c>
      <c r="H201" s="32">
        <f>_xlfn.IFNA(VLOOKUP(L201,Invoer!$A$3:$P$599,14,FALSE),"")</f>
        <v>0.30434782608695654</v>
      </c>
      <c r="I201" s="34">
        <f>_xlfn.IFNA(VLOOKUP(L201,Invoer!$A$3:$P$599,16,FALSE),"")</f>
        <v>0</v>
      </c>
      <c r="J201" s="37">
        <f>VLOOKUP($R$1,Deelnemers!$B$1:$D$25,3,FALSE)</f>
        <v>0.46666666666666667</v>
      </c>
      <c r="L201" t="str">
        <f t="shared" ref="L201" si="233">CONCATENATE($D201,"-",$R$1,"-",M201)</f>
        <v>Zagers, Kees-Vermeulen, Rudolf-3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45758.07588235294</v>
      </c>
      <c r="C202" s="35">
        <f>_xlfn.IFNA(VLOOKUP(L202,Invoer!$A$3:$P$599,3,FALSE),"")</f>
        <v>45756</v>
      </c>
      <c r="D202" s="23" t="str">
        <f>Deelnemers!$B$14</f>
        <v>Zagers, Kees</v>
      </c>
      <c r="E202" s="31">
        <f>IFERROR(IF(VLOOKUP(L202,Invoer!$A$3:$P$599,8,FALSE)&gt;$S$1,$S$1,VLOOKUP(L202,Invoer!$A$3:$P$599,8,FALSE)),"")</f>
        <v>12</v>
      </c>
      <c r="F202" s="31">
        <f>_xlfn.IFNA(VLOOKUP(L202,Invoer!$A$3:$P$599,10,FALSE),"")</f>
        <v>17</v>
      </c>
      <c r="G202" s="31">
        <f>_xlfn.IFNA(VLOOKUP(L202,Invoer!$A$3:$P$599,11,FALSE),"")</f>
        <v>3</v>
      </c>
      <c r="H202" s="32">
        <f>_xlfn.IFNA(VLOOKUP(L202,Invoer!$A$3:$P$599,13,FALSE),"")</f>
        <v>0.70588235294117652</v>
      </c>
      <c r="I202" s="34">
        <f>_xlfn.IFNA(VLOOKUP(L202,Invoer!$A$3:$P$599,15,FALSE),"")</f>
        <v>0</v>
      </c>
      <c r="J202" s="37">
        <f>VLOOKUP($R$1,Deelnemers!$B$1:$D$25,3,FALSE)</f>
        <v>0.46666666666666667</v>
      </c>
      <c r="L202" t="str">
        <f t="shared" ref="L202" si="234">CONCATENATE($R$1,"-",,$D202,"-",M202)</f>
        <v>Vermeulen, Rudolf-Zagers,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0.46666666666666667</v>
      </c>
      <c r="L203" t="str">
        <f t="shared" ref="L203" si="235">CONCATENATE($D203,"-",$R$1,"-",M203)</f>
        <v>Zagers, Kees-Vermeulen, Rudolf-4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0.46666666666666667</v>
      </c>
      <c r="L204" t="str">
        <f t="shared" ref="L204" si="236">CONCATENATE($R$1,"-",,$D204,"-",M204)</f>
        <v>Vermeulen, Rudolf-Zagers,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0.46666666666666667</v>
      </c>
      <c r="L205" t="str">
        <f t="shared" ref="L205" si="237">CONCATENATE($D205,"-",$R$1,"-",M205)</f>
        <v>Zagers, Kees-Vermeulen, Rudolf-5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0.46666666666666667</v>
      </c>
      <c r="L206" t="str">
        <f t="shared" ref="L206" si="238">CONCATENATE($R$1,"-",,$D206,"-",M206)</f>
        <v>Vermeulen, Rudolf-Zagers,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0.46666666666666667</v>
      </c>
      <c r="L207" t="str">
        <f t="shared" ref="L207" si="239">CONCATENATE($D207,"-",$R$1,"-",M207)</f>
        <v>Zagers, Kees-Vermeulen, Rudolf-6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0.46666666666666667</v>
      </c>
      <c r="L208" t="str">
        <f t="shared" ref="L208" si="240">CONCATENATE($R$1,"-",,$D208,"-",M208)</f>
        <v>Vermeulen, Rudolf-Zagers,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0.46666666666666667</v>
      </c>
      <c r="L209" t="str">
        <f t="shared" ref="L209" si="241">CONCATENATE($D209,"-",$R$1,"-",M209)</f>
        <v>Zagers, Kees-Vermeulen, Rudolf-7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0.46666666666666667</v>
      </c>
      <c r="L210" t="str">
        <f t="shared" ref="L210" si="242">CONCATENATE($R$1,"-",,$D210,"-",M210)</f>
        <v>Vermeulen, Rudolf-Zagers,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0.46666666666666667</v>
      </c>
      <c r="L211" t="str">
        <f t="shared" ref="L211" si="243">CONCATENATE($D211,"-",$R$1,"-",M211)</f>
        <v>Zagers, Kees-Vermeulen, Rudolf-8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45562.435000000005</v>
      </c>
      <c r="C212" s="35">
        <f>_xlfn.IFNA(VLOOKUP(L212,Invoer!$A$3:$P$599,3,FALSE),"")</f>
        <v>45560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14</v>
      </c>
      <c r="F212" s="31">
        <f>_xlfn.IFNA(VLOOKUP(L212,Invoer!$A$3:$P$599,10,FALSE),"")</f>
        <v>16</v>
      </c>
      <c r="G212" s="31">
        <f>_xlfn.IFNA(VLOOKUP(L212,Invoer!$A$3:$P$599,11,FALSE),"")</f>
        <v>3</v>
      </c>
      <c r="H212" s="32">
        <f>_xlfn.IFNA(VLOOKUP(L212,Invoer!$A$3:$P$599,13,FALSE),"")</f>
        <v>0.875</v>
      </c>
      <c r="I212" s="34">
        <f>_xlfn.IFNA(VLOOKUP(L212,Invoer!$A$3:$P$599,15,FALSE),"")</f>
        <v>3</v>
      </c>
      <c r="J212" s="37">
        <f>VLOOKUP($R$1,Deelnemers!$B$1:$D$25,3,FALSE)</f>
        <v>0.46666666666666667</v>
      </c>
      <c r="L212" t="str">
        <f t="shared" ref="L212" si="244">CONCATENATE($R$1,"-",,$D212,"-",M212)</f>
        <v>Vermeulen, Rudolf-Zagers,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0.46666666666666667</v>
      </c>
      <c r="L213" t="str">
        <f t="shared" ref="L213" si="245">CONCATENATE($D213,"-",$R$1,"-",M213)</f>
        <v>Zagers, Mark-Vermeulen, Rudolf-1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45576.276666666665</v>
      </c>
      <c r="C214" s="35">
        <f>_xlfn.IFNA(VLOOKUP(L214,Invoer!$A$3:$P$599,3,FALSE),"")</f>
        <v>45574</v>
      </c>
      <c r="D214" s="23" t="str">
        <f>Deelnemers!$B$15</f>
        <v>Zagers, Mark</v>
      </c>
      <c r="E214" s="31">
        <f>IFERROR(IF(VLOOKUP(L214,Invoer!$A$3:$P$599,8,FALSE)&gt;$S$1,$S$1,VLOOKUP(L214,Invoer!$A$3:$P$599,8,FALSE)),"")</f>
        <v>14</v>
      </c>
      <c r="F214" s="31">
        <f>_xlfn.IFNA(VLOOKUP(L214,Invoer!$A$3:$P$599,10,FALSE),"")</f>
        <v>21</v>
      </c>
      <c r="G214" s="31">
        <f>_xlfn.IFNA(VLOOKUP(L214,Invoer!$A$3:$P$599,11,FALSE),"")</f>
        <v>6</v>
      </c>
      <c r="H214" s="32">
        <f>_xlfn.IFNA(VLOOKUP(L214,Invoer!$A$3:$P$599,13,FALSE),"")</f>
        <v>0.66666666666666663</v>
      </c>
      <c r="I214" s="34">
        <f>_xlfn.IFNA(VLOOKUP(L214,Invoer!$A$3:$P$599,15,FALSE),"")</f>
        <v>3</v>
      </c>
      <c r="J214" s="37">
        <f>VLOOKUP($R$1,Deelnemers!$B$1:$D$25,3,FALSE)</f>
        <v>0.46666666666666667</v>
      </c>
      <c r="L214" t="str">
        <f t="shared" ref="L214" si="246">CONCATENATE($R$1,"-",,$D214,"-",M214)</f>
        <v>Vermeulen, Rudolf-Zagers,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0.46666666666666667</v>
      </c>
      <c r="L215" t="str">
        <f t="shared" ref="L215" si="247">CONCATENATE($D215,"-",$R$1,"-",M215)</f>
        <v>Zagers, Mark-Vermeulen, Rudolf-2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45618.393529411762</v>
      </c>
      <c r="C216" s="35">
        <f>_xlfn.IFNA(VLOOKUP(L216,Invoer!$A$3:$P$599,3,FALSE),"")</f>
        <v>45616</v>
      </c>
      <c r="D216" s="23" t="str">
        <f>Deelnemers!$B$15</f>
        <v>Zagers, Mark</v>
      </c>
      <c r="E216" s="31">
        <f>IFERROR(IF(VLOOKUP(L216,Invoer!$A$3:$P$599,8,FALSE)&gt;$S$1,$S$1,VLOOKUP(L216,Invoer!$A$3:$P$599,8,FALSE)),"")</f>
        <v>14</v>
      </c>
      <c r="F216" s="31">
        <f>_xlfn.IFNA(VLOOKUP(L216,Invoer!$A$3:$P$599,10,FALSE),"")</f>
        <v>17</v>
      </c>
      <c r="G216" s="31">
        <f>_xlfn.IFNA(VLOOKUP(L216,Invoer!$A$3:$P$599,11,FALSE),"")</f>
        <v>4</v>
      </c>
      <c r="H216" s="32">
        <f>_xlfn.IFNA(VLOOKUP(L216,Invoer!$A$3:$P$599,13,FALSE),"")</f>
        <v>0.82352941176470584</v>
      </c>
      <c r="I216" s="34">
        <f>_xlfn.IFNA(VLOOKUP(L216,Invoer!$A$3:$P$599,15,FALSE),"")</f>
        <v>3</v>
      </c>
      <c r="J216" s="37">
        <f>VLOOKUP($R$1,Deelnemers!$B$1:$D$25,3,FALSE)</f>
        <v>0.46666666666666667</v>
      </c>
      <c r="L216" t="str">
        <f t="shared" ref="L216" si="248">CONCATENATE($R$1,"-",,$D216,"-",M216)</f>
        <v>Vermeulen, Rudolf-Zagers,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0.46666666666666667</v>
      </c>
      <c r="L217" t="str">
        <f t="shared" ref="L217" si="249">CONCATENATE($D217,"-",$R$1,"-",M217)</f>
        <v>Zagers, Mark-Vermeulen, Rudolf-3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45625.357777777783</v>
      </c>
      <c r="C218" s="35">
        <f>_xlfn.IFNA(VLOOKUP(L218,Invoer!$A$3:$P$599,3,FALSE),"")</f>
        <v>45623</v>
      </c>
      <c r="D218" s="23" t="str">
        <f>Deelnemers!$B$15</f>
        <v>Zagers, Mark</v>
      </c>
      <c r="E218" s="31">
        <f>IFERROR(IF(VLOOKUP(L218,Invoer!$A$3:$P$599,8,FALSE)&gt;$S$1,$S$1,VLOOKUP(L218,Invoer!$A$3:$P$599,8,FALSE)),"")</f>
        <v>14</v>
      </c>
      <c r="F218" s="31">
        <f>_xlfn.IFNA(VLOOKUP(L218,Invoer!$A$3:$P$599,10,FALSE),"")</f>
        <v>18</v>
      </c>
      <c r="G218" s="31">
        <f>_xlfn.IFNA(VLOOKUP(L218,Invoer!$A$3:$P$599,11,FALSE),"")</f>
        <v>5</v>
      </c>
      <c r="H218" s="32">
        <f>_xlfn.IFNA(VLOOKUP(L218,Invoer!$A$3:$P$599,13,FALSE),"")</f>
        <v>0.77777777777777779</v>
      </c>
      <c r="I218" s="34">
        <f>_xlfn.IFNA(VLOOKUP(L218,Invoer!$A$3:$P$599,15,FALSE),"")</f>
        <v>3</v>
      </c>
      <c r="J218" s="37">
        <f>VLOOKUP($R$1,Deelnemers!$B$1:$D$25,3,FALSE)</f>
        <v>0.46666666666666667</v>
      </c>
      <c r="L218" t="str">
        <f t="shared" ref="L218" si="250">CONCATENATE($R$1,"-",,$D218,"-",M218)</f>
        <v>Vermeulen, Rudolf-Zagers,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0.46666666666666667</v>
      </c>
      <c r="L219" t="str">
        <f t="shared" ref="L219" si="251">CONCATENATE($D219,"-",$R$1,"-",M219)</f>
        <v>Zagers, Mark-Vermeulen, Rudolf-4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45730.21</v>
      </c>
      <c r="C220" s="35">
        <f>_xlfn.IFNA(VLOOKUP(L220,Invoer!$A$3:$P$599,3,FALSE),"")</f>
        <v>45728</v>
      </c>
      <c r="D220" s="23" t="str">
        <f>Deelnemers!$B$15</f>
        <v>Zagers, Mark</v>
      </c>
      <c r="E220" s="31">
        <f>IFERROR(IF(VLOOKUP(L220,Invoer!$A$3:$P$599,8,FALSE)&gt;$S$1,$S$1,VLOOKUP(L220,Invoer!$A$3:$P$599,8,FALSE)),"")</f>
        <v>14</v>
      </c>
      <c r="F220" s="31">
        <f>_xlfn.IFNA(VLOOKUP(L220,Invoer!$A$3:$P$599,10,FALSE),"")</f>
        <v>25</v>
      </c>
      <c r="G220" s="31">
        <f>_xlfn.IFNA(VLOOKUP(L220,Invoer!$A$3:$P$599,11,FALSE),"")</f>
        <v>3</v>
      </c>
      <c r="H220" s="32">
        <f>_xlfn.IFNA(VLOOKUP(L220,Invoer!$A$3:$P$599,13,FALSE),"")</f>
        <v>0.56000000000000005</v>
      </c>
      <c r="I220" s="34">
        <f>_xlfn.IFNA(VLOOKUP(L220,Invoer!$A$3:$P$599,15,FALSE),"")</f>
        <v>1</v>
      </c>
      <c r="J220" s="37">
        <f>VLOOKUP($R$1,Deelnemers!$B$1:$D$25,3,FALSE)</f>
        <v>0.46666666666666667</v>
      </c>
      <c r="L220" t="str">
        <f t="shared" ref="L220" si="252">CONCATENATE($R$1,"-",,$D220,"-",M220)</f>
        <v>Vermeulen, Rudolf-Zagers,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0.46666666666666667</v>
      </c>
      <c r="L221" t="str">
        <f t="shared" ref="L221" si="253">CONCATENATE($D221,"-",$R$1,"-",M221)</f>
        <v>Zagers, Mark-Vermeulen, Rudolf-5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0.46666666666666667</v>
      </c>
      <c r="L222" t="str">
        <f t="shared" ref="L222" si="254">CONCATENATE($R$1,"-",,$D222,"-",M222)</f>
        <v>Vermeulen, Rudolf-Zagers,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0.46666666666666667</v>
      </c>
      <c r="L223" t="str">
        <f t="shared" ref="L223" si="255">CONCATENATE($D223,"-",$R$1,"-",M223)</f>
        <v>Zagers, Mark-Vermeulen, Rudolf-6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0.46666666666666667</v>
      </c>
      <c r="L224" t="str">
        <f t="shared" ref="L224" si="256">CONCATENATE($R$1,"-",,$D224,"-",M224)</f>
        <v>Vermeulen, Rudolf-Zagers,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0.46666666666666667</v>
      </c>
      <c r="L225" t="str">
        <f t="shared" ref="L225" si="257">CONCATENATE($D225,"-",$R$1,"-",M225)</f>
        <v>Zagers, Mark-Vermeulen, Rudolf-7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0.46666666666666667</v>
      </c>
      <c r="L226" t="str">
        <f t="shared" ref="L226" si="258">CONCATENATE($R$1,"-",,$D226,"-",M226)</f>
        <v>Vermeulen, Rudolf-Zagers,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0.46666666666666667</v>
      </c>
      <c r="L227" t="str">
        <f t="shared" ref="L227" si="259">CONCATENATE($D227,"-",$R$1,"-",M227)</f>
        <v>Zagers, Mark-Vermeulen, Rudolf-8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45666.23333333333</v>
      </c>
      <c r="C228" s="35">
        <f>_xlfn.IFNA(VLOOKUP(L228,Invoer!$A$3:$P$599,3,FALSE),"")</f>
        <v>45665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7</v>
      </c>
      <c r="F228" s="31">
        <f>_xlfn.IFNA(VLOOKUP(L228,Invoer!$A$3:$P$599,10,FALSE),"")</f>
        <v>30</v>
      </c>
      <c r="G228" s="31">
        <f>_xlfn.IFNA(VLOOKUP(L228,Invoer!$A$3:$P$599,11,FALSE),"")</f>
        <v>2</v>
      </c>
      <c r="H228" s="32">
        <f>_xlfn.IFNA(VLOOKUP(L228,Invoer!$A$3:$P$599,13,FALSE),"")</f>
        <v>0.23333333333333334</v>
      </c>
      <c r="I228" s="34">
        <f>_xlfn.IFNA(VLOOKUP(L228,Invoer!$A$3:$P$599,15,FALSE),"")</f>
        <v>0</v>
      </c>
      <c r="J228" s="37">
        <f>VLOOKUP($R$1,Deelnemers!$B$1:$D$25,3,FALSE)</f>
        <v>0.46666666666666667</v>
      </c>
      <c r="L228" t="str">
        <f t="shared" ref="L228" si="261">CONCATENATE($R$1,"-",,$D228,"-",M228)</f>
        <v>Vermeulen, Rudolf-Verkooyen,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45722.76666666667</v>
      </c>
      <c r="C229" s="35">
        <f>_xlfn.IFNA(VLOOKUP(L229,Invoer!$A$3:$P$599,3,FALSE),"")</f>
        <v>45721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11</v>
      </c>
      <c r="F229" s="31">
        <f>_xlfn.IFNA(VLOOKUP(L229,Invoer!$A$3:$P$599,10,FALSE),"")</f>
        <v>30</v>
      </c>
      <c r="G229" s="31">
        <f>_xlfn.IFNA(VLOOKUP(L229,Invoer!$A$3:$P$599,12,FALSE),"")</f>
        <v>2</v>
      </c>
      <c r="H229" s="32">
        <f>_xlfn.IFNA(VLOOKUP(L229,Invoer!$A$3:$P$599,14,FALSE),"")</f>
        <v>0.36666666666666664</v>
      </c>
      <c r="I229" s="34">
        <f>_xlfn.IFNA(VLOOKUP(L229,Invoer!$A$3:$P$599,16,FALSE),"")</f>
        <v>0</v>
      </c>
      <c r="J229" s="37">
        <f>VLOOKUP($R$1,Deelnemers!$B$1:$D$25,3,FALSE)</f>
        <v>0.46666666666666667</v>
      </c>
      <c r="L229" t="str">
        <f t="shared" ref="L229" si="262">CONCATENATE($D229,"-",$R$1,"-",M229)</f>
        <v>Verkooyen, John-Vermeulen, Rudolf-1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45757.514999999999</v>
      </c>
      <c r="C230" s="35">
        <f>_xlfn.IFNA(VLOOKUP(L230,Invoer!$A$3:$P$599,3,FALSE),"")</f>
        <v>45756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9</v>
      </c>
      <c r="F230" s="31">
        <f>_xlfn.IFNA(VLOOKUP(L230,Invoer!$A$3:$P$599,10,FALSE),"")</f>
        <v>24</v>
      </c>
      <c r="G230" s="31">
        <f>_xlfn.IFNA(VLOOKUP(L230,Invoer!$A$3:$P$599,11,FALSE),"")</f>
        <v>1</v>
      </c>
      <c r="H230" s="32">
        <f>_xlfn.IFNA(VLOOKUP(L230,Invoer!$A$3:$P$599,13,FALSE),"")</f>
        <v>0.375</v>
      </c>
      <c r="I230" s="34">
        <f>_xlfn.IFNA(VLOOKUP(L230,Invoer!$A$3:$P$599,15,FALSE),"")</f>
        <v>0</v>
      </c>
      <c r="J230" s="37">
        <f>VLOOKUP($R$1,Deelnemers!$B$1:$D$25,3,FALSE)</f>
        <v>0.46666666666666667</v>
      </c>
      <c r="L230" t="str">
        <f t="shared" ref="L230" si="263">CONCATENATE($R$1,"-",,$D230,"-",M230)</f>
        <v>Vermeulen, Rudolf-Verkooyen,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0.46666666666666667</v>
      </c>
      <c r="L231" t="str">
        <f t="shared" ref="L231" si="264">CONCATENATE($D231,"-",$R$1,"-",M231)</f>
        <v>Verkooyen, John-Vermeulen, Rudolf-2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45764.366666666676</v>
      </c>
      <c r="C232" s="35">
        <f>_xlfn.IFNA(VLOOKUP(L232,Invoer!$A$3:$P$599,3,FALSE),"")</f>
        <v>45763</v>
      </c>
      <c r="D232" s="23" t="str">
        <f>Deelnemers!$B$16</f>
        <v>Verkooyen, John</v>
      </c>
      <c r="E232" s="31">
        <f>IFERROR(IF(VLOOKUP(L232,Invoer!$A$3:$P$599,8,FALSE)&gt;$S$1,$S$1,VLOOKUP(L232,Invoer!$A$3:$P$599,8,FALSE)),"")</f>
        <v>8</v>
      </c>
      <c r="F232" s="31">
        <f>_xlfn.IFNA(VLOOKUP(L232,Invoer!$A$3:$P$599,10,FALSE),"")</f>
        <v>30</v>
      </c>
      <c r="G232" s="31">
        <f>_xlfn.IFNA(VLOOKUP(L232,Invoer!$A$3:$P$599,11,FALSE),"")</f>
        <v>2</v>
      </c>
      <c r="H232" s="32">
        <f>_xlfn.IFNA(VLOOKUP(L232,Invoer!$A$3:$P$599,13,FALSE),"")</f>
        <v>0.26666666666666666</v>
      </c>
      <c r="I232" s="34">
        <f>_xlfn.IFNA(VLOOKUP(L232,Invoer!$A$3:$P$599,15,FALSE),"")</f>
        <v>0</v>
      </c>
      <c r="J232" s="37">
        <f>VLOOKUP($R$1,Deelnemers!$B$1:$D$25,3,FALSE)</f>
        <v>0.46666666666666667</v>
      </c>
      <c r="L232" t="str">
        <f t="shared" ref="L232" si="266">CONCATENATE($R$1,"-",,$D232,"-",M232)</f>
        <v>Vermeulen, Rudolf-Verkooyen,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0.46666666666666667</v>
      </c>
      <c r="L233" t="str">
        <f t="shared" ref="L233" si="267">CONCATENATE($D233,"-",$R$1,"-",M233)</f>
        <v>Verkooyen, John-Vermeulen, Rudolf-3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0.46666666666666667</v>
      </c>
      <c r="L234" t="str">
        <f t="shared" ref="L234" si="268">CONCATENATE($R$1,"-",,$D234,"-",M234)</f>
        <v>Vermeulen, Rudolf-Verkooyen,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0.46666666666666667</v>
      </c>
      <c r="L235" t="str">
        <f t="shared" ref="L235" si="269">CONCATENATE($D235,"-",$R$1,"-",M235)</f>
        <v>Verkooyen, John-Vermeulen, Rudolf-4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0.46666666666666667</v>
      </c>
      <c r="L236" t="str">
        <f t="shared" ref="L236" si="270">CONCATENATE($R$1,"-",,$D236,"-",M236)</f>
        <v>Vermeulen, Rudolf-Verkooyen,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0.46666666666666667</v>
      </c>
      <c r="L237" t="str">
        <f t="shared" ref="L237" si="271">CONCATENATE($D237,"-",$R$1,"-",M237)</f>
        <v>Verkooyen, John-Vermeulen, Rudolf-5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0.46666666666666667</v>
      </c>
      <c r="L238" t="str">
        <f t="shared" ref="L238" si="272">CONCATENATE($R$1,"-",,$D238,"-",M238)</f>
        <v>Vermeulen, Rudolf-Verkooyen,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0.46666666666666667</v>
      </c>
      <c r="L239" t="str">
        <f t="shared" ref="L239" si="273">CONCATENATE($D239,"-",$R$1,"-",M239)</f>
        <v>Verkooyen, John-Vermeulen, Rudolf-6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0.46666666666666667</v>
      </c>
      <c r="L240" t="str">
        <f t="shared" ref="L240" si="274">CONCATENATE($R$1,"-",,$D240,"-",M240)</f>
        <v>Vermeulen, Rudolf-Verkooyen,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0.46666666666666667</v>
      </c>
      <c r="L241" t="str">
        <f t="shared" ref="L241" si="275">CONCATENATE($D241,"-",$R$1,"-",M241)</f>
        <v>Verkooyen, John-Vermeulen, Rudolf-7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0.46666666666666667</v>
      </c>
      <c r="L242" t="str">
        <f t="shared" ref="L242" si="276">CONCATENATE($R$1,"-",,$D242,"-",M242)</f>
        <v>Vermeulen, Rudolf-Verkooyen,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0.46666666666666667</v>
      </c>
      <c r="L243" t="str">
        <f t="shared" ref="L243" si="277">CONCATENATE($D243,"-",$R$1,"-",M243)</f>
        <v>Verkooyen, John-Vermeulen, Rudolf-8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0.46666666666666667</v>
      </c>
      <c r="L244" t="str">
        <f t="shared" ref="L244" si="278">CONCATENATE($R$1,"-",,$D244,"-",M244)</f>
        <v>Vermeulen, Rudolf-0-1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0.46666666666666667</v>
      </c>
      <c r="L245" t="str">
        <f t="shared" ref="L245" si="279">CONCATENATE($D245,"-",$R$1,"-",M245)</f>
        <v>0-Vermeulen, Rudolf-1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0.46666666666666667</v>
      </c>
      <c r="L246" t="str">
        <f t="shared" ref="L246" si="280">CONCATENATE($R$1,"-",,$D246,"-",M246)</f>
        <v>Vermeulen, Rudolf-0-2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0.46666666666666667</v>
      </c>
      <c r="L247" t="str">
        <f t="shared" ref="L247" si="281">CONCATENATE($D247,"-",$R$1,"-",M247)</f>
        <v>0-Vermeulen, Rudolf-2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0.46666666666666667</v>
      </c>
      <c r="L248" t="str">
        <f t="shared" ref="L248" si="282">CONCATENATE($R$1,"-",,$D248,"-",M248)</f>
        <v>Vermeulen, Rudolf-0-3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0.46666666666666667</v>
      </c>
      <c r="L249" t="str">
        <f t="shared" ref="L249" si="283">CONCATENATE($D249,"-",$R$1,"-",M249)</f>
        <v>0-Vermeulen, Rudolf-3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0.46666666666666667</v>
      </c>
      <c r="L250" t="str">
        <f t="shared" ref="L250" si="284">CONCATENATE($R$1,"-",,$D250,"-",M250)</f>
        <v>Vermeulen, Rudolf-0-4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0.46666666666666667</v>
      </c>
      <c r="L251" t="str">
        <f t="shared" ref="L251" si="285">CONCATENATE($D251,"-",$R$1,"-",M251)</f>
        <v>0-Vermeulen, Rudolf-4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0.46666666666666667</v>
      </c>
      <c r="L252" t="str">
        <f t="shared" ref="L252" si="286">CONCATENATE($R$1,"-",,$D252,"-",M252)</f>
        <v>Vermeulen, Rudolf-0-5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0.46666666666666667</v>
      </c>
      <c r="L253" t="str">
        <f t="shared" ref="L253" si="287">CONCATENATE($D253,"-",$R$1,"-",M253)</f>
        <v>0-Vermeulen, Rudolf-5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0.46666666666666667</v>
      </c>
      <c r="L254" t="str">
        <f t="shared" ref="L254" si="288">CONCATENATE($R$1,"-",,$D254,"-",M254)</f>
        <v>Vermeulen, Rudolf-0-6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0.46666666666666667</v>
      </c>
      <c r="L255" t="str">
        <f t="shared" ref="L255" si="289">CONCATENATE($D255,"-",$R$1,"-",M255)</f>
        <v>0-Vermeulen, Rudolf-6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0.46666666666666667</v>
      </c>
      <c r="L256" t="str">
        <f t="shared" ref="L256" si="290">CONCATENATE($R$1,"-",,$D256,"-",M256)</f>
        <v>Vermeulen, Rudolf-0-7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0.46666666666666667</v>
      </c>
      <c r="L257" t="str">
        <f t="shared" ref="L257" si="291">CONCATENATE($D257,"-",$R$1,"-",M257)</f>
        <v>0-Vermeulen, Rudolf-7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0.46666666666666667</v>
      </c>
      <c r="L258" t="str">
        <f t="shared" ref="L258" si="292">CONCATENATE($R$1,"-",,$D258,"-",M258)</f>
        <v>Vermeulen, Rudolf-0-8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0.46666666666666667</v>
      </c>
      <c r="L259" t="str">
        <f t="shared" ref="L259" si="293">CONCATENATE($D259,"-",$R$1,"-",M259)</f>
        <v>0-Vermeulen, Rudolf-8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0.46666666666666667</v>
      </c>
      <c r="L260" t="str">
        <f t="shared" ref="L260" si="294">CONCATENATE($R$1,"-",,$D260,"-",M260)</f>
        <v>Vermeulen, Rudolf-0-1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0.46666666666666667</v>
      </c>
      <c r="L261" t="str">
        <f t="shared" ref="L261" si="295">CONCATENATE($D261,"-",$R$1,"-",M261)</f>
        <v>0-Vermeulen, Rudolf-1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0.46666666666666667</v>
      </c>
      <c r="L262" t="str">
        <f t="shared" ref="L262" si="296">CONCATENATE($R$1,"-",,$D262,"-",M262)</f>
        <v>Vermeulen, Rudolf-0-2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0.46666666666666667</v>
      </c>
      <c r="L263" t="str">
        <f t="shared" ref="L263" si="298">CONCATENATE($D263,"-",$R$1,"-",M263)</f>
        <v>0-Vermeulen, Rudolf-2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0.46666666666666667</v>
      </c>
      <c r="L264" t="str">
        <f t="shared" ref="L264" si="299">CONCATENATE($R$1,"-",,$D264,"-",M264)</f>
        <v>Vermeulen, Rudolf-0-3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0.46666666666666667</v>
      </c>
      <c r="L265" t="str">
        <f t="shared" ref="L265" si="300">CONCATENATE($D265,"-",$R$1,"-",M265)</f>
        <v>0-Vermeulen, Rudolf-3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0.46666666666666667</v>
      </c>
      <c r="L266" t="str">
        <f t="shared" ref="L266" si="301">CONCATENATE($R$1,"-",,$D266,"-",M266)</f>
        <v>Vermeulen, Rudolf-0-4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0.46666666666666667</v>
      </c>
      <c r="L267" t="str">
        <f t="shared" ref="L267" si="302">CONCATENATE($D267,"-",$R$1,"-",M267)</f>
        <v>0-Vermeulen, Rudolf-4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0.46666666666666667</v>
      </c>
      <c r="L268" t="str">
        <f t="shared" ref="L268" si="303">CONCATENATE($R$1,"-",,$D268,"-",M268)</f>
        <v>Vermeulen, Rudolf-0-5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0.46666666666666667</v>
      </c>
      <c r="L269" t="str">
        <f t="shared" ref="L269" si="304">CONCATENATE($D269,"-",$R$1,"-",M269)</f>
        <v>0-Vermeulen, Rudolf-5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0.46666666666666667</v>
      </c>
      <c r="L270" t="str">
        <f t="shared" ref="L270" si="305">CONCATENATE($R$1,"-",,$D270,"-",M270)</f>
        <v>Vermeulen, Rudolf-0-6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0.46666666666666667</v>
      </c>
      <c r="L271" t="str">
        <f t="shared" ref="L271" si="306">CONCATENATE($D271,"-",$R$1,"-",M271)</f>
        <v>0-Vermeulen, Rudolf-6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0.46666666666666667</v>
      </c>
      <c r="L272" t="str">
        <f t="shared" ref="L272" si="307">CONCATENATE($R$1,"-",,$D272,"-",M272)</f>
        <v>Vermeulen, Rudolf-0-7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0.46666666666666667</v>
      </c>
      <c r="L273" t="str">
        <f t="shared" ref="L273" si="308">CONCATENATE($D273,"-",$R$1,"-",M273)</f>
        <v>0-Vermeulen, Rudolf-7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0.46666666666666667</v>
      </c>
      <c r="L274" t="str">
        <f t="shared" ref="L274" si="309">CONCATENATE($R$1,"-",,$D274,"-",M274)</f>
        <v>Vermeulen, Rudolf-0-8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0.46666666666666667</v>
      </c>
      <c r="L275" t="str">
        <f t="shared" ref="L275" si="310">CONCATENATE($D275,"-",$R$1,"-",M275)</f>
        <v>0-Vermeulen, Rudolf-8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0.46666666666666667</v>
      </c>
      <c r="L276" t="str">
        <f t="shared" ref="L276" si="311">CONCATENATE($R$1,"-",,$D276,"-",M276)</f>
        <v>Vermeulen, Rudolf-0-1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0.46666666666666667</v>
      </c>
      <c r="L277" t="str">
        <f t="shared" ref="L277" si="312">CONCATENATE($D277,"-",$R$1,"-",M277)</f>
        <v>0-Vermeulen, Rudolf-1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0.46666666666666667</v>
      </c>
      <c r="L278" t="str">
        <f t="shared" ref="L278" si="313">CONCATENATE($R$1,"-",,$D278,"-",M278)</f>
        <v>Vermeulen, Rudolf-0-2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0.46666666666666667</v>
      </c>
      <c r="L279" t="str">
        <f t="shared" ref="L279" si="314">CONCATENATE($D279,"-",$R$1,"-",M279)</f>
        <v>0-Vermeulen, Rudolf-2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0.46666666666666667</v>
      </c>
      <c r="L280" t="str">
        <f t="shared" ref="L280" si="315">CONCATENATE($R$1,"-",,$D280,"-",M280)</f>
        <v>Vermeulen, Rudolf-0-3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0.46666666666666667</v>
      </c>
      <c r="L281" t="str">
        <f t="shared" ref="L281" si="316">CONCATENATE($D281,"-",$R$1,"-",M281)</f>
        <v>0-Vermeulen, Rudolf-3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0.46666666666666667</v>
      </c>
      <c r="L282" t="str">
        <f t="shared" ref="L282" si="317">CONCATENATE($R$1,"-",,$D282,"-",M282)</f>
        <v>Vermeulen, Rudolf-0-4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0.46666666666666667</v>
      </c>
      <c r="L283" t="str">
        <f t="shared" ref="L283" si="318">CONCATENATE($D283,"-",$R$1,"-",M283)</f>
        <v>0-Vermeulen, Rudolf-4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0.46666666666666667</v>
      </c>
      <c r="L284" t="str">
        <f t="shared" ref="L284" si="319">CONCATENATE($R$1,"-",,$D284,"-",M284)</f>
        <v>Vermeulen, Rudolf-0-5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0.46666666666666667</v>
      </c>
      <c r="L285" t="str">
        <f t="shared" ref="L285" si="320">CONCATENATE($D285,"-",$R$1,"-",M285)</f>
        <v>0-Vermeulen, Rudolf-5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0.46666666666666667</v>
      </c>
      <c r="L286" t="str">
        <f t="shared" ref="L286" si="321">CONCATENATE($R$1,"-",,$D286,"-",M286)</f>
        <v>Vermeulen, Rudolf-0-6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0.46666666666666667</v>
      </c>
      <c r="L287" t="str">
        <f t="shared" ref="L287" si="322">CONCATENATE($D287,"-",$R$1,"-",M287)</f>
        <v>0-Vermeulen, Rudolf-6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0.46666666666666667</v>
      </c>
      <c r="L288" t="str">
        <f t="shared" ref="L288" si="323">CONCATENATE($R$1,"-",,$D288,"-",M288)</f>
        <v>Vermeulen, Rudolf-0-7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0.46666666666666667</v>
      </c>
      <c r="L289" t="str">
        <f t="shared" ref="L289" si="324">CONCATENATE($D289,"-",$R$1,"-",M289)</f>
        <v>0-Vermeulen, Rudolf-7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0.46666666666666667</v>
      </c>
      <c r="L290" t="str">
        <f t="shared" ref="L290" si="325">CONCATENATE($R$1,"-",,$D290,"-",M290)</f>
        <v>Vermeulen, Rudolf-0-8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0.46666666666666667</v>
      </c>
      <c r="L291" t="str">
        <f t="shared" ref="L291" si="326">CONCATENATE($D291,"-",$R$1,"-",M291)</f>
        <v>0-Vermeulen, Rudolf-8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0.46666666666666667</v>
      </c>
      <c r="L292" t="str">
        <f t="shared" ref="L292" si="328">CONCATENATE($R$1,"-",,$D292,"-",M292)</f>
        <v>Vermeulen, Rudolf-0-1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0.46666666666666667</v>
      </c>
      <c r="L293" t="str">
        <f t="shared" ref="L293" si="329">CONCATENATE($D293,"-",$R$1,"-",M293)</f>
        <v>0-Vermeulen, Rudolf-1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0.46666666666666667</v>
      </c>
      <c r="L294" t="str">
        <f t="shared" ref="L294" si="330">CONCATENATE($R$1,"-",,$D294,"-",M294)</f>
        <v>Vermeulen, Rudolf-0-2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0.46666666666666667</v>
      </c>
      <c r="L295" t="str">
        <f t="shared" ref="L295" si="331">CONCATENATE($D295,"-",$R$1,"-",M295)</f>
        <v>0-Vermeulen, Rudolf-2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0.46666666666666667</v>
      </c>
      <c r="L296" t="str">
        <f t="shared" ref="L296" si="333">CONCATENATE($R$1,"-",,$D296,"-",M296)</f>
        <v>Vermeulen, Rudolf-0-3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0.46666666666666667</v>
      </c>
      <c r="L297" t="str">
        <f t="shared" ref="L297" si="334">CONCATENATE($D297,"-",$R$1,"-",M297)</f>
        <v>0-Vermeulen, Rudolf-3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0.46666666666666667</v>
      </c>
      <c r="L298" t="str">
        <f t="shared" ref="L298" si="335">CONCATENATE($R$1,"-",,$D298,"-",M298)</f>
        <v>Vermeulen, Rudolf-0-4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0.46666666666666667</v>
      </c>
      <c r="L299" t="str">
        <f t="shared" ref="L299" si="336">CONCATENATE($D299,"-",$R$1,"-",M299)</f>
        <v>0-Vermeulen, Rudolf-4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0.46666666666666667</v>
      </c>
      <c r="L300" t="str">
        <f t="shared" ref="L300" si="337">CONCATENATE($R$1,"-",,$D300,"-",M300)</f>
        <v>Vermeulen, Rudolf-0-5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0.46666666666666667</v>
      </c>
      <c r="L301" t="str">
        <f t="shared" ref="L301" si="338">CONCATENATE($D301,"-",$R$1,"-",M301)</f>
        <v>0-Vermeulen, Rudolf-5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0.46666666666666667</v>
      </c>
      <c r="L302" t="str">
        <f t="shared" ref="L302" si="339">CONCATENATE($R$1,"-",,$D302,"-",M302)</f>
        <v>Vermeulen, Rudolf-0-6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0.46666666666666667</v>
      </c>
      <c r="L303" t="str">
        <f t="shared" ref="L303" si="340">CONCATENATE($D303,"-",$R$1,"-",M303)</f>
        <v>0-Vermeulen, Rudolf-6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0.46666666666666667</v>
      </c>
      <c r="L304" t="str">
        <f t="shared" ref="L304" si="341">CONCATENATE($R$1,"-",,$D304,"-",M304)</f>
        <v>Vermeulen, Rudolf-0-7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0.46666666666666667</v>
      </c>
      <c r="L305" t="str">
        <f t="shared" ref="L305" si="342">CONCATENATE($D305,"-",$R$1,"-",M305)</f>
        <v>0-Vermeulen, Rudolf-7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0.46666666666666667</v>
      </c>
      <c r="L306" t="str">
        <f t="shared" ref="L306" si="343">CONCATENATE($R$1,"-",,$D306,"-",M306)</f>
        <v>Vermeulen, Rudolf-0-8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0.46666666666666667</v>
      </c>
      <c r="L307" t="str">
        <f t="shared" ref="L307" si="344">CONCATENATE($D307,"-",$R$1,"-",M307)</f>
        <v>0-Vermeulen, Rudolf-8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0.46666666666666667</v>
      </c>
      <c r="L308" t="str">
        <f t="shared" ref="L308" si="345">CONCATENATE($R$1,"-",,$D308,"-",M308)</f>
        <v>Vermeulen, Rudolf-0-1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0.46666666666666667</v>
      </c>
      <c r="L309" t="str">
        <f t="shared" ref="L309" si="346">CONCATENATE($D309,"-",$R$1,"-",M309)</f>
        <v>0-Vermeulen, Rudolf-1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0.46666666666666667</v>
      </c>
      <c r="L310" t="str">
        <f t="shared" ref="L310" si="347">CONCATENATE($R$1,"-",,$D310,"-",M310)</f>
        <v>Vermeulen, Rudolf-0-2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0.46666666666666667</v>
      </c>
      <c r="L311" t="str">
        <f t="shared" ref="L311" si="348">CONCATENATE($D311,"-",$R$1,"-",M311)</f>
        <v>0-Vermeulen, Rudolf-2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0.46666666666666667</v>
      </c>
      <c r="L312" t="str">
        <f t="shared" ref="L312" si="349">CONCATENATE($R$1,"-",,$D312,"-",M312)</f>
        <v>Vermeulen, Rudolf-0-3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0.46666666666666667</v>
      </c>
      <c r="L313" t="str">
        <f t="shared" ref="L313" si="350">CONCATENATE($D313,"-",$R$1,"-",M313)</f>
        <v>0-Vermeulen, Rudolf-3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0.46666666666666667</v>
      </c>
      <c r="L314" t="str">
        <f t="shared" ref="L314" si="351">CONCATENATE($R$1,"-",,$D314,"-",M314)</f>
        <v>Vermeulen, Rudolf-0-4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0.46666666666666667</v>
      </c>
      <c r="L315" t="str">
        <f t="shared" ref="L315" si="352">CONCATENATE($D315,"-",$R$1,"-",M315)</f>
        <v>0-Vermeulen, Rudolf-4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0.46666666666666667</v>
      </c>
      <c r="L316" t="str">
        <f t="shared" ref="L316" si="353">CONCATENATE($R$1,"-",,$D316,"-",M316)</f>
        <v>Vermeulen, Rudolf-0-5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0.46666666666666667</v>
      </c>
      <c r="L317" t="str">
        <f t="shared" ref="L317" si="354">CONCATENATE($D317,"-",$R$1,"-",M317)</f>
        <v>0-Vermeulen, Rudolf-5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0.46666666666666667</v>
      </c>
      <c r="L318" t="str">
        <f t="shared" ref="L318" si="355">CONCATENATE($R$1,"-",,$D318,"-",M318)</f>
        <v>Vermeulen, Rudolf-0-6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0.46666666666666667</v>
      </c>
      <c r="L319" t="str">
        <f t="shared" ref="L319" si="356">CONCATENATE($D319,"-",$R$1,"-",M319)</f>
        <v>0-Vermeulen, Rudolf-6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0.46666666666666667</v>
      </c>
      <c r="L320" t="str">
        <f t="shared" ref="L320" si="357">CONCATENATE($R$1,"-",,$D320,"-",M320)</f>
        <v>Vermeulen, Rudolf-0-7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0.46666666666666667</v>
      </c>
      <c r="L321" t="str">
        <f t="shared" ref="L321" si="358">CONCATENATE($D321,"-",$R$1,"-",M321)</f>
        <v>0-Vermeulen, Rudolf-7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0.46666666666666667</v>
      </c>
      <c r="L322" t="str">
        <f t="shared" ref="L322" si="359">CONCATENATE($R$1,"-",,$D322,"-",M322)</f>
        <v>Vermeulen, Rudolf-0-8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0.46666666666666667</v>
      </c>
      <c r="L323" t="str">
        <f t="shared" ref="L323" si="360">CONCATENATE($D323,"-",$R$1,"-",M323)</f>
        <v>0-Vermeulen, Rudolf-8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0.46666666666666667</v>
      </c>
      <c r="L324" t="str">
        <f t="shared" ref="L324" si="361">CONCATENATE($R$1,"-",,$D324,"-",M324)</f>
        <v>Vermeulen, Rudolf-0-1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0.46666666666666667</v>
      </c>
      <c r="L325" t="str">
        <f t="shared" ref="L325" si="362">CONCATENATE($D325,"-",$R$1,"-",M325)</f>
        <v>0-Vermeulen, Rudolf-1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0.46666666666666667</v>
      </c>
      <c r="L326" t="str">
        <f t="shared" ref="L326" si="363">CONCATENATE($R$1,"-",,$D326,"-",M326)</f>
        <v>Vermeulen, Rudolf-0-2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0.46666666666666667</v>
      </c>
      <c r="L327" t="str">
        <f t="shared" ref="L327" si="365">CONCATENATE($D327,"-",$R$1,"-",M327)</f>
        <v>0-Vermeulen, Rudolf-2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0.46666666666666667</v>
      </c>
      <c r="L328" t="str">
        <f t="shared" ref="L328" si="366">CONCATENATE($R$1,"-",,$D328,"-",M328)</f>
        <v>Vermeulen, Rudolf-0-3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0.46666666666666667</v>
      </c>
      <c r="L329" t="str">
        <f t="shared" ref="L329" si="367">CONCATENATE($D329,"-",$R$1,"-",M329)</f>
        <v>0-Vermeulen, Rudolf-3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0.46666666666666667</v>
      </c>
      <c r="L330" t="str">
        <f t="shared" ref="L330" si="368">CONCATENATE($R$1,"-",,$D330,"-",M330)</f>
        <v>Vermeulen, Rudolf-0-4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0.46666666666666667</v>
      </c>
      <c r="L331" t="str">
        <f t="shared" ref="L331" si="369">CONCATENATE($D331,"-",$R$1,"-",M331)</f>
        <v>0-Vermeulen, Rudolf-4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0.46666666666666667</v>
      </c>
      <c r="L332" t="str">
        <f t="shared" ref="L332" si="370">CONCATENATE($R$1,"-",,$D332,"-",M332)</f>
        <v>Vermeulen, Rudolf-0-5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0.46666666666666667</v>
      </c>
      <c r="L333" t="str">
        <f t="shared" ref="L333" si="371">CONCATENATE($D333,"-",$R$1,"-",M333)</f>
        <v>0-Vermeulen, Rudolf-5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0.46666666666666667</v>
      </c>
      <c r="L334" t="str">
        <f t="shared" ref="L334" si="372">CONCATENATE($R$1,"-",,$D334,"-",M334)</f>
        <v>Vermeulen, Rudolf-0-6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0.46666666666666667</v>
      </c>
      <c r="L335" t="str">
        <f t="shared" ref="L335" si="373">CONCATENATE($D335,"-",$R$1,"-",M335)</f>
        <v>0-Vermeulen, Rudolf-6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0.46666666666666667</v>
      </c>
      <c r="L336" t="str">
        <f t="shared" ref="L336" si="374">CONCATENATE($R$1,"-",,$D336,"-",M336)</f>
        <v>Vermeulen, Rudolf-0-7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0.46666666666666667</v>
      </c>
      <c r="L337" t="str">
        <f t="shared" ref="L337" si="375">CONCATENATE($D337,"-",$R$1,"-",M337)</f>
        <v>0-Vermeulen, Rudolf-7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0.46666666666666667</v>
      </c>
      <c r="L338" t="str">
        <f t="shared" ref="L338" si="376">CONCATENATE($R$1,"-",,$D338,"-",M338)</f>
        <v>Vermeulen, Rudolf-0-8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0.46666666666666667</v>
      </c>
      <c r="L339" t="str">
        <f t="shared" ref="L339" si="377">CONCATENATE($D339,"-",$R$1,"-",M339)</f>
        <v>0-Vermeulen, Rudolf-8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0.46666666666666667</v>
      </c>
      <c r="L340" t="str">
        <f t="shared" ref="L340" si="378">CONCATENATE($R$1,"-",,$D340,"-",M340)</f>
        <v>Vermeulen, Rudolf-0-1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0.46666666666666667</v>
      </c>
      <c r="L341" t="str">
        <f t="shared" ref="L341" si="379">CONCATENATE($D341,"-",$R$1,"-",M341)</f>
        <v>0-Vermeulen, Rudolf-1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0.46666666666666667</v>
      </c>
      <c r="L342" t="str">
        <f t="shared" ref="L342" si="380">CONCATENATE($R$1,"-",,$D342,"-",M342)</f>
        <v>Vermeulen, Rudolf-0-2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0.46666666666666667</v>
      </c>
      <c r="L343" t="str">
        <f t="shared" ref="L343" si="381">CONCATENATE($D343,"-",$R$1,"-",M343)</f>
        <v>0-Vermeulen, Rudolf-2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0.46666666666666667</v>
      </c>
      <c r="L344" t="str">
        <f t="shared" ref="L344" si="382">CONCATENATE($R$1,"-",,$D344,"-",M344)</f>
        <v>Vermeulen, Rudolf-0-3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0.46666666666666667</v>
      </c>
      <c r="L345" t="str">
        <f t="shared" ref="L345" si="383">CONCATENATE($D345,"-",$R$1,"-",M345)</f>
        <v>0-Vermeulen, Rudolf-3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0.46666666666666667</v>
      </c>
      <c r="L346" t="str">
        <f t="shared" ref="L346" si="384">CONCATENATE($R$1,"-",,$D346,"-",M346)</f>
        <v>Vermeulen, Rudolf-0-4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0.46666666666666667</v>
      </c>
      <c r="L347" t="str">
        <f t="shared" ref="L347" si="385">CONCATENATE($D347,"-",$R$1,"-",M347)</f>
        <v>0-Vermeulen, Rudolf-4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0.46666666666666667</v>
      </c>
      <c r="L348" t="str">
        <f t="shared" ref="L348" si="386">CONCATENATE($R$1,"-",,$D348,"-",M348)</f>
        <v>Vermeulen, Rudolf-0-5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0.46666666666666667</v>
      </c>
      <c r="L349" t="str">
        <f t="shared" ref="L349" si="387">CONCATENATE($D349,"-",$R$1,"-",M349)</f>
        <v>0-Vermeulen, Rudolf-5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0.46666666666666667</v>
      </c>
      <c r="L350" t="str">
        <f t="shared" ref="L350" si="388">CONCATENATE($R$1,"-",,$D350,"-",M350)</f>
        <v>Vermeulen, Rudolf-0-6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0.46666666666666667</v>
      </c>
      <c r="L351" t="str">
        <f t="shared" ref="L351" si="389">CONCATENATE($D351,"-",$R$1,"-",M351)</f>
        <v>0-Vermeulen, Rudolf-6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0.46666666666666667</v>
      </c>
      <c r="L352" t="str">
        <f t="shared" ref="L352" si="390">CONCATENATE($R$1,"-",,$D352,"-",M352)</f>
        <v>Vermeulen, Rudolf-0-7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0.46666666666666667</v>
      </c>
      <c r="L353" t="str">
        <f t="shared" ref="L353" si="391">CONCATENATE($D353,"-",$R$1,"-",M353)</f>
        <v>0-Vermeulen, Rudolf-7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0.46666666666666667</v>
      </c>
      <c r="L354" t="str">
        <f t="shared" ref="L354" si="392">CONCATENATE($R$1,"-",,$D354,"-",M354)</f>
        <v>Vermeulen, Rudolf-0-8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0.46666666666666667</v>
      </c>
      <c r="L355" t="str">
        <f t="shared" ref="L355" si="393">CONCATENATE($D355,"-",$R$1,"-",M355)</f>
        <v>0-Vermeulen, Rudolf-8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0.46666666666666667</v>
      </c>
      <c r="L356" t="str">
        <f t="shared" ref="L356" si="395">CONCATENATE($R$1,"-",,$D356,"-",M356)</f>
        <v>Vermeulen, Rudolf-0-1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0.46666666666666667</v>
      </c>
      <c r="L357" t="str">
        <f t="shared" ref="L357" si="396">CONCATENATE($D357,"-",$R$1,"-",M357)</f>
        <v>0-Vermeulen, Rudolf-1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0.46666666666666667</v>
      </c>
      <c r="L358" t="str">
        <f t="shared" ref="L358" si="397">CONCATENATE($R$1,"-",,$D358,"-",M358)</f>
        <v>Vermeulen, Rudolf-0-2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0.46666666666666667</v>
      </c>
      <c r="L359" t="str">
        <f t="shared" ref="L359" si="398">CONCATENATE($D359,"-",$R$1,"-",M359)</f>
        <v>0-Vermeulen, Rudolf-2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0.46666666666666667</v>
      </c>
      <c r="L360" t="str">
        <f t="shared" ref="L360" si="400">CONCATENATE($R$1,"-",,$D360,"-",M360)</f>
        <v>Vermeulen, Rudolf-0-3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0.46666666666666667</v>
      </c>
      <c r="L361" t="str">
        <f t="shared" ref="L361" si="401">CONCATENATE($D361,"-",$R$1,"-",M361)</f>
        <v>0-Vermeulen, Rudolf-3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0.46666666666666667</v>
      </c>
      <c r="L362" t="str">
        <f t="shared" ref="L362" si="402">CONCATENATE($R$1,"-",,$D362,"-",M362)</f>
        <v>Vermeulen, Rudolf-0-4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0.46666666666666667</v>
      </c>
      <c r="L363" t="str">
        <f t="shared" ref="L363" si="403">CONCATENATE($D363,"-",$R$1,"-",M363)</f>
        <v>0-Vermeulen, Rudolf-4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0.46666666666666667</v>
      </c>
      <c r="L364" t="str">
        <f t="shared" ref="L364" si="404">CONCATENATE($R$1,"-",,$D364,"-",M364)</f>
        <v>Vermeulen, Rudolf-0-5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0.46666666666666667</v>
      </c>
      <c r="L365" t="str">
        <f t="shared" ref="L365" si="405">CONCATENATE($D365,"-",$R$1,"-",M365)</f>
        <v>0-Vermeulen, Rudolf-5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0.46666666666666667</v>
      </c>
      <c r="L366" t="str">
        <f t="shared" ref="L366" si="406">CONCATENATE($R$1,"-",,$D366,"-",M366)</f>
        <v>Vermeulen, Rudolf-0-6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0.46666666666666667</v>
      </c>
      <c r="L367" t="str">
        <f t="shared" ref="L367" si="407">CONCATENATE($D367,"-",$R$1,"-",M367)</f>
        <v>0-Vermeulen, Rudolf-6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0.46666666666666667</v>
      </c>
      <c r="L368" t="str">
        <f t="shared" ref="L368" si="408">CONCATENATE($R$1,"-",,$D368,"-",M368)</f>
        <v>Vermeulen, Rudolf-0-7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0.46666666666666667</v>
      </c>
      <c r="L369" t="str">
        <f t="shared" ref="L369" si="409">CONCATENATE($D369,"-",$R$1,"-",M369)</f>
        <v>0-Vermeulen, Rudolf-7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0.46666666666666667</v>
      </c>
      <c r="L370" t="str">
        <f t="shared" ref="L370" si="410">CONCATENATE($R$1,"-",,$D370,"-",M370)</f>
        <v>Vermeulen, Rudolf-0-8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0.46666666666666667</v>
      </c>
      <c r="L371" t="str">
        <f t="shared" ref="L371" si="411">CONCATENATE($D371,"-",$R$1,"-",M371)</f>
        <v>0-Vermeulen, Rudolf-8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0.46666666666666667</v>
      </c>
      <c r="L372" t="str">
        <f t="shared" ref="L372" si="412">CONCATENATE($R$1,"-",,$D372,"-",M372)</f>
        <v>Vermeulen, Rudolf-0-1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0.46666666666666667</v>
      </c>
      <c r="L373" t="str">
        <f t="shared" ref="L373" si="413">CONCATENATE($D373,"-",$R$1,"-",M373)</f>
        <v>0-Vermeulen, Rudolf-1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0.46666666666666667</v>
      </c>
      <c r="L374" t="str">
        <f t="shared" ref="L374" si="414">CONCATENATE($R$1,"-",,$D374,"-",M374)</f>
        <v>Vermeulen, Rudolf-0-2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0.46666666666666667</v>
      </c>
      <c r="L375" t="str">
        <f t="shared" ref="L375" si="415">CONCATENATE($D375,"-",$R$1,"-",M375)</f>
        <v>0-Vermeulen, Rudolf-2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0.46666666666666667</v>
      </c>
      <c r="L376" t="str">
        <f t="shared" ref="L376" si="416">CONCATENATE($R$1,"-",,$D376,"-",M376)</f>
        <v>Vermeulen, Rudolf-0-3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0.46666666666666667</v>
      </c>
      <c r="L377" t="str">
        <f t="shared" ref="L377" si="417">CONCATENATE($D377,"-",$R$1,"-",M377)</f>
        <v>0-Vermeulen, Rudolf-3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0.46666666666666667</v>
      </c>
      <c r="L378" t="str">
        <f t="shared" ref="L378" si="418">CONCATENATE($R$1,"-",,$D378,"-",M378)</f>
        <v>Vermeulen, Rudolf-0-4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0.46666666666666667</v>
      </c>
      <c r="L379" t="str">
        <f t="shared" ref="L379" si="419">CONCATENATE($D379,"-",$R$1,"-",M379)</f>
        <v>0-Vermeulen, Rudolf-4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0.46666666666666667</v>
      </c>
      <c r="L380" t="str">
        <f t="shared" ref="L380" si="420">CONCATENATE($R$1,"-",,$D380,"-",M380)</f>
        <v>Vermeulen, Rudolf-0-5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0.46666666666666667</v>
      </c>
      <c r="L381" t="str">
        <f t="shared" ref="L381" si="421">CONCATENATE($D381,"-",$R$1,"-",M381)</f>
        <v>0-Vermeulen, Rudolf-5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0.46666666666666667</v>
      </c>
      <c r="L382" t="str">
        <f t="shared" ref="L382" si="422">CONCATENATE($R$1,"-",,$D382,"-",M382)</f>
        <v>Vermeulen, Rudolf-0-6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0.46666666666666667</v>
      </c>
      <c r="L383" t="str">
        <f t="shared" ref="L383" si="423">CONCATENATE($D383,"-",$R$1,"-",M383)</f>
        <v>0-Vermeulen, Rudolf-6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0.46666666666666667</v>
      </c>
      <c r="L384" t="str">
        <f t="shared" ref="L384" si="424">CONCATENATE($R$1,"-",,$D384,"-",M384)</f>
        <v>Vermeulen, Rudolf-0-7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0.46666666666666667</v>
      </c>
      <c r="L385" t="str">
        <f t="shared" ref="L385" si="425">CONCATENATE($D385,"-",$R$1,"-",M385)</f>
        <v>0-Vermeulen, Rudolf-7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0.46666666666666667</v>
      </c>
      <c r="L386" t="str">
        <f t="shared" ref="L386" si="426">CONCATENATE($R$1,"-",,$D386,"-",M386)</f>
        <v>Vermeulen, Rudolf-0-8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0.46666666666666667</v>
      </c>
      <c r="L387" t="str">
        <f t="shared" ref="L387" si="427">CONCATENATE($D387,"-",$R$1,"-",M387)</f>
        <v>0-Vermeulen, Rudolf-8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0.46666666666666667</v>
      </c>
      <c r="L388" t="str">
        <f t="shared" ref="L388" si="428">CONCATENATE($R$1,"-",,$D388,"-",M388)</f>
        <v>Vermeulen, Rudolf-0-1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0.46666666666666667</v>
      </c>
      <c r="L389" t="str">
        <f t="shared" ref="L389" si="429">CONCATENATE($D389,"-",$R$1,"-",M389)</f>
        <v>0-Vermeulen, Rudolf-1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0.46666666666666667</v>
      </c>
      <c r="L390" t="str">
        <f t="shared" ref="L390" si="430">CONCATENATE($R$1,"-",,$D390,"-",M390)</f>
        <v>Vermeulen, Rudolf-0-2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0.46666666666666667</v>
      </c>
      <c r="L391" t="str">
        <f t="shared" ref="L391" si="431">CONCATENATE($D391,"-",$R$1,"-",M391)</f>
        <v>0-Vermeulen, Rudolf-2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0.46666666666666667</v>
      </c>
      <c r="L392" t="str">
        <f t="shared" ref="L392" si="432">CONCATENATE($R$1,"-",,$D392,"-",M392)</f>
        <v>Vermeulen, Rudolf-0-3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0.46666666666666667</v>
      </c>
      <c r="L393" t="str">
        <f t="shared" ref="L393" si="433">CONCATENATE($D393,"-",$R$1,"-",M393)</f>
        <v>0-Vermeulen, Rudolf-3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0.46666666666666667</v>
      </c>
      <c r="L394" t="str">
        <f t="shared" ref="L394" si="434">CONCATENATE($R$1,"-",,$D394,"-",M394)</f>
        <v>Vermeulen, Rudolf-0-4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0.46666666666666667</v>
      </c>
      <c r="L395" t="str">
        <f t="shared" ref="L395" si="435">CONCATENATE($D395,"-",$R$1,"-",M395)</f>
        <v>0-Vermeulen, Rudolf-4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0.46666666666666667</v>
      </c>
      <c r="L396" t="str">
        <f t="shared" ref="L396" si="436">CONCATENATE($R$1,"-",,$D396,"-",M396)</f>
        <v>Vermeulen, Rudolf-0-5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0.46666666666666667</v>
      </c>
      <c r="L397" t="str">
        <f t="shared" ref="L397" si="437">CONCATENATE($D397,"-",$R$1,"-",M397)</f>
        <v>0-Vermeulen, Rudolf-5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0.46666666666666667</v>
      </c>
      <c r="L398" t="str">
        <f t="shared" ref="L398" si="438">CONCATENATE($R$1,"-",,$D398,"-",M398)</f>
        <v>Vermeulen, Rudolf-0-6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0.46666666666666667</v>
      </c>
      <c r="L399" t="str">
        <f t="shared" ref="L399" si="439">CONCATENATE($D399,"-",$R$1,"-",M399)</f>
        <v>0-Vermeulen, Rudolf-6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0.46666666666666667</v>
      </c>
      <c r="L400" t="str">
        <f t="shared" ref="L400" si="440">CONCATENATE($R$1,"-",,$D400,"-",M400)</f>
        <v>Vermeulen, Rudolf-0-7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0.46666666666666667</v>
      </c>
      <c r="L401" t="str">
        <f t="shared" ref="L401" si="441">CONCATENATE($D401,"-",$R$1,"-",M401)</f>
        <v>0-Vermeulen, Rudolf-7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0.46666666666666667</v>
      </c>
      <c r="L402" t="str">
        <f t="shared" ref="L402" si="442">CONCATENATE($R$1,"-",,$D402,"-",M402)</f>
        <v>Vermeulen, Rudolf-0-8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0.46666666666666667</v>
      </c>
      <c r="L403" t="str">
        <f t="shared" ref="L403" si="443">CONCATENATE($D403,"-",$R$1,"-",M403)</f>
        <v>0-Vermeulen, Rudolf-8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661</v>
      </c>
      <c r="F404" s="28">
        <f>SUM(F4:F395)</f>
        <v>1343</v>
      </c>
      <c r="G404" s="28">
        <f>MAX(G4:G395)</f>
        <v>6</v>
      </c>
      <c r="H404" s="33">
        <f>E404/F404</f>
        <v>0.49218168279970215</v>
      </c>
      <c r="I404" s="29">
        <f>SUM(I4:I395)</f>
        <v>85</v>
      </c>
      <c r="J404" s="38"/>
      <c r="N404" s="39"/>
    </row>
  </sheetData>
  <sheetProtection algorithmName="SHA-512" hashValue="u+dIEPMo8SaI9Yb0a2/ke/9mUoMbDEIRIZ2V3S/PaUsh1WCqlUVRSdlBmJRKcPNrWKa26cDMGVLQPVUT7cbdqw==" saltValue="lgQw3an7WtW8y0f/D+98l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9F66-782B-42E4-82DE-31255EC34673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Deelnemers!B13</f>
        <v>Vissenberg, Erwin</v>
      </c>
      <c r="S1" s="36">
        <f>VLOOKUP(R1,Deelnemers!$B:$D,2,FALSE)</f>
        <v>19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45590.700000000004</v>
      </c>
      <c r="C4" s="35">
        <f>_xlfn.IFNA(VLOOKUP(L4,Invoer!$A$3:$P$599,3,FALSE),"")</f>
        <v>45588</v>
      </c>
      <c r="D4" s="23" t="str">
        <f>Deelnemers!$B$2</f>
        <v>Hanegraaf, Daan</v>
      </c>
      <c r="E4" s="31">
        <f>IFERROR(IF(VLOOKUP(L4,Invoer!$A$3:$P$599,8,FALSE)&gt;$S$1,$S$1,VLOOKUP(L4,Invoer!$A$3:$P$599,8,FALSE)),"")</f>
        <v>18</v>
      </c>
      <c r="F4" s="31">
        <f>_xlfn.IFNA(VLOOKUP(L4,Invoer!$A$3:$P$599,10,FALSE),"")</f>
        <v>30</v>
      </c>
      <c r="G4" s="31">
        <f>_xlfn.IFNA(VLOOKUP(L4,Invoer!$A$3:$P$599,11,FALSE),"")</f>
        <v>3</v>
      </c>
      <c r="H4" s="32">
        <f>_xlfn.IFNA(VLOOKUP(L4,Invoer!$A$3:$P$599,13,FALSE),"")</f>
        <v>0.6</v>
      </c>
      <c r="I4" s="34">
        <f>_xlfn.IFNA(VLOOKUP(L4,Invoer!$A$3:$P$599,15,FALSE),"")</f>
        <v>0</v>
      </c>
      <c r="J4" s="37">
        <f>VLOOKUP($R$1,Deelnemers!$B$1:$D$25,3,FALSE)</f>
        <v>0.6333333333333333</v>
      </c>
      <c r="L4" t="str">
        <f>CONCATENATE($R$1,"-",,$D4,"-",M4)</f>
        <v>Vissenberg, Erwin-Hanegraaf, Daan-1</v>
      </c>
      <c r="M4">
        <v>1</v>
      </c>
      <c r="N4">
        <f t="shared" ref="N4:N35" si="1">SMALL($B$4:$B$403,ROW($B1))</f>
        <v>45548.890769230769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Steen, Jan van</v>
      </c>
      <c r="S4" s="40">
        <f t="shared" ref="S4:S35" si="4">VLOOKUP(N4,$B$4:$I$403,4,FALSE)</f>
        <v>19</v>
      </c>
      <c r="T4" s="40">
        <f t="shared" ref="T4:T35" si="5">VLOOKUP(N4,$B$4:$I$403,5,FALSE)</f>
        <v>26</v>
      </c>
      <c r="U4" s="40">
        <f t="shared" ref="U4:U35" si="6">VLOOKUP(N4,$B$4:$I$403,6,FALSE)</f>
        <v>6</v>
      </c>
      <c r="V4" s="41">
        <f t="shared" ref="V4:V35" si="7">VLOOKUP(N4,$B$4:$I$403,7,FALSE)</f>
        <v>0.73076923076923073</v>
      </c>
      <c r="W4" s="42">
        <f t="shared" ref="W4:W35" si="8">VLOOKUP(N4,$B$4:$I$403,8,FALSE)</f>
        <v>3</v>
      </c>
      <c r="X4">
        <f>IFERROR(IF(OR(W4=0,W4=1),(T4*10),T4),0)</f>
        <v>26</v>
      </c>
    </row>
    <row r="5" spans="2:24" ht="15">
      <c r="B5">
        <f t="shared" si="0"/>
        <v>45674.956086956525</v>
      </c>
      <c r="C5" s="35">
        <f>_xlfn.IFNA(VLOOKUP(L5,Invoer!$A$3:$P$599,3,FALSE),"")</f>
        <v>45672</v>
      </c>
      <c r="D5" s="23" t="str">
        <f>Deelnemers!$B$2</f>
        <v>Hanegraaf, Daan</v>
      </c>
      <c r="E5" s="31">
        <f>IFERROR(IF(VLOOKUP(L5,Invoer!$A$3:$P$599,9,FALSE)&gt;$S$1,$S$1,VLOOKUP(L5,Invoer!$A$3:$P$599,9,FALSE)),"")</f>
        <v>19</v>
      </c>
      <c r="F5" s="31">
        <f>_xlfn.IFNA(VLOOKUP(L5,Invoer!$A$3:$P$599,10,FALSE),"")</f>
        <v>23</v>
      </c>
      <c r="G5" s="31">
        <f>_xlfn.IFNA(VLOOKUP(L5,Invoer!$A$3:$P$599,12,FALSE),"")</f>
        <v>6</v>
      </c>
      <c r="H5" s="32">
        <f>_xlfn.IFNA(VLOOKUP(L5,Invoer!$A$3:$P$599,14,FALSE),"")</f>
        <v>0.82608695652173914</v>
      </c>
      <c r="I5" s="34">
        <f>_xlfn.IFNA(VLOOKUP(L5,Invoer!$A$3:$P$599,16,FALSE),"")</f>
        <v>3</v>
      </c>
      <c r="J5" s="37">
        <f>VLOOKUP($R$1,Deelnemers!$B$1:$D$25,3,FALSE)</f>
        <v>0.6333333333333333</v>
      </c>
      <c r="L5" t="str">
        <f>CONCATENATE($D5,"-",$R$1,"-",M5)</f>
        <v>Hanegraaf, Daan-Vissenberg, Erwin-1</v>
      </c>
      <c r="M5">
        <v>1</v>
      </c>
      <c r="N5">
        <f t="shared" si="1"/>
        <v>45548.931666666664</v>
      </c>
      <c r="O5">
        <f>IF(Q5="","",O4+1)</f>
        <v>2</v>
      </c>
      <c r="Q5" s="83">
        <f t="shared" si="2"/>
        <v>45546</v>
      </c>
      <c r="R5" s="35" t="str">
        <f t="shared" si="3"/>
        <v>Praat, Marcel van</v>
      </c>
      <c r="S5" s="40">
        <f t="shared" si="4"/>
        <v>19</v>
      </c>
      <c r="T5" s="40">
        <f t="shared" si="5"/>
        <v>24</v>
      </c>
      <c r="U5" s="40">
        <f t="shared" si="6"/>
        <v>3</v>
      </c>
      <c r="V5" s="41">
        <f t="shared" si="7"/>
        <v>0.79166666666666663</v>
      </c>
      <c r="W5" s="42">
        <f t="shared" si="8"/>
        <v>3</v>
      </c>
      <c r="X5">
        <f t="shared" ref="X5:X68" si="9">IFERROR(IF(OR(W5=0,W5=1),(T5*10),T5),0)</f>
        <v>24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0.6333333333333333</v>
      </c>
      <c r="L6" t="str">
        <f t="shared" ref="L6" si="10">CONCATENATE($R$1,"-",,$D6,"-",M6)</f>
        <v>Vissenberg, Erwin-Hanegraaf, Daan-2</v>
      </c>
      <c r="M6">
        <v>2</v>
      </c>
      <c r="N6">
        <f t="shared" si="1"/>
        <v>45555.18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Steen, Kees van</v>
      </c>
      <c r="S6" s="40">
        <f t="shared" si="4"/>
        <v>14</v>
      </c>
      <c r="T6" s="40">
        <f t="shared" si="5"/>
        <v>28</v>
      </c>
      <c r="U6" s="40">
        <f t="shared" si="6"/>
        <v>3</v>
      </c>
      <c r="V6" s="41">
        <f t="shared" si="7"/>
        <v>0.5</v>
      </c>
      <c r="W6" s="42">
        <f t="shared" si="8"/>
        <v>0</v>
      </c>
      <c r="X6">
        <f t="shared" si="9"/>
        <v>280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0.6333333333333333</v>
      </c>
      <c r="L7" t="str">
        <f t="shared" ref="L7" si="12">CONCATENATE($D7,"-",$R$1,"-",M7)</f>
        <v>Hanegraaf, Daan-Vissenberg, Erwin-2</v>
      </c>
      <c r="M7">
        <v>2</v>
      </c>
      <c r="N7">
        <f t="shared" si="1"/>
        <v>45555.433333333334</v>
      </c>
      <c r="O7">
        <f t="shared" si="11"/>
        <v>4</v>
      </c>
      <c r="Q7" s="83">
        <f t="shared" si="2"/>
        <v>45553</v>
      </c>
      <c r="R7" s="35" t="str">
        <f t="shared" si="3"/>
        <v>Vermeulen, Rudolf</v>
      </c>
      <c r="S7" s="40">
        <f t="shared" si="4"/>
        <v>16</v>
      </c>
      <c r="T7" s="40">
        <f t="shared" si="5"/>
        <v>30</v>
      </c>
      <c r="U7" s="40">
        <f t="shared" si="6"/>
        <v>3</v>
      </c>
      <c r="V7" s="41">
        <f t="shared" si="7"/>
        <v>0.53333333333333333</v>
      </c>
      <c r="W7" s="42">
        <f t="shared" si="8"/>
        <v>0</v>
      </c>
      <c r="X7">
        <f t="shared" si="9"/>
        <v>300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0.6333333333333333</v>
      </c>
      <c r="L8" t="str">
        <f t="shared" ref="L8" si="13">CONCATENATE($R$1,"-",,$D8,"-",M8)</f>
        <v>Vissenberg, Erwin-Hanegraaf, Daan-3</v>
      </c>
      <c r="M8">
        <v>3</v>
      </c>
      <c r="N8">
        <f t="shared" si="1"/>
        <v>45562.03333333334</v>
      </c>
      <c r="O8">
        <f t="shared" si="11"/>
        <v>5</v>
      </c>
      <c r="Q8" s="83">
        <f t="shared" si="2"/>
        <v>45560</v>
      </c>
      <c r="R8" s="35" t="str">
        <f t="shared" si="3"/>
        <v>Steen, Jan van</v>
      </c>
      <c r="S8" s="40">
        <f t="shared" si="4"/>
        <v>13</v>
      </c>
      <c r="T8" s="40">
        <f t="shared" si="5"/>
        <v>30</v>
      </c>
      <c r="U8" s="40">
        <f t="shared" si="6"/>
        <v>5</v>
      </c>
      <c r="V8" s="41">
        <f t="shared" si="7"/>
        <v>0.43333333333333335</v>
      </c>
      <c r="W8" s="42">
        <f t="shared" si="8"/>
        <v>0</v>
      </c>
      <c r="X8">
        <f t="shared" si="9"/>
        <v>300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0.6333333333333333</v>
      </c>
      <c r="L9" t="str">
        <f t="shared" ref="L9" si="14">CONCATENATE($D9,"-",$R$1,"-",M9)</f>
        <v>Hanegraaf, Daan-Vissenberg, Erwin-3</v>
      </c>
      <c r="M9">
        <v>3</v>
      </c>
      <c r="N9">
        <f t="shared" si="1"/>
        <v>45563.014761904764</v>
      </c>
      <c r="O9">
        <f t="shared" si="11"/>
        <v>6</v>
      </c>
      <c r="Q9" s="83">
        <f t="shared" si="2"/>
        <v>45560</v>
      </c>
      <c r="R9" s="35" t="str">
        <f t="shared" si="3"/>
        <v>Hanegraaf, Hein</v>
      </c>
      <c r="S9" s="40">
        <f t="shared" si="4"/>
        <v>19</v>
      </c>
      <c r="T9" s="40">
        <f t="shared" si="5"/>
        <v>21</v>
      </c>
      <c r="U9" s="40">
        <f t="shared" si="6"/>
        <v>4</v>
      </c>
      <c r="V9" s="41">
        <f t="shared" si="7"/>
        <v>0.90476190476190477</v>
      </c>
      <c r="W9" s="42">
        <f t="shared" si="8"/>
        <v>3</v>
      </c>
      <c r="X9">
        <f t="shared" si="9"/>
        <v>21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0.6333333333333333</v>
      </c>
      <c r="L10" t="str">
        <f t="shared" ref="L10" si="15">CONCATENATE($R$1,"-",,$D10,"-",M10)</f>
        <v>Vissenberg, Erwin-Hanegraaf, Daan-4</v>
      </c>
      <c r="M10">
        <v>4</v>
      </c>
      <c r="N10">
        <f t="shared" si="1"/>
        <v>45569.858571428573</v>
      </c>
      <c r="O10">
        <f t="shared" si="11"/>
        <v>7</v>
      </c>
      <c r="Q10" s="83">
        <f t="shared" si="2"/>
        <v>45567</v>
      </c>
      <c r="R10" s="35" t="str">
        <f t="shared" si="3"/>
        <v>Hoppenbrouwers, Ben</v>
      </c>
      <c r="S10" s="40">
        <f t="shared" si="4"/>
        <v>19</v>
      </c>
      <c r="T10" s="40">
        <f t="shared" si="5"/>
        <v>28</v>
      </c>
      <c r="U10" s="40">
        <f t="shared" si="6"/>
        <v>3</v>
      </c>
      <c r="V10" s="41">
        <f t="shared" si="7"/>
        <v>0.6785714285714286</v>
      </c>
      <c r="W10" s="42">
        <f t="shared" si="8"/>
        <v>3</v>
      </c>
      <c r="X10">
        <f t="shared" si="9"/>
        <v>28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0.6333333333333333</v>
      </c>
      <c r="L11" t="str">
        <f t="shared" ref="L11" si="16">CONCATENATE($D11,"-",$R$1,"-",M11)</f>
        <v>Hanegraaf, Daan-Vissenberg, Erwin-4</v>
      </c>
      <c r="M11">
        <v>4</v>
      </c>
      <c r="N11">
        <f t="shared" si="1"/>
        <v>45569.931666666664</v>
      </c>
      <c r="O11">
        <f t="shared" si="11"/>
        <v>8</v>
      </c>
      <c r="Q11" s="83">
        <f t="shared" si="2"/>
        <v>45567</v>
      </c>
      <c r="R11" s="35" t="str">
        <f t="shared" si="3"/>
        <v>Zagers, Kees</v>
      </c>
      <c r="S11" s="40">
        <f t="shared" si="4"/>
        <v>19</v>
      </c>
      <c r="T11" s="40">
        <f t="shared" si="5"/>
        <v>24</v>
      </c>
      <c r="U11" s="40">
        <f t="shared" si="6"/>
        <v>3</v>
      </c>
      <c r="V11" s="41">
        <f t="shared" si="7"/>
        <v>0.79166666666666663</v>
      </c>
      <c r="W11" s="42">
        <f t="shared" si="8"/>
        <v>3</v>
      </c>
      <c r="X11">
        <f t="shared" si="9"/>
        <v>24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0.6333333333333333</v>
      </c>
      <c r="L12" t="str">
        <f t="shared" ref="L12" si="17">CONCATENATE($R$1,"-",,$D12,"-",M12)</f>
        <v>Vissenberg, Erwin-Hanegraaf, Daan-5</v>
      </c>
      <c r="M12">
        <v>5</v>
      </c>
      <c r="N12">
        <f t="shared" si="1"/>
        <v>45574</v>
      </c>
      <c r="O12">
        <f t="shared" si="11"/>
        <v>9</v>
      </c>
      <c r="Q12" s="83">
        <f t="shared" si="2"/>
        <v>45574</v>
      </c>
      <c r="R12" s="35" t="str">
        <f t="shared" si="3"/>
        <v>Jochems, Cees</v>
      </c>
      <c r="S12" s="40">
        <f t="shared" si="4"/>
        <v>18</v>
      </c>
      <c r="T12" s="40">
        <f t="shared" si="5"/>
        <v>30</v>
      </c>
      <c r="U12" s="40">
        <f t="shared" si="6"/>
        <v>4</v>
      </c>
      <c r="V12" s="41">
        <f t="shared" si="7"/>
        <v>0.6</v>
      </c>
      <c r="W12" s="42">
        <f t="shared" si="8"/>
        <v>0</v>
      </c>
      <c r="X12">
        <f t="shared" si="9"/>
        <v>300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0.6333333333333333</v>
      </c>
      <c r="L13" t="str">
        <f t="shared" ref="L13" si="18">CONCATENATE($D13,"-",$R$1,"-",M13)</f>
        <v>Hanegraaf, Daan-Vissenberg, Erwin-5</v>
      </c>
      <c r="M13">
        <v>5</v>
      </c>
      <c r="N13">
        <f t="shared" si="1"/>
        <v>45590.700000000004</v>
      </c>
      <c r="O13">
        <f t="shared" si="11"/>
        <v>10</v>
      </c>
      <c r="Q13" s="83">
        <f t="shared" si="2"/>
        <v>45588</v>
      </c>
      <c r="R13" s="35" t="str">
        <f t="shared" si="3"/>
        <v>Hanegraaf, Daan</v>
      </c>
      <c r="S13" s="40">
        <f t="shared" si="4"/>
        <v>18</v>
      </c>
      <c r="T13" s="40">
        <f t="shared" si="5"/>
        <v>30</v>
      </c>
      <c r="U13" s="40">
        <f t="shared" si="6"/>
        <v>3</v>
      </c>
      <c r="V13" s="41">
        <f t="shared" si="7"/>
        <v>0.6</v>
      </c>
      <c r="W13" s="42">
        <f t="shared" si="8"/>
        <v>0</v>
      </c>
      <c r="X13">
        <f t="shared" si="9"/>
        <v>300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0.6333333333333333</v>
      </c>
      <c r="L14" t="str">
        <f t="shared" ref="L14" si="19">CONCATENATE($R$1,"-",,$D14,"-",M14)</f>
        <v>Vissenberg, Erwin-Hanegraaf, Daan-6</v>
      </c>
      <c r="M14">
        <v>6</v>
      </c>
      <c r="N14">
        <f t="shared" si="1"/>
        <v>45590.833333333336</v>
      </c>
      <c r="O14">
        <f t="shared" si="11"/>
        <v>11</v>
      </c>
      <c r="Q14" s="83">
        <f t="shared" si="2"/>
        <v>45588</v>
      </c>
      <c r="R14" s="35" t="str">
        <f t="shared" si="3"/>
        <v>Hanegraaf, Hein</v>
      </c>
      <c r="S14" s="40">
        <f t="shared" si="4"/>
        <v>19</v>
      </c>
      <c r="T14" s="40">
        <f t="shared" si="5"/>
        <v>30</v>
      </c>
      <c r="U14" s="40">
        <f t="shared" si="6"/>
        <v>3</v>
      </c>
      <c r="V14" s="41">
        <f t="shared" si="7"/>
        <v>0.6333333333333333</v>
      </c>
      <c r="W14" s="42">
        <f t="shared" si="8"/>
        <v>3</v>
      </c>
      <c r="X14">
        <f t="shared" si="9"/>
        <v>30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0.6333333333333333</v>
      </c>
      <c r="L15" t="str">
        <f t="shared" ref="L15" si="20">CONCATENATE($D15,"-",$R$1,"-",M15)</f>
        <v>Hanegraaf, Daan-Vissenberg, Erwin-6</v>
      </c>
      <c r="M15">
        <v>6</v>
      </c>
      <c r="N15">
        <f t="shared" si="1"/>
        <v>45602</v>
      </c>
      <c r="O15">
        <f t="shared" si="11"/>
        <v>12</v>
      </c>
      <c r="Q15" s="83">
        <f t="shared" si="2"/>
        <v>45602</v>
      </c>
      <c r="R15" s="35" t="str">
        <f t="shared" si="3"/>
        <v>Steen, Kees van</v>
      </c>
      <c r="S15" s="40">
        <f t="shared" si="4"/>
        <v>18</v>
      </c>
      <c r="T15" s="40">
        <f t="shared" si="5"/>
        <v>30</v>
      </c>
      <c r="U15" s="40">
        <f t="shared" si="6"/>
        <v>6</v>
      </c>
      <c r="V15" s="41">
        <f t="shared" si="7"/>
        <v>0.6</v>
      </c>
      <c r="W15" s="42">
        <f t="shared" si="8"/>
        <v>0</v>
      </c>
      <c r="X15">
        <f t="shared" si="9"/>
        <v>300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0.6333333333333333</v>
      </c>
      <c r="L16" t="str">
        <f t="shared" ref="L16" si="21">CONCATENATE($R$1,"-",,$D16,"-",M16)</f>
        <v>Vissenberg, Erwin-Hanegraaf, Daan-7</v>
      </c>
      <c r="M16">
        <v>7</v>
      </c>
      <c r="N16">
        <f t="shared" si="1"/>
        <v>45610.68619047619</v>
      </c>
      <c r="O16">
        <f t="shared" si="11"/>
        <v>13</v>
      </c>
      <c r="Q16" s="83">
        <f t="shared" si="2"/>
        <v>45609</v>
      </c>
      <c r="R16" s="35" t="str">
        <f t="shared" si="3"/>
        <v>Hoppenbrouwers, Ben</v>
      </c>
      <c r="S16" s="40">
        <f t="shared" si="4"/>
        <v>10</v>
      </c>
      <c r="T16" s="40">
        <f t="shared" si="5"/>
        <v>21</v>
      </c>
      <c r="U16" s="40">
        <f t="shared" si="6"/>
        <v>2</v>
      </c>
      <c r="V16" s="41">
        <f t="shared" si="7"/>
        <v>0.47619047619047616</v>
      </c>
      <c r="W16" s="42">
        <f t="shared" si="8"/>
        <v>0</v>
      </c>
      <c r="X16">
        <f t="shared" si="9"/>
        <v>210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0.6333333333333333</v>
      </c>
      <c r="L17" t="str">
        <f t="shared" ref="L17" si="22">CONCATENATE($D17,"-",$R$1,"-",M17)</f>
        <v>Hanegraaf, Daan-Vissenberg, Erwin-7</v>
      </c>
      <c r="M17">
        <v>7</v>
      </c>
      <c r="N17">
        <f t="shared" si="1"/>
        <v>45611.566666666666</v>
      </c>
      <c r="O17">
        <f t="shared" si="11"/>
        <v>14</v>
      </c>
      <c r="Q17" s="83">
        <f t="shared" si="2"/>
        <v>45609</v>
      </c>
      <c r="R17" s="35" t="str">
        <f t="shared" si="3"/>
        <v>Steen, Kees van</v>
      </c>
      <c r="S17" s="40">
        <f t="shared" si="4"/>
        <v>17</v>
      </c>
      <c r="T17" s="40">
        <f t="shared" si="5"/>
        <v>30</v>
      </c>
      <c r="U17" s="40">
        <f t="shared" si="6"/>
        <v>4</v>
      </c>
      <c r="V17" s="41">
        <f t="shared" si="7"/>
        <v>0.56666666666666665</v>
      </c>
      <c r="W17" s="42">
        <f t="shared" si="8"/>
        <v>0</v>
      </c>
      <c r="X17">
        <f t="shared" si="9"/>
        <v>300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0.6333333333333333</v>
      </c>
      <c r="L18" t="str">
        <f t="shared" ref="L18" si="23">CONCATENATE($R$1,"-",,$D18,"-",M18)</f>
        <v>Vissenberg, Erwin-Hanegraaf, Daan-8</v>
      </c>
      <c r="M18">
        <v>8</v>
      </c>
      <c r="N18">
        <f t="shared" si="1"/>
        <v>45639.479473684216</v>
      </c>
      <c r="O18">
        <f t="shared" si="11"/>
        <v>15</v>
      </c>
      <c r="Q18" s="83">
        <f t="shared" si="2"/>
        <v>45637</v>
      </c>
      <c r="R18" s="35" t="str">
        <f t="shared" si="3"/>
        <v>Zagers, Kees</v>
      </c>
      <c r="S18" s="40">
        <f t="shared" si="4"/>
        <v>15</v>
      </c>
      <c r="T18" s="40">
        <f t="shared" si="5"/>
        <v>19</v>
      </c>
      <c r="U18" s="40">
        <f t="shared" si="6"/>
        <v>4</v>
      </c>
      <c r="V18" s="41">
        <f t="shared" si="7"/>
        <v>0.78947368421052633</v>
      </c>
      <c r="W18" s="42">
        <f t="shared" si="8"/>
        <v>0</v>
      </c>
      <c r="X18">
        <f t="shared" si="9"/>
        <v>190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0.6333333333333333</v>
      </c>
      <c r="L19" t="str">
        <f t="shared" ref="L19" si="24">CONCATENATE($D19,"-",$R$1,"-",M19)</f>
        <v>Hanegraaf, Daan-Vissenberg, Erwin-8</v>
      </c>
      <c r="M19">
        <v>8</v>
      </c>
      <c r="N19">
        <f t="shared" si="1"/>
        <v>45639.858571428573</v>
      </c>
      <c r="O19">
        <f t="shared" si="11"/>
        <v>16</v>
      </c>
      <c r="Q19" s="83">
        <f t="shared" si="2"/>
        <v>45637</v>
      </c>
      <c r="R19" s="35" t="str">
        <f t="shared" si="3"/>
        <v>Oorschot, René van</v>
      </c>
      <c r="S19" s="40">
        <f t="shared" si="4"/>
        <v>19</v>
      </c>
      <c r="T19" s="40">
        <f t="shared" si="5"/>
        <v>28</v>
      </c>
      <c r="U19" s="40">
        <f t="shared" si="6"/>
        <v>4</v>
      </c>
      <c r="V19" s="41">
        <f t="shared" si="7"/>
        <v>0.6785714285714286</v>
      </c>
      <c r="W19" s="42">
        <f t="shared" si="8"/>
        <v>1</v>
      </c>
      <c r="X19">
        <f t="shared" si="9"/>
        <v>280</v>
      </c>
    </row>
    <row r="20" spans="2:24" ht="15">
      <c r="B20">
        <f t="shared" si="0"/>
        <v>45563.014761904764</v>
      </c>
      <c r="C20" s="35">
        <f>_xlfn.IFNA(VLOOKUP(L20,Invoer!$A$3:$P$599,3,FALSE),"")</f>
        <v>45560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19</v>
      </c>
      <c r="F20" s="31">
        <f>_xlfn.IFNA(VLOOKUP(L20,Invoer!$A$3:$P$599,10,FALSE),"")</f>
        <v>21</v>
      </c>
      <c r="G20" s="31">
        <f>_xlfn.IFNA(VLOOKUP(L20,Invoer!$A$3:$P$599,11,FALSE),"")</f>
        <v>4</v>
      </c>
      <c r="H20" s="32">
        <f>_xlfn.IFNA(VLOOKUP(L20,Invoer!$A$3:$P$599,13,FALSE),"")</f>
        <v>0.90476190476190477</v>
      </c>
      <c r="I20" s="34">
        <f>_xlfn.IFNA(VLOOKUP(L20,Invoer!$A$3:$P$599,15,FALSE),"")</f>
        <v>3</v>
      </c>
      <c r="J20" s="37">
        <f>VLOOKUP($R$1,Deelnemers!$B$1:$D$25,3,FALSE)</f>
        <v>0.6333333333333333</v>
      </c>
      <c r="L20" t="str">
        <f t="shared" ref="L20" si="25">CONCATENATE($R$1,"-",,$D20,"-",M20)</f>
        <v>Vissenberg, Erwin-Hanegraaf, Hein-1</v>
      </c>
      <c r="M20">
        <v>1</v>
      </c>
      <c r="N20">
        <f t="shared" si="1"/>
        <v>45645.366666666676</v>
      </c>
      <c r="O20">
        <f t="shared" si="11"/>
        <v>17</v>
      </c>
      <c r="Q20" s="83">
        <f t="shared" si="2"/>
        <v>45644</v>
      </c>
      <c r="R20" s="35" t="str">
        <f t="shared" si="3"/>
        <v>Vermeulen, Rudolf</v>
      </c>
      <c r="S20" s="40">
        <f t="shared" si="4"/>
        <v>8</v>
      </c>
      <c r="T20" s="40">
        <f t="shared" si="5"/>
        <v>30</v>
      </c>
      <c r="U20" s="40">
        <f t="shared" si="6"/>
        <v>2</v>
      </c>
      <c r="V20" s="41">
        <f t="shared" si="7"/>
        <v>0.26666666666666666</v>
      </c>
      <c r="W20" s="42">
        <f t="shared" si="8"/>
        <v>0</v>
      </c>
      <c r="X20">
        <f t="shared" si="9"/>
        <v>300</v>
      </c>
    </row>
    <row r="21" spans="2:24" ht="15">
      <c r="B21">
        <f t="shared" si="0"/>
        <v>45590.833333333336</v>
      </c>
      <c r="C21" s="35">
        <f>_xlfn.IFNA(VLOOKUP(L21,Invoer!$A$3:$P$599,3,FALSE),"")</f>
        <v>45588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19</v>
      </c>
      <c r="F21" s="31">
        <f>_xlfn.IFNA(VLOOKUP(L21,Invoer!$A$3:$P$599,10,FALSE),"")</f>
        <v>30</v>
      </c>
      <c r="G21" s="31">
        <f>_xlfn.IFNA(VLOOKUP(L21,Invoer!$A$3:$P$599,12,FALSE),"")</f>
        <v>3</v>
      </c>
      <c r="H21" s="32">
        <f>_xlfn.IFNA(VLOOKUP(L21,Invoer!$A$3:$P$599,14,FALSE),"")</f>
        <v>0.6333333333333333</v>
      </c>
      <c r="I21" s="34">
        <f>_xlfn.IFNA(VLOOKUP(L21,Invoer!$A$3:$P$599,16,FALSE),"")</f>
        <v>3</v>
      </c>
      <c r="J21" s="37">
        <f>VLOOKUP($R$1,Deelnemers!$B$1:$D$25,3,FALSE)</f>
        <v>0.6333333333333333</v>
      </c>
      <c r="L21" t="str">
        <f t="shared" ref="L21" si="26">CONCATENATE($D21,"-",$R$1,"-",M21)</f>
        <v>Hanegraaf, Hein-Vissenberg, Erwin-1</v>
      </c>
      <c r="M21">
        <v>1</v>
      </c>
      <c r="N21">
        <f t="shared" si="1"/>
        <v>45647.085000000006</v>
      </c>
      <c r="O21">
        <f t="shared" si="11"/>
        <v>18</v>
      </c>
      <c r="Q21" s="83">
        <f t="shared" si="2"/>
        <v>45644</v>
      </c>
      <c r="R21" s="35" t="str">
        <f t="shared" si="3"/>
        <v>Havermans, Jos</v>
      </c>
      <c r="S21" s="40">
        <f t="shared" si="4"/>
        <v>18</v>
      </c>
      <c r="T21" s="40">
        <f t="shared" si="5"/>
        <v>16</v>
      </c>
      <c r="U21" s="40">
        <f t="shared" si="6"/>
        <v>6</v>
      </c>
      <c r="V21" s="41">
        <f t="shared" si="7"/>
        <v>1.125</v>
      </c>
      <c r="W21" s="42">
        <f t="shared" si="8"/>
        <v>0</v>
      </c>
      <c r="X21">
        <f t="shared" si="9"/>
        <v>160</v>
      </c>
    </row>
    <row r="22" spans="2:24" ht="15">
      <c r="B22">
        <f t="shared" si="0"/>
        <v>45668.090000000004</v>
      </c>
      <c r="C22" s="35">
        <f>_xlfn.IFNA(VLOOKUP(L22,Invoer!$A$3:$P$599,3,FALSE),"")</f>
        <v>45665</v>
      </c>
      <c r="D22" s="23" t="str">
        <f>Deelnemers!$B$3</f>
        <v>Hanegraaf, Hein</v>
      </c>
      <c r="E22" s="31">
        <f>IFERROR(IF(VLOOKUP(L22,Invoer!$A$3:$P$599,8,FALSE)&gt;$S$1,$S$1,VLOOKUP(L22,Invoer!$A$3:$P$599,8,FALSE)),"")</f>
        <v>19</v>
      </c>
      <c r="F22" s="31">
        <f>_xlfn.IFNA(VLOOKUP(L22,Invoer!$A$3:$P$599,10,FALSE),"")</f>
        <v>19</v>
      </c>
      <c r="G22" s="31">
        <f>_xlfn.IFNA(VLOOKUP(L22,Invoer!$A$3:$P$599,11,FALSE),"")</f>
        <v>8</v>
      </c>
      <c r="H22" s="32">
        <f>_xlfn.IFNA(VLOOKUP(L22,Invoer!$A$3:$P$599,13,FALSE),"")</f>
        <v>1</v>
      </c>
      <c r="I22" s="34">
        <f>_xlfn.IFNA(VLOOKUP(L22,Invoer!$A$3:$P$599,15,FALSE),"")</f>
        <v>3</v>
      </c>
      <c r="J22" s="37">
        <f>VLOOKUP($R$1,Deelnemers!$B$1:$D$25,3,FALSE)</f>
        <v>0.6333333333333333</v>
      </c>
      <c r="L22" t="str">
        <f t="shared" ref="L22" si="27">CONCATENATE($R$1,"-",,$D22,"-",M22)</f>
        <v>Vissenberg, Erwin-Hanegraaf, Hein-2</v>
      </c>
      <c r="M22">
        <v>2</v>
      </c>
      <c r="N22">
        <f t="shared" si="1"/>
        <v>45647.187647058825</v>
      </c>
      <c r="O22">
        <f t="shared" si="11"/>
        <v>19</v>
      </c>
      <c r="Q22" s="83">
        <f t="shared" si="2"/>
        <v>45644</v>
      </c>
      <c r="R22" s="35" t="str">
        <f t="shared" si="3"/>
        <v>Verkooyen, John</v>
      </c>
      <c r="S22" s="40">
        <f t="shared" si="4"/>
        <v>19</v>
      </c>
      <c r="T22" s="40">
        <f t="shared" si="5"/>
        <v>17</v>
      </c>
      <c r="U22" s="40">
        <f t="shared" si="6"/>
        <v>4</v>
      </c>
      <c r="V22" s="41">
        <f t="shared" si="7"/>
        <v>1.1176470588235294</v>
      </c>
      <c r="W22" s="42">
        <f t="shared" si="8"/>
        <v>3</v>
      </c>
      <c r="X22">
        <f t="shared" si="9"/>
        <v>17</v>
      </c>
    </row>
    <row r="23" spans="2:24" ht="15">
      <c r="B23">
        <f t="shared" si="0"/>
        <v>45752.397142857146</v>
      </c>
      <c r="C23" s="35">
        <f>_xlfn.IFNA(VLOOKUP(L23,Invoer!$A$3:$P$599,3,FALSE),"")</f>
        <v>45749</v>
      </c>
      <c r="D23" s="23" t="str">
        <f>Deelnemers!$B$3</f>
        <v>Hanegraaf, Hein</v>
      </c>
      <c r="E23" s="31">
        <f>IFERROR(IF(VLOOKUP(L23,Invoer!$A$3:$P$599,9,FALSE)&gt;$S$1,$S$1,VLOOKUP(L23,Invoer!$A$3:$P$599,9,FALSE)),"")</f>
        <v>19</v>
      </c>
      <c r="F23" s="31">
        <f>_xlfn.IFNA(VLOOKUP(L23,Invoer!$A$3:$P$599,10,FALSE),"")</f>
        <v>14</v>
      </c>
      <c r="G23" s="31">
        <f>_xlfn.IFNA(VLOOKUP(L23,Invoer!$A$3:$P$599,12,FALSE),"")</f>
        <v>6</v>
      </c>
      <c r="H23" s="32">
        <f>_xlfn.IFNA(VLOOKUP(L23,Invoer!$A$3:$P$599,14,FALSE),"")</f>
        <v>1.3571428571428572</v>
      </c>
      <c r="I23" s="34">
        <f>_xlfn.IFNA(VLOOKUP(L23,Invoer!$A$3:$P$599,16,FALSE),"")</f>
        <v>3</v>
      </c>
      <c r="J23" s="37">
        <f>VLOOKUP($R$1,Deelnemers!$B$1:$D$25,3,FALSE)</f>
        <v>0.6333333333333333</v>
      </c>
      <c r="L23" t="str">
        <f t="shared" ref="L23" si="28">CONCATENATE($D23,"-",$R$1,"-",M23)</f>
        <v>Hanegraaf, Hein-Vissenberg, Erwin-2</v>
      </c>
      <c r="M23">
        <v>2</v>
      </c>
      <c r="N23">
        <f t="shared" si="1"/>
        <v>45667.401818181817</v>
      </c>
      <c r="O23">
        <f t="shared" si="11"/>
        <v>20</v>
      </c>
      <c r="Q23" s="83">
        <f t="shared" si="2"/>
        <v>45665</v>
      </c>
      <c r="R23" s="35" t="str">
        <f t="shared" si="3"/>
        <v>Steen, Jan van</v>
      </c>
      <c r="S23" s="40">
        <f t="shared" si="4"/>
        <v>15</v>
      </c>
      <c r="T23" s="40">
        <f t="shared" si="5"/>
        <v>22</v>
      </c>
      <c r="U23" s="40">
        <f t="shared" si="6"/>
        <v>3</v>
      </c>
      <c r="V23" s="41">
        <f t="shared" si="7"/>
        <v>0.68181818181818177</v>
      </c>
      <c r="W23" s="42">
        <f t="shared" si="8"/>
        <v>0</v>
      </c>
      <c r="X23">
        <f t="shared" si="9"/>
        <v>220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0.6333333333333333</v>
      </c>
      <c r="L24" t="str">
        <f t="shared" ref="L24" si="29">CONCATENATE($R$1,"-",,$D24,"-",M24)</f>
        <v>Vissenberg, Erwin-Hanegraaf, Hein-3</v>
      </c>
      <c r="M24">
        <v>3</v>
      </c>
      <c r="N24">
        <f t="shared" si="1"/>
        <v>45668.090000000004</v>
      </c>
      <c r="O24">
        <f t="shared" si="11"/>
        <v>21</v>
      </c>
      <c r="Q24" s="83">
        <f t="shared" si="2"/>
        <v>45665</v>
      </c>
      <c r="R24" s="35" t="str">
        <f t="shared" si="3"/>
        <v>Hanegraaf, Hein</v>
      </c>
      <c r="S24" s="40">
        <f t="shared" si="4"/>
        <v>19</v>
      </c>
      <c r="T24" s="40">
        <f t="shared" si="5"/>
        <v>19</v>
      </c>
      <c r="U24" s="40">
        <f t="shared" si="6"/>
        <v>8</v>
      </c>
      <c r="V24" s="41">
        <f t="shared" si="7"/>
        <v>1</v>
      </c>
      <c r="W24" s="42">
        <f t="shared" si="8"/>
        <v>3</v>
      </c>
      <c r="X24">
        <f t="shared" si="9"/>
        <v>19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0.6333333333333333</v>
      </c>
      <c r="L25" t="str">
        <f t="shared" ref="L25" si="30">CONCATENATE($D25,"-",$R$1,"-",M25)</f>
        <v>Hanegraaf, Hein-Vissenberg, Erwin-3</v>
      </c>
      <c r="M25">
        <v>3</v>
      </c>
      <c r="N25">
        <f t="shared" si="1"/>
        <v>45674.956086956525</v>
      </c>
      <c r="O25">
        <f t="shared" si="11"/>
        <v>22</v>
      </c>
      <c r="Q25" s="83">
        <f t="shared" si="2"/>
        <v>45672</v>
      </c>
      <c r="R25" s="35" t="str">
        <f t="shared" si="3"/>
        <v>Hanegraaf, Daan</v>
      </c>
      <c r="S25" s="40">
        <f t="shared" si="4"/>
        <v>19</v>
      </c>
      <c r="T25" s="40">
        <f t="shared" si="5"/>
        <v>23</v>
      </c>
      <c r="U25" s="40">
        <f t="shared" si="6"/>
        <v>6</v>
      </c>
      <c r="V25" s="41">
        <f t="shared" si="7"/>
        <v>0.82608695652173914</v>
      </c>
      <c r="W25" s="42">
        <f t="shared" si="8"/>
        <v>3</v>
      </c>
      <c r="X25">
        <f t="shared" si="9"/>
        <v>23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0.6333333333333333</v>
      </c>
      <c r="L26" t="str">
        <f t="shared" ref="L26" si="31">CONCATENATE($R$1,"-",,$D26,"-",M26)</f>
        <v>Vissenberg, Erwin-Hanegraaf, Hein-4</v>
      </c>
      <c r="M26">
        <v>4</v>
      </c>
      <c r="N26">
        <f t="shared" si="1"/>
        <v>45675.049999999996</v>
      </c>
      <c r="O26">
        <f t="shared" si="11"/>
        <v>23</v>
      </c>
      <c r="Q26" s="83">
        <f t="shared" si="2"/>
        <v>45672</v>
      </c>
      <c r="R26" s="35" t="str">
        <f t="shared" si="3"/>
        <v>Hoppenbrouwers, Ben</v>
      </c>
      <c r="S26" s="40">
        <f t="shared" si="4"/>
        <v>19</v>
      </c>
      <c r="T26" s="40">
        <f t="shared" si="5"/>
        <v>20</v>
      </c>
      <c r="U26" s="40">
        <f t="shared" si="6"/>
        <v>10</v>
      </c>
      <c r="V26" s="41">
        <f t="shared" si="7"/>
        <v>0.95</v>
      </c>
      <c r="W26" s="42">
        <f t="shared" si="8"/>
        <v>3</v>
      </c>
      <c r="X26">
        <f t="shared" si="9"/>
        <v>20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0.6333333333333333</v>
      </c>
      <c r="L27" t="str">
        <f t="shared" ref="L27" si="32">CONCATENATE($D27,"-",$R$1,"-",M27)</f>
        <v>Hanegraaf, Hein-Vissenberg, Erwin-4</v>
      </c>
      <c r="M27">
        <v>4</v>
      </c>
      <c r="N27">
        <f t="shared" si="1"/>
        <v>45693</v>
      </c>
      <c r="O27">
        <f t="shared" si="11"/>
        <v>24</v>
      </c>
      <c r="Q27" s="83">
        <f t="shared" si="2"/>
        <v>45693</v>
      </c>
      <c r="R27" s="35" t="str">
        <f t="shared" si="3"/>
        <v>Praat, Marcel van</v>
      </c>
      <c r="S27" s="40">
        <f t="shared" si="4"/>
        <v>19</v>
      </c>
      <c r="T27" s="40">
        <f t="shared" si="5"/>
        <v>24</v>
      </c>
      <c r="U27" s="40">
        <f t="shared" si="6"/>
        <v>6</v>
      </c>
      <c r="V27" s="41">
        <f t="shared" si="7"/>
        <v>0.79166666666666663</v>
      </c>
      <c r="W27" s="42">
        <f t="shared" si="8"/>
        <v>3</v>
      </c>
      <c r="X27">
        <f t="shared" si="9"/>
        <v>24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0.6333333333333333</v>
      </c>
      <c r="L28" t="str">
        <f t="shared" ref="L28" si="33">CONCATENATE($R$1,"-",,$D28,"-",M28)</f>
        <v>Vissenberg, Erwin-Hanegraaf, Hein-5</v>
      </c>
      <c r="M28">
        <v>5</v>
      </c>
      <c r="N28">
        <f t="shared" si="1"/>
        <v>45702.833333333336</v>
      </c>
      <c r="O28">
        <f t="shared" si="11"/>
        <v>25</v>
      </c>
      <c r="Q28" s="83">
        <f t="shared" si="2"/>
        <v>45700</v>
      </c>
      <c r="R28" s="35" t="str">
        <f t="shared" si="3"/>
        <v>Jochems, Cees</v>
      </c>
      <c r="S28" s="40">
        <f t="shared" si="4"/>
        <v>19</v>
      </c>
      <c r="T28" s="40">
        <f t="shared" si="5"/>
        <v>30</v>
      </c>
      <c r="U28" s="40">
        <f t="shared" si="6"/>
        <v>6</v>
      </c>
      <c r="V28" s="41">
        <f t="shared" si="7"/>
        <v>0.6333333333333333</v>
      </c>
      <c r="W28" s="42">
        <f t="shared" si="8"/>
        <v>1</v>
      </c>
      <c r="X28">
        <f t="shared" si="9"/>
        <v>300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0.6333333333333333</v>
      </c>
      <c r="L29" t="str">
        <f t="shared" ref="L29" si="34">CONCATENATE($D29,"-",$R$1,"-",M29)</f>
        <v>Hanegraaf, Hein-Vissenberg, Erwin-5</v>
      </c>
      <c r="M29">
        <v>5</v>
      </c>
      <c r="N29">
        <f t="shared" si="1"/>
        <v>45702.867142857147</v>
      </c>
      <c r="O29">
        <f t="shared" si="11"/>
        <v>26</v>
      </c>
      <c r="Q29" s="83">
        <f t="shared" si="2"/>
        <v>45700</v>
      </c>
      <c r="R29" s="35" t="str">
        <f t="shared" si="3"/>
        <v>Oorschot, René van</v>
      </c>
      <c r="S29" s="40">
        <f t="shared" si="4"/>
        <v>18</v>
      </c>
      <c r="T29" s="40">
        <f t="shared" si="5"/>
        <v>21</v>
      </c>
      <c r="U29" s="40">
        <f t="shared" si="6"/>
        <v>4</v>
      </c>
      <c r="V29" s="41">
        <f t="shared" si="7"/>
        <v>0.8571428571428571</v>
      </c>
      <c r="W29" s="42">
        <f t="shared" si="8"/>
        <v>0</v>
      </c>
      <c r="X29">
        <f t="shared" si="9"/>
        <v>210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0.6333333333333333</v>
      </c>
      <c r="L30" t="str">
        <f t="shared" ref="L30" si="35">CONCATENATE($R$1,"-",,$D30,"-",M30)</f>
        <v>Vissenberg, Erwin-Hanegraaf, Hein-6</v>
      </c>
      <c r="M30">
        <v>6</v>
      </c>
      <c r="N30">
        <f t="shared" si="1"/>
        <v>45709.051481481481</v>
      </c>
      <c r="O30">
        <f t="shared" si="11"/>
        <v>27</v>
      </c>
      <c r="Q30" s="83">
        <f t="shared" si="2"/>
        <v>45707</v>
      </c>
      <c r="R30" s="35" t="str">
        <f t="shared" si="3"/>
        <v>Kroese, Gerard</v>
      </c>
      <c r="S30" s="40">
        <f t="shared" si="4"/>
        <v>13</v>
      </c>
      <c r="T30" s="40">
        <f t="shared" si="5"/>
        <v>27</v>
      </c>
      <c r="U30" s="40">
        <f t="shared" si="6"/>
        <v>4</v>
      </c>
      <c r="V30" s="41">
        <f t="shared" si="7"/>
        <v>0.48148148148148145</v>
      </c>
      <c r="W30" s="42">
        <f t="shared" si="8"/>
        <v>3</v>
      </c>
      <c r="X30">
        <f t="shared" si="9"/>
        <v>27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0.6333333333333333</v>
      </c>
      <c r="L31" t="str">
        <f t="shared" ref="L31" si="36">CONCATENATE($D31,"-",$R$1,"-",M31)</f>
        <v>Hanegraaf, Hein-Vissenberg, Erwin-6</v>
      </c>
      <c r="M31">
        <v>6</v>
      </c>
      <c r="N31">
        <f t="shared" si="1"/>
        <v>45710.014761904764</v>
      </c>
      <c r="O31">
        <f t="shared" si="11"/>
        <v>28</v>
      </c>
      <c r="Q31" s="83">
        <f t="shared" si="2"/>
        <v>45707</v>
      </c>
      <c r="R31" s="35" t="str">
        <f t="shared" si="3"/>
        <v>Steen, Kees van</v>
      </c>
      <c r="S31" s="40">
        <f t="shared" si="4"/>
        <v>19</v>
      </c>
      <c r="T31" s="40">
        <f t="shared" si="5"/>
        <v>21</v>
      </c>
      <c r="U31" s="40">
        <f t="shared" si="6"/>
        <v>3</v>
      </c>
      <c r="V31" s="41">
        <f t="shared" si="7"/>
        <v>0.90476190476190477</v>
      </c>
      <c r="W31" s="42">
        <f t="shared" si="8"/>
        <v>3</v>
      </c>
      <c r="X31">
        <f t="shared" si="9"/>
        <v>21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0.6333333333333333</v>
      </c>
      <c r="L32" t="str">
        <f t="shared" ref="L32" si="37">CONCATENATE($R$1,"-",,$D32,"-",M32)</f>
        <v>Vissenberg, Erwin-Hanegraaf, Hein-7</v>
      </c>
      <c r="M32">
        <v>7</v>
      </c>
      <c r="N32">
        <f t="shared" si="1"/>
        <v>45714.700000000004</v>
      </c>
      <c r="O32">
        <f t="shared" si="11"/>
        <v>29</v>
      </c>
      <c r="Q32" s="83">
        <f t="shared" si="2"/>
        <v>45714</v>
      </c>
      <c r="R32" s="35" t="str">
        <f t="shared" si="3"/>
        <v>Kroese, Gerard</v>
      </c>
      <c r="S32" s="40">
        <f t="shared" si="4"/>
        <v>3</v>
      </c>
      <c r="T32" s="40">
        <f t="shared" si="5"/>
        <v>30</v>
      </c>
      <c r="U32" s="40">
        <f t="shared" si="6"/>
        <v>2</v>
      </c>
      <c r="V32" s="41">
        <f t="shared" si="7"/>
        <v>0.1</v>
      </c>
      <c r="W32" s="42">
        <f t="shared" si="8"/>
        <v>0</v>
      </c>
      <c r="X32">
        <f t="shared" si="9"/>
        <v>300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0.6333333333333333</v>
      </c>
      <c r="L33" t="str">
        <f t="shared" ref="L33" si="38">CONCATENATE($D33,"-",$R$1,"-",M33)</f>
        <v>Hanegraaf, Hein-Vissenberg, Erwin-7</v>
      </c>
      <c r="M33">
        <v>7</v>
      </c>
      <c r="N33">
        <f t="shared" si="1"/>
        <v>45717.014761904764</v>
      </c>
      <c r="O33">
        <f t="shared" si="11"/>
        <v>30</v>
      </c>
      <c r="Q33" s="83">
        <f t="shared" si="2"/>
        <v>45714</v>
      </c>
      <c r="R33" s="35" t="str">
        <f t="shared" si="3"/>
        <v>Praat, Marcel van</v>
      </c>
      <c r="S33" s="40">
        <f t="shared" si="4"/>
        <v>19</v>
      </c>
      <c r="T33" s="40">
        <f t="shared" si="5"/>
        <v>21</v>
      </c>
      <c r="U33" s="40">
        <f t="shared" si="6"/>
        <v>6</v>
      </c>
      <c r="V33" s="41">
        <f t="shared" si="7"/>
        <v>0.90476190476190477</v>
      </c>
      <c r="W33" s="42">
        <f t="shared" si="8"/>
        <v>3</v>
      </c>
      <c r="X33">
        <f t="shared" si="9"/>
        <v>21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0.6333333333333333</v>
      </c>
      <c r="L34" t="str">
        <f t="shared" ref="L34" si="39">CONCATENATE($R$1,"-",,$D34,"-",M34)</f>
        <v>Vissenberg, Erwin-Hanegraaf, Hein-8</v>
      </c>
      <c r="M34">
        <v>8</v>
      </c>
      <c r="N34">
        <f t="shared" si="1"/>
        <v>45721</v>
      </c>
      <c r="O34">
        <f t="shared" si="11"/>
        <v>31</v>
      </c>
      <c r="Q34" s="83">
        <f t="shared" si="2"/>
        <v>45721</v>
      </c>
      <c r="R34" s="35" t="str">
        <f t="shared" si="3"/>
        <v>Praat, Marcel van</v>
      </c>
      <c r="S34" s="40">
        <f t="shared" si="4"/>
        <v>19</v>
      </c>
      <c r="T34" s="40">
        <f t="shared" si="5"/>
        <v>27</v>
      </c>
      <c r="U34" s="40">
        <f t="shared" si="6"/>
        <v>5</v>
      </c>
      <c r="V34" s="41">
        <f t="shared" si="7"/>
        <v>0.70370370370370372</v>
      </c>
      <c r="W34" s="42">
        <f t="shared" si="8"/>
        <v>3</v>
      </c>
      <c r="X34">
        <f t="shared" si="9"/>
        <v>27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0.6333333333333333</v>
      </c>
      <c r="L35" t="str">
        <f t="shared" ref="L35" si="40">CONCATENATE($D35,"-",$R$1,"-",M35)</f>
        <v>Hanegraaf, Hein-Vissenberg, Erwin-8</v>
      </c>
      <c r="M35">
        <v>8</v>
      </c>
      <c r="N35">
        <f t="shared" si="1"/>
        <v>45736.777407407404</v>
      </c>
      <c r="O35">
        <f t="shared" si="11"/>
        <v>32</v>
      </c>
      <c r="Q35" s="83">
        <f t="shared" si="2"/>
        <v>45735</v>
      </c>
      <c r="R35" s="35" t="str">
        <f t="shared" si="3"/>
        <v>Vermeulen, Rudolf</v>
      </c>
      <c r="S35" s="40">
        <f t="shared" si="4"/>
        <v>11</v>
      </c>
      <c r="T35" s="40">
        <f t="shared" si="5"/>
        <v>27</v>
      </c>
      <c r="U35" s="40">
        <f t="shared" si="6"/>
        <v>4</v>
      </c>
      <c r="V35" s="41">
        <f t="shared" si="7"/>
        <v>0.40740740740740738</v>
      </c>
      <c r="W35" s="42">
        <f t="shared" si="8"/>
        <v>0</v>
      </c>
      <c r="X35">
        <f t="shared" si="9"/>
        <v>270</v>
      </c>
    </row>
    <row r="36" spans="2:24" ht="15">
      <c r="B36">
        <f t="shared" ref="B36:B67" si="41">IFERROR(IF(COUNTIF($C$4:$C$395,$C36)&gt;1,$C36+(E36/10)+(F36/100)+H36,$C36),100000000000000000)</f>
        <v>45647.085000000006</v>
      </c>
      <c r="C36" s="35">
        <f>_xlfn.IFNA(VLOOKUP(L36,Invoer!$A$3:$P$599,3,FALSE),"")</f>
        <v>45644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18</v>
      </c>
      <c r="F36" s="31">
        <f>_xlfn.IFNA(VLOOKUP(L36,Invoer!$A$3:$P$599,10,FALSE),"")</f>
        <v>16</v>
      </c>
      <c r="G36" s="31">
        <f>_xlfn.IFNA(VLOOKUP(L36,Invoer!$A$3:$P$599,11,FALSE),"")</f>
        <v>6</v>
      </c>
      <c r="H36" s="32">
        <f>_xlfn.IFNA(VLOOKUP(L36,Invoer!$A$3:$P$599,13,FALSE),"")</f>
        <v>1.125</v>
      </c>
      <c r="I36" s="34">
        <f>_xlfn.IFNA(VLOOKUP(L36,Invoer!$A$3:$P$599,15,FALSE),"")</f>
        <v>0</v>
      </c>
      <c r="J36" s="37">
        <f>VLOOKUP($R$1,Deelnemers!$B$1:$D$25,3,FALSE)</f>
        <v>0.6333333333333333</v>
      </c>
      <c r="L36" t="str">
        <f t="shared" ref="L36" si="42">CONCATENATE($R$1,"-",,$D36,"-",M36)</f>
        <v>Vissenberg, Erwin-Havermans, Jos-1</v>
      </c>
      <c r="M36">
        <v>1</v>
      </c>
      <c r="N36">
        <f t="shared" ref="N36:N67" si="43">SMALL($B$4:$B$403,ROW($B33))</f>
        <v>45737.03333333334</v>
      </c>
      <c r="O36">
        <f t="shared" si="11"/>
        <v>33</v>
      </c>
      <c r="Q36" s="83">
        <f t="shared" ref="Q36:Q67" si="44">VLOOKUP(N36,$B$4:$I$403,2,FALSE)</f>
        <v>45735</v>
      </c>
      <c r="R36" s="35" t="str">
        <f t="shared" ref="R36:R67" si="45">IF(Q36="","",VLOOKUP(N36,$B$4:$I$403,3,FALSE))</f>
        <v>Zagers, Kees</v>
      </c>
      <c r="S36" s="40">
        <f t="shared" ref="S36:S67" si="46">VLOOKUP(N36,$B$4:$I$403,4,FALSE)</f>
        <v>13</v>
      </c>
      <c r="T36" s="40">
        <f t="shared" ref="T36:T67" si="47">VLOOKUP(N36,$B$4:$I$403,5,FALSE)</f>
        <v>30</v>
      </c>
      <c r="U36" s="40">
        <f t="shared" ref="U36:U67" si="48">VLOOKUP(N36,$B$4:$I$403,6,FALSE)</f>
        <v>4</v>
      </c>
      <c r="V36" s="41">
        <f t="shared" ref="V36:V67" si="49">VLOOKUP(N36,$B$4:$I$403,7,FALSE)</f>
        <v>0.43333333333333335</v>
      </c>
      <c r="W36" s="42">
        <f t="shared" ref="W36:W67" si="50">VLOOKUP(N36,$B$4:$I$403,8,FALSE)</f>
        <v>0</v>
      </c>
      <c r="X36">
        <f t="shared" si="9"/>
        <v>300</v>
      </c>
    </row>
    <row r="37" spans="2:24" ht="15">
      <c r="B37">
        <f t="shared" si="41"/>
        <v>45778.51142857143</v>
      </c>
      <c r="C37" s="35">
        <f>_xlfn.IFNA(VLOOKUP(L37,Invoer!$A$3:$P$599,3,FALSE),"")</f>
        <v>45777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8</v>
      </c>
      <c r="F37" s="31">
        <f>_xlfn.IFNA(VLOOKUP(L37,Invoer!$A$3:$P$599,10,FALSE),"")</f>
        <v>14</v>
      </c>
      <c r="G37" s="31">
        <f>_xlfn.IFNA(VLOOKUP(L37,Invoer!$A$3:$P$599,12,FALSE),"")</f>
        <v>4</v>
      </c>
      <c r="H37" s="32">
        <f>_xlfn.IFNA(VLOOKUP(L37,Invoer!$A$3:$P$599,14,FALSE),"")</f>
        <v>0.5714285714285714</v>
      </c>
      <c r="I37" s="34">
        <f>_xlfn.IFNA(VLOOKUP(L37,Invoer!$A$3:$P$599,16,FALSE),"")</f>
        <v>0</v>
      </c>
      <c r="J37" s="37">
        <f>VLOOKUP($R$1,Deelnemers!$B$1:$D$25,3,FALSE)</f>
        <v>0.6333333333333333</v>
      </c>
      <c r="L37" t="str">
        <f t="shared" ref="L37" si="51">CONCATENATE($D37,"-",$R$1,"-",M37)</f>
        <v>Havermans, Jos-Vissenberg, Erwin-1</v>
      </c>
      <c r="M37">
        <v>1</v>
      </c>
      <c r="N37">
        <f t="shared" si="43"/>
        <v>45751.166666666672</v>
      </c>
      <c r="O37">
        <f t="shared" si="11"/>
        <v>34</v>
      </c>
      <c r="Q37" s="83">
        <f t="shared" si="44"/>
        <v>45749</v>
      </c>
      <c r="R37" s="35" t="str">
        <f t="shared" si="45"/>
        <v>Steen, Jan van</v>
      </c>
      <c r="S37" s="40">
        <f t="shared" si="46"/>
        <v>14</v>
      </c>
      <c r="T37" s="40">
        <f t="shared" si="47"/>
        <v>30</v>
      </c>
      <c r="U37" s="40">
        <f t="shared" si="48"/>
        <v>3</v>
      </c>
      <c r="V37" s="41">
        <f t="shared" si="49"/>
        <v>0.46666666666666667</v>
      </c>
      <c r="W37" s="42">
        <f t="shared" si="50"/>
        <v>0</v>
      </c>
      <c r="X37">
        <f t="shared" si="9"/>
        <v>300</v>
      </c>
    </row>
    <row r="38" spans="2:24" ht="15">
      <c r="B38">
        <f t="shared" si="41"/>
        <v>45764.56368421053</v>
      </c>
      <c r="C38" s="35">
        <f>_xlfn.IFNA(VLOOKUP(L38,Invoer!$A$3:$P$599,3,FALSE),"")</f>
        <v>45763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9</v>
      </c>
      <c r="F38" s="31">
        <f>_xlfn.IFNA(VLOOKUP(L38,Invoer!$A$3:$P$599,10,FALSE),"")</f>
        <v>19</v>
      </c>
      <c r="G38" s="31">
        <f>_xlfn.IFNA(VLOOKUP(L38,Invoer!$A$3:$P$599,11,FALSE),"")</f>
        <v>2</v>
      </c>
      <c r="H38" s="32">
        <f>_xlfn.IFNA(VLOOKUP(L38,Invoer!$A$3:$P$599,13,FALSE),"")</f>
        <v>0.47368421052631576</v>
      </c>
      <c r="I38" s="34">
        <f>_xlfn.IFNA(VLOOKUP(L38,Invoer!$A$3:$P$599,15,FALSE),"")</f>
        <v>0</v>
      </c>
      <c r="J38" s="37">
        <f>VLOOKUP($R$1,Deelnemers!$B$1:$D$25,3,FALSE)</f>
        <v>0.6333333333333333</v>
      </c>
      <c r="L38" t="str">
        <f t="shared" ref="L38" si="52">CONCATENATE($R$1,"-",,$D38,"-",M38)</f>
        <v>Vissenberg, Erwin-Havermans, Jos-2</v>
      </c>
      <c r="M38">
        <v>2</v>
      </c>
      <c r="N38">
        <f t="shared" si="43"/>
        <v>45751.956086956525</v>
      </c>
      <c r="O38">
        <f t="shared" si="11"/>
        <v>35</v>
      </c>
      <c r="Q38" s="83">
        <f t="shared" si="44"/>
        <v>45749</v>
      </c>
      <c r="R38" s="35" t="str">
        <f t="shared" si="45"/>
        <v>Praat, Marcel van</v>
      </c>
      <c r="S38" s="40">
        <f t="shared" si="46"/>
        <v>19</v>
      </c>
      <c r="T38" s="40">
        <f t="shared" si="47"/>
        <v>23</v>
      </c>
      <c r="U38" s="40">
        <f t="shared" si="48"/>
        <v>4</v>
      </c>
      <c r="V38" s="41">
        <f t="shared" si="49"/>
        <v>0.82608695652173914</v>
      </c>
      <c r="W38" s="42">
        <f t="shared" si="50"/>
        <v>3</v>
      </c>
      <c r="X38">
        <f t="shared" si="9"/>
        <v>23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0.6333333333333333</v>
      </c>
      <c r="L39" t="str">
        <f t="shared" ref="L39" si="53">CONCATENATE($D39,"-",$R$1,"-",M39)</f>
        <v>Havermans, Jos-Vissenberg, Erwin-2</v>
      </c>
      <c r="M39">
        <v>2</v>
      </c>
      <c r="N39">
        <f t="shared" si="43"/>
        <v>45752.397142857146</v>
      </c>
      <c r="O39">
        <f t="shared" si="11"/>
        <v>36</v>
      </c>
      <c r="Q39" s="83">
        <f t="shared" si="44"/>
        <v>45749</v>
      </c>
      <c r="R39" s="35" t="str">
        <f t="shared" si="45"/>
        <v>Hanegraaf, Hein</v>
      </c>
      <c r="S39" s="40">
        <f t="shared" si="46"/>
        <v>19</v>
      </c>
      <c r="T39" s="40">
        <f t="shared" si="47"/>
        <v>14</v>
      </c>
      <c r="U39" s="40">
        <f t="shared" si="48"/>
        <v>6</v>
      </c>
      <c r="V39" s="41">
        <f t="shared" si="49"/>
        <v>1.3571428571428572</v>
      </c>
      <c r="W39" s="42">
        <f t="shared" si="50"/>
        <v>3</v>
      </c>
      <c r="X39">
        <f t="shared" si="9"/>
        <v>14</v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0.6333333333333333</v>
      </c>
      <c r="L40" t="str">
        <f t="shared" ref="L40" si="54">CONCATENATE($R$1,"-",,$D40,"-",M40)</f>
        <v>Vissenberg, Erwin-Havermans, Jos-3</v>
      </c>
      <c r="M40">
        <v>3</v>
      </c>
      <c r="N40">
        <f t="shared" si="43"/>
        <v>45764.56368421053</v>
      </c>
      <c r="O40">
        <f t="shared" si="11"/>
        <v>37</v>
      </c>
      <c r="Q40" s="83">
        <f t="shared" si="44"/>
        <v>45763</v>
      </c>
      <c r="R40" s="35" t="str">
        <f t="shared" si="45"/>
        <v>Havermans, Jos</v>
      </c>
      <c r="S40" s="40">
        <f t="shared" si="46"/>
        <v>9</v>
      </c>
      <c r="T40" s="40">
        <f t="shared" si="47"/>
        <v>19</v>
      </c>
      <c r="U40" s="40">
        <f t="shared" si="48"/>
        <v>2</v>
      </c>
      <c r="V40" s="41">
        <f t="shared" si="49"/>
        <v>0.47368421052631576</v>
      </c>
      <c r="W40" s="42">
        <f t="shared" si="50"/>
        <v>0</v>
      </c>
      <c r="X40">
        <f t="shared" si="9"/>
        <v>190</v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0.6333333333333333</v>
      </c>
      <c r="L41" t="str">
        <f t="shared" ref="L41" si="55">CONCATENATE($D41,"-",$R$1,"-",M41)</f>
        <v>Havermans, Jos-Vissenberg, Erwin-3</v>
      </c>
      <c r="M41">
        <v>3</v>
      </c>
      <c r="N41">
        <f t="shared" si="43"/>
        <v>45765.566666666666</v>
      </c>
      <c r="O41">
        <f t="shared" si="11"/>
        <v>38</v>
      </c>
      <c r="Q41" s="83">
        <f t="shared" si="44"/>
        <v>45763</v>
      </c>
      <c r="R41" s="35" t="str">
        <f t="shared" si="45"/>
        <v>Jochems, Cees</v>
      </c>
      <c r="S41" s="40">
        <f t="shared" si="46"/>
        <v>17</v>
      </c>
      <c r="T41" s="40">
        <f t="shared" si="47"/>
        <v>30</v>
      </c>
      <c r="U41" s="40">
        <f t="shared" si="48"/>
        <v>4</v>
      </c>
      <c r="V41" s="41">
        <f t="shared" si="49"/>
        <v>0.56666666666666665</v>
      </c>
      <c r="W41" s="42">
        <f t="shared" si="50"/>
        <v>0</v>
      </c>
      <c r="X41">
        <f t="shared" si="9"/>
        <v>300</v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0.6333333333333333</v>
      </c>
      <c r="L42" t="str">
        <f t="shared" ref="L42" si="56">CONCATENATE($R$1,"-",,$D42,"-",M42)</f>
        <v>Vissenberg, Erwin-Havermans, Jos-4</v>
      </c>
      <c r="M42">
        <v>4</v>
      </c>
      <c r="N42">
        <f t="shared" si="43"/>
        <v>45772.566666666666</v>
      </c>
      <c r="O42">
        <f t="shared" si="11"/>
        <v>39</v>
      </c>
      <c r="Q42" s="83">
        <f t="shared" si="44"/>
        <v>45770</v>
      </c>
      <c r="R42" s="35" t="str">
        <f t="shared" si="45"/>
        <v>Praat, Marcel van</v>
      </c>
      <c r="S42" s="40">
        <f t="shared" si="46"/>
        <v>17</v>
      </c>
      <c r="T42" s="40">
        <f t="shared" si="47"/>
        <v>30</v>
      </c>
      <c r="U42" s="40">
        <f t="shared" si="48"/>
        <v>5</v>
      </c>
      <c r="V42" s="41">
        <f t="shared" si="49"/>
        <v>0.56666666666666665</v>
      </c>
      <c r="W42" s="42">
        <f t="shared" si="50"/>
        <v>0</v>
      </c>
      <c r="X42">
        <f t="shared" si="9"/>
        <v>300</v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0.6333333333333333</v>
      </c>
      <c r="L43" t="str">
        <f t="shared" ref="L43" si="57">CONCATENATE($D43,"-",$R$1,"-",M43)</f>
        <v>Havermans, Jos-Vissenberg, Erwin-4</v>
      </c>
      <c r="M43">
        <v>4</v>
      </c>
      <c r="N43">
        <f t="shared" si="43"/>
        <v>45773.316666666673</v>
      </c>
      <c r="O43">
        <f t="shared" si="11"/>
        <v>40</v>
      </c>
      <c r="Q43" s="83">
        <f t="shared" si="44"/>
        <v>45770</v>
      </c>
      <c r="R43" s="35" t="str">
        <f t="shared" si="45"/>
        <v>Hoppenbrouwers, Ben</v>
      </c>
      <c r="S43" s="40">
        <f t="shared" si="46"/>
        <v>19</v>
      </c>
      <c r="T43" s="40">
        <f t="shared" si="47"/>
        <v>15</v>
      </c>
      <c r="U43" s="40">
        <f t="shared" si="48"/>
        <v>6</v>
      </c>
      <c r="V43" s="41">
        <f t="shared" si="49"/>
        <v>1.2666666666666666</v>
      </c>
      <c r="W43" s="42">
        <f t="shared" si="50"/>
        <v>3</v>
      </c>
      <c r="X43">
        <f t="shared" si="9"/>
        <v>15</v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0.6333333333333333</v>
      </c>
      <c r="L44" t="str">
        <f t="shared" ref="L44" si="58">CONCATENATE($R$1,"-",,$D44,"-",M44)</f>
        <v>Vissenberg, Erwin-Havermans, Jos-5</v>
      </c>
      <c r="M44">
        <v>5</v>
      </c>
      <c r="N44">
        <f t="shared" si="43"/>
        <v>45778.51142857143</v>
      </c>
      <c r="O44">
        <f t="shared" si="11"/>
        <v>41</v>
      </c>
      <c r="Q44" s="83">
        <f t="shared" si="44"/>
        <v>45777</v>
      </c>
      <c r="R44" s="35" t="str">
        <f t="shared" si="45"/>
        <v>Havermans, Jos</v>
      </c>
      <c r="S44" s="40">
        <f t="shared" si="46"/>
        <v>8</v>
      </c>
      <c r="T44" s="40">
        <f t="shared" si="47"/>
        <v>14</v>
      </c>
      <c r="U44" s="40">
        <f t="shared" si="48"/>
        <v>4</v>
      </c>
      <c r="V44" s="41">
        <f t="shared" si="49"/>
        <v>0.5714285714285714</v>
      </c>
      <c r="W44" s="42">
        <f t="shared" si="50"/>
        <v>0</v>
      </c>
      <c r="X44">
        <f t="shared" si="9"/>
        <v>140</v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0.6333333333333333</v>
      </c>
      <c r="L45" t="str">
        <f t="shared" ref="L45" si="59">CONCATENATE($D45,"-",$R$1,"-",M45)</f>
        <v>Havermans, Jos-Vissenberg, Erwin-5</v>
      </c>
      <c r="M45">
        <v>5</v>
      </c>
      <c r="N45">
        <f t="shared" si="43"/>
        <v>45778.908571428568</v>
      </c>
      <c r="O45">
        <f t="shared" si="11"/>
        <v>42</v>
      </c>
      <c r="Q45" s="83">
        <f t="shared" si="44"/>
        <v>45777</v>
      </c>
      <c r="R45" s="35" t="str">
        <f t="shared" si="45"/>
        <v>Zagers, Kees</v>
      </c>
      <c r="S45" s="40">
        <f t="shared" si="46"/>
        <v>12</v>
      </c>
      <c r="T45" s="40">
        <f t="shared" si="47"/>
        <v>28</v>
      </c>
      <c r="U45" s="40">
        <f t="shared" si="48"/>
        <v>3</v>
      </c>
      <c r="V45" s="41">
        <f t="shared" si="49"/>
        <v>0.42857142857142855</v>
      </c>
      <c r="W45" s="42">
        <f t="shared" si="50"/>
        <v>0</v>
      </c>
      <c r="X45">
        <f t="shared" si="9"/>
        <v>280</v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0.6333333333333333</v>
      </c>
      <c r="L46" t="str">
        <f t="shared" ref="L46" si="60">CONCATENATE($R$1,"-",,$D46,"-",M46)</f>
        <v>Vissenberg, Erwin-Havermans,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0.6333333333333333</v>
      </c>
      <c r="L47" t="str">
        <f t="shared" ref="L47" si="61">CONCATENATE($D47,"-",$R$1,"-",M47)</f>
        <v>Havermans, Jos-Vissenberg, Erwin-6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0.6333333333333333</v>
      </c>
      <c r="L48" t="str">
        <f t="shared" ref="L48" si="62">CONCATENATE($R$1,"-",,$D48,"-",M48)</f>
        <v>Vissenberg, Erwin-Havermans,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0.6333333333333333</v>
      </c>
      <c r="L49" t="str">
        <f t="shared" ref="L49" si="63">CONCATENATE($D49,"-",$R$1,"-",M49)</f>
        <v>Havermans, Jos-Vissenberg, Erwin-7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0.6333333333333333</v>
      </c>
      <c r="L50" t="str">
        <f t="shared" ref="L50" si="64">CONCATENATE($R$1,"-",,$D50,"-",M50)</f>
        <v>Vissenberg, Erwin-Havermans,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0.6333333333333333</v>
      </c>
      <c r="L51" t="str">
        <f t="shared" ref="L51" si="65">CONCATENATE($D51,"-",$R$1,"-",M51)</f>
        <v>Havermans, Jos-Vissenberg, Erwin-8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45610.68619047619</v>
      </c>
      <c r="C52" s="35">
        <f>_xlfn.IFNA(VLOOKUP(L52,Invoer!$A$3:$P$599,3,FALSE),"")</f>
        <v>45609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10</v>
      </c>
      <c r="F52" s="31">
        <f>_xlfn.IFNA(VLOOKUP(L52,Invoer!$A$3:$P$599,10,FALSE),"")</f>
        <v>21</v>
      </c>
      <c r="G52" s="31">
        <f>_xlfn.IFNA(VLOOKUP(L52,Invoer!$A$3:$P$599,11,FALSE),"")</f>
        <v>2</v>
      </c>
      <c r="H52" s="32">
        <f>_xlfn.IFNA(VLOOKUP(L52,Invoer!$A$3:$P$599,13,FALSE),"")</f>
        <v>0.47619047619047616</v>
      </c>
      <c r="I52" s="34">
        <f>_xlfn.IFNA(VLOOKUP(L52,Invoer!$A$3:$P$599,15,FALSE),"")</f>
        <v>0</v>
      </c>
      <c r="J52" s="37">
        <f>VLOOKUP($R$1,Deelnemers!$B$1:$D$25,3,FALSE)</f>
        <v>0.6333333333333333</v>
      </c>
      <c r="L52" t="str">
        <f t="shared" ref="L52" si="66">CONCATENATE($R$1,"-",,$D52,"-",M52)</f>
        <v>Vissenberg, Erwin-Hoppenbrouwers,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45569.858571428573</v>
      </c>
      <c r="C53" s="35">
        <f>_xlfn.IFNA(VLOOKUP(L53,Invoer!$A$3:$P$599,3,FALSE),"")</f>
        <v>45567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19</v>
      </c>
      <c r="F53" s="31">
        <f>_xlfn.IFNA(VLOOKUP(L53,Invoer!$A$3:$P$599,10,FALSE),"")</f>
        <v>28</v>
      </c>
      <c r="G53" s="31">
        <f>_xlfn.IFNA(VLOOKUP(L53,Invoer!$A$3:$P$599,12,FALSE),"")</f>
        <v>3</v>
      </c>
      <c r="H53" s="32">
        <f>_xlfn.IFNA(VLOOKUP(L53,Invoer!$A$3:$P$599,14,FALSE),"")</f>
        <v>0.6785714285714286</v>
      </c>
      <c r="I53" s="34">
        <f>_xlfn.IFNA(VLOOKUP(L53,Invoer!$A$3:$P$599,16,FALSE),"")</f>
        <v>3</v>
      </c>
      <c r="J53" s="37">
        <f>VLOOKUP($R$1,Deelnemers!$B$1:$D$25,3,FALSE)</f>
        <v>0.6333333333333333</v>
      </c>
      <c r="L53" t="str">
        <f t="shared" ref="L53" si="67">CONCATENATE($D53,"-",$R$1,"-",M53)</f>
        <v>Hoppenbrouwers, Ben-Vissenberg, Erwin-1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45773.316666666673</v>
      </c>
      <c r="C54" s="35">
        <f>_xlfn.IFNA(VLOOKUP(L54,Invoer!$A$3:$P$599,3,FALSE),"")</f>
        <v>45770</v>
      </c>
      <c r="D54" s="23" t="str">
        <f>Deelnemers!$B$5</f>
        <v>Hoppenbrouwers, Ben</v>
      </c>
      <c r="E54" s="31">
        <f>IFERROR(IF(VLOOKUP(L54,Invoer!$A$3:$P$599,8,FALSE)&gt;$S$1,$S$1,VLOOKUP(L54,Invoer!$A$3:$P$599,8,FALSE)),"")</f>
        <v>19</v>
      </c>
      <c r="F54" s="31">
        <f>_xlfn.IFNA(VLOOKUP(L54,Invoer!$A$3:$P$599,10,FALSE),"")</f>
        <v>15</v>
      </c>
      <c r="G54" s="31">
        <f>_xlfn.IFNA(VLOOKUP(L54,Invoer!$A$3:$P$599,11,FALSE),"")</f>
        <v>6</v>
      </c>
      <c r="H54" s="32">
        <f>_xlfn.IFNA(VLOOKUP(L54,Invoer!$A$3:$P$599,13,FALSE),"")</f>
        <v>1.2666666666666666</v>
      </c>
      <c r="I54" s="34">
        <f>_xlfn.IFNA(VLOOKUP(L54,Invoer!$A$3:$P$599,15,FALSE),"")</f>
        <v>3</v>
      </c>
      <c r="J54" s="37">
        <f>VLOOKUP($R$1,Deelnemers!$B$1:$D$25,3,FALSE)</f>
        <v>0.6333333333333333</v>
      </c>
      <c r="L54" t="str">
        <f t="shared" ref="L54" si="68">CONCATENATE($R$1,"-",,$D54,"-",M54)</f>
        <v>Vissenberg, Erwin-Hoppenbrouwers,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45675.049999999996</v>
      </c>
      <c r="C55" s="35">
        <f>_xlfn.IFNA(VLOOKUP(L55,Invoer!$A$3:$P$599,3,FALSE),"")</f>
        <v>45672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19</v>
      </c>
      <c r="F55" s="31">
        <f>_xlfn.IFNA(VLOOKUP(L55,Invoer!$A$3:$P$599,10,FALSE),"")</f>
        <v>20</v>
      </c>
      <c r="G55" s="31">
        <f>_xlfn.IFNA(VLOOKUP(L55,Invoer!$A$3:$P$599,12,FALSE),"")</f>
        <v>10</v>
      </c>
      <c r="H55" s="32">
        <f>_xlfn.IFNA(VLOOKUP(L55,Invoer!$A$3:$P$599,14,FALSE),"")</f>
        <v>0.95</v>
      </c>
      <c r="I55" s="34">
        <f>_xlfn.IFNA(VLOOKUP(L55,Invoer!$A$3:$P$599,16,FALSE),"")</f>
        <v>3</v>
      </c>
      <c r="J55" s="37">
        <f>VLOOKUP($R$1,Deelnemers!$B$1:$D$25,3,FALSE)</f>
        <v>0.6333333333333333</v>
      </c>
      <c r="L55" t="str">
        <f t="shared" ref="L55" si="69">CONCATENATE($D55,"-",$R$1,"-",M55)</f>
        <v>Hoppenbrouwers, Ben-Vissenberg, Erwin-2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0.6333333333333333</v>
      </c>
      <c r="L56" t="str">
        <f t="shared" ref="L56" si="70">CONCATENATE($R$1,"-",,$D56,"-",M56)</f>
        <v>Vissenberg, Erwin-Hoppenbrouwers,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0.6333333333333333</v>
      </c>
      <c r="L57" t="str">
        <f t="shared" ref="L57" si="71">CONCATENATE($D57,"-",$R$1,"-",M57)</f>
        <v>Hoppenbrouwers, Ben-Vissenberg, Erwin-3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0.6333333333333333</v>
      </c>
      <c r="L58" t="str">
        <f t="shared" ref="L58" si="72">CONCATENATE($R$1,"-",,$D58,"-",M58)</f>
        <v>Vissenberg, Erwin-Hoppenbrouwers,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0.6333333333333333</v>
      </c>
      <c r="L59" t="str">
        <f t="shared" ref="L59" si="73">CONCATENATE($D59,"-",$R$1,"-",M59)</f>
        <v>Hoppenbrouwers, Ben-Vissenberg, Erwin-4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0.6333333333333333</v>
      </c>
      <c r="L60" t="str">
        <f t="shared" ref="L60" si="74">CONCATENATE($R$1,"-",,$D60,"-",M60)</f>
        <v>Vissenberg, Erwin-Hoppenbrouwers,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0.6333333333333333</v>
      </c>
      <c r="L61" t="str">
        <f t="shared" ref="L61" si="75">CONCATENATE($D61,"-",$R$1,"-",M61)</f>
        <v>Hoppenbrouwers, Ben-Vissenberg, Erwin-5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0.6333333333333333</v>
      </c>
      <c r="L62" t="str">
        <f t="shared" ref="L62" si="76">CONCATENATE($R$1,"-",,$D62,"-",M62)</f>
        <v>Vissenberg, Erwin-Hoppenbrouwers,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0.6333333333333333</v>
      </c>
      <c r="L63" t="str">
        <f t="shared" ref="L63" si="77">CONCATENATE($D63,"-",$R$1,"-",M63)</f>
        <v>Hoppenbrouwers, Ben-Vissenberg, Erwin-6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0.6333333333333333</v>
      </c>
      <c r="L64" t="str">
        <f t="shared" ref="L64" si="78">CONCATENATE($R$1,"-",,$D64,"-",M64)</f>
        <v>Vissenberg, Erwin-Hoppenbrouwers,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0.6333333333333333</v>
      </c>
      <c r="L65" t="str">
        <f t="shared" ref="L65" si="79">CONCATENATE($D65,"-",$R$1,"-",M65)</f>
        <v>Hoppenbrouwers, Ben-Vissenberg, Erwin-7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0.6333333333333333</v>
      </c>
      <c r="L66" t="str">
        <f t="shared" ref="L66" si="80">CONCATENATE($R$1,"-",,$D66,"-",M66)</f>
        <v>Vissenberg, Erwin-Hoppenbrouwers,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0.6333333333333333</v>
      </c>
      <c r="L67" t="str">
        <f t="shared" ref="L67" si="81">CONCATENATE($D67,"-",$R$1,"-",M67)</f>
        <v>Hoppenbrouwers, Ben-Vissenberg, Erwin-8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0.6333333333333333</v>
      </c>
      <c r="L68" t="str">
        <f t="shared" ref="L68" si="83">CONCATENATE($R$1,"-",,$D68,"-",M68)</f>
        <v>Vissenberg, Erwin-Jochems,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45574</v>
      </c>
      <c r="C69" s="35">
        <f>_xlfn.IFNA(VLOOKUP(L69,Invoer!$A$3:$P$599,3,FALSE),"")</f>
        <v>45574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18</v>
      </c>
      <c r="F69" s="31">
        <f>_xlfn.IFNA(VLOOKUP(L69,Invoer!$A$3:$P$599,10,FALSE),"")</f>
        <v>30</v>
      </c>
      <c r="G69" s="31">
        <f>_xlfn.IFNA(VLOOKUP(L69,Invoer!$A$3:$P$599,12,FALSE),"")</f>
        <v>4</v>
      </c>
      <c r="H69" s="32">
        <f>_xlfn.IFNA(VLOOKUP(L69,Invoer!$A$3:$P$599,14,FALSE),"")</f>
        <v>0.6</v>
      </c>
      <c r="I69" s="34">
        <f>_xlfn.IFNA(VLOOKUP(L69,Invoer!$A$3:$P$599,16,FALSE),"")</f>
        <v>0</v>
      </c>
      <c r="J69" s="37">
        <f>VLOOKUP($R$1,Deelnemers!$B$1:$D$25,3,FALSE)</f>
        <v>0.6333333333333333</v>
      </c>
      <c r="L69" t="str">
        <f t="shared" ref="L69" si="92">CONCATENATE($D69,"-",$R$1,"-",M69)</f>
        <v>Jochems, Cees-Vissenberg, Erwin-1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0.6333333333333333</v>
      </c>
      <c r="L70" t="str">
        <f t="shared" ref="L70" si="94">CONCATENATE($R$1,"-",,$D70,"-",M70)</f>
        <v>Vissenberg, Erwin-Jochems,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45702.833333333336</v>
      </c>
      <c r="C71" s="35">
        <f>_xlfn.IFNA(VLOOKUP(L71,Invoer!$A$3:$P$599,3,FALSE),"")</f>
        <v>45700</v>
      </c>
      <c r="D71" s="23" t="str">
        <f>Deelnemers!$B$6</f>
        <v>Jochems, Cees</v>
      </c>
      <c r="E71" s="31">
        <f>IFERROR(IF(VLOOKUP(L71,Invoer!$A$3:$P$599,9,FALSE)&gt;$S$1,$S$1,VLOOKUP(L71,Invoer!$A$3:$P$599,9,FALSE)),"")</f>
        <v>19</v>
      </c>
      <c r="F71" s="31">
        <f>_xlfn.IFNA(VLOOKUP(L71,Invoer!$A$3:$P$599,10,FALSE),"")</f>
        <v>30</v>
      </c>
      <c r="G71" s="31">
        <f>_xlfn.IFNA(VLOOKUP(L71,Invoer!$A$3:$P$599,12,FALSE),"")</f>
        <v>6</v>
      </c>
      <c r="H71" s="32">
        <f>_xlfn.IFNA(VLOOKUP(L71,Invoer!$A$3:$P$599,14,FALSE),"")</f>
        <v>0.6333333333333333</v>
      </c>
      <c r="I71" s="34">
        <f>_xlfn.IFNA(VLOOKUP(L71,Invoer!$A$3:$P$599,16,FALSE),"")</f>
        <v>1</v>
      </c>
      <c r="J71" s="37">
        <f>VLOOKUP($R$1,Deelnemers!$B$1:$D$25,3,FALSE)</f>
        <v>0.6333333333333333</v>
      </c>
      <c r="L71" t="str">
        <f t="shared" ref="L71" si="96">CONCATENATE($D71,"-",$R$1,"-",M71)</f>
        <v>Jochems, Cees-Vissenberg, Erwin-2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0.6333333333333333</v>
      </c>
      <c r="L72" t="str">
        <f t="shared" ref="L72" si="97">CONCATENATE($R$1,"-",,$D72,"-",M72)</f>
        <v>Vissenberg, Erwin-Jochems,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45765.566666666666</v>
      </c>
      <c r="C73" s="35">
        <f>_xlfn.IFNA(VLOOKUP(L73,Invoer!$A$3:$P$599,3,FALSE),"")</f>
        <v>45763</v>
      </c>
      <c r="D73" s="23" t="str">
        <f>Deelnemers!$B$6</f>
        <v>Jochems, Cees</v>
      </c>
      <c r="E73" s="31">
        <f>IFERROR(IF(VLOOKUP(L73,Invoer!$A$3:$P$599,9,FALSE)&gt;$S$1,$S$1,VLOOKUP(L73,Invoer!$A$3:$P$599,9,FALSE)),"")</f>
        <v>17</v>
      </c>
      <c r="F73" s="31">
        <f>_xlfn.IFNA(VLOOKUP(L73,Invoer!$A$3:$P$599,10,FALSE),"")</f>
        <v>30</v>
      </c>
      <c r="G73" s="31">
        <f>_xlfn.IFNA(VLOOKUP(L73,Invoer!$A$3:$P$599,12,FALSE),"")</f>
        <v>4</v>
      </c>
      <c r="H73" s="32">
        <f>_xlfn.IFNA(VLOOKUP(L73,Invoer!$A$3:$P$599,14,FALSE),"")</f>
        <v>0.56666666666666665</v>
      </c>
      <c r="I73" s="34">
        <f>_xlfn.IFNA(VLOOKUP(L73,Invoer!$A$3:$P$599,16,FALSE),"")</f>
        <v>0</v>
      </c>
      <c r="J73" s="37">
        <f>VLOOKUP($R$1,Deelnemers!$B$1:$D$25,3,FALSE)</f>
        <v>0.6333333333333333</v>
      </c>
      <c r="L73" t="str">
        <f t="shared" ref="L73" si="98">CONCATENATE($D73,"-",$R$1,"-",M73)</f>
        <v>Jochems, Cees-Vissenberg, Erwin-3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0.6333333333333333</v>
      </c>
      <c r="L74" t="str">
        <f t="shared" ref="L74" si="99">CONCATENATE($R$1,"-",,$D74,"-",M74)</f>
        <v>Vissenberg, Erwin-Jochems,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0.6333333333333333</v>
      </c>
      <c r="L75" t="str">
        <f t="shared" ref="L75" si="100">CONCATENATE($D75,"-",$R$1,"-",M75)</f>
        <v>Jochems, Cees-Vissenberg, Erwin-4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0.6333333333333333</v>
      </c>
      <c r="L76" t="str">
        <f t="shared" ref="L76" si="101">CONCATENATE($R$1,"-",,$D76,"-",M76)</f>
        <v>Vissenberg, Erwin-Jochems,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0.6333333333333333</v>
      </c>
      <c r="L77" t="str">
        <f t="shared" ref="L77" si="102">CONCATENATE($D77,"-",$R$1,"-",M77)</f>
        <v>Jochems, Cees-Vissenberg, Erwin-5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0.6333333333333333</v>
      </c>
      <c r="L78" t="str">
        <f t="shared" ref="L78" si="103">CONCATENATE($R$1,"-",,$D78,"-",M78)</f>
        <v>Vissenberg, Erwin-Jochems,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0.6333333333333333</v>
      </c>
      <c r="L79" t="str">
        <f t="shared" ref="L79" si="104">CONCATENATE($D79,"-",$R$1,"-",M79)</f>
        <v>Jochems, Cees-Vissenberg, Erwin-6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0.6333333333333333</v>
      </c>
      <c r="L80" t="str">
        <f t="shared" ref="L80" si="105">CONCATENATE($R$1,"-",,$D80,"-",M80)</f>
        <v>Vissenberg, Erwin-Jochems,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0.6333333333333333</v>
      </c>
      <c r="L81" t="str">
        <f t="shared" ref="L81" si="106">CONCATENATE($D81,"-",$R$1,"-",M81)</f>
        <v>Jochems, Cees-Vissenberg, Erwin-7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0.6333333333333333</v>
      </c>
      <c r="L82" t="str">
        <f t="shared" ref="L82" si="107">CONCATENATE($R$1,"-",,$D82,"-",M82)</f>
        <v>Vissenberg, Erwin-Jochems,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0.6333333333333333</v>
      </c>
      <c r="L83" t="str">
        <f t="shared" ref="L83" si="108">CONCATENATE($D83,"-",$R$1,"-",M83)</f>
        <v>Jochems, Cees-Vissenberg, Erwin-8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45714.700000000004</v>
      </c>
      <c r="C84" s="35">
        <f>_xlfn.IFNA(VLOOKUP(L84,Invoer!$A$3:$P$599,3,FALSE),"")</f>
        <v>45714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3</v>
      </c>
      <c r="F84" s="31">
        <f>_xlfn.IFNA(VLOOKUP(L84,Invoer!$A$3:$P$599,10,FALSE),"")</f>
        <v>30</v>
      </c>
      <c r="G84" s="31">
        <f>_xlfn.IFNA(VLOOKUP(L84,Invoer!$A$3:$P$599,11,FALSE),"")</f>
        <v>2</v>
      </c>
      <c r="H84" s="32">
        <f>_xlfn.IFNA(VLOOKUP(L84,Invoer!$A$3:$P$599,13,FALSE),"")</f>
        <v>0.1</v>
      </c>
      <c r="I84" s="34">
        <f>_xlfn.IFNA(VLOOKUP(L84,Invoer!$A$3:$P$599,15,FALSE),"")</f>
        <v>0</v>
      </c>
      <c r="J84" s="37">
        <f>VLOOKUP($R$1,Deelnemers!$B$1:$D$25,3,FALSE)</f>
        <v>0.6333333333333333</v>
      </c>
      <c r="L84" t="str">
        <f t="shared" ref="L84:L98" si="110">CONCATENATE($D84,"-",$R$1,"-",M84)</f>
        <v>Kroese, Gerard-Vissenberg, Erwin-1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45709.051481481481</v>
      </c>
      <c r="C85" s="35">
        <f>_xlfn.IFNA(VLOOKUP(L85,Invoer!$A$3:$P$599,3,FALSE),"")</f>
        <v>45707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13</v>
      </c>
      <c r="F85" s="31">
        <f>_xlfn.IFNA(VLOOKUP(L85,Invoer!$A$3:$P$599,10,FALSE),"")</f>
        <v>27</v>
      </c>
      <c r="G85" s="31">
        <f>_xlfn.IFNA(VLOOKUP(L85,Invoer!$A$3:$P$599,12,FALSE),"")</f>
        <v>4</v>
      </c>
      <c r="H85" s="32">
        <f>_xlfn.IFNA(VLOOKUP(L85,Invoer!$A$3:$P$599,14,FALSE),"")</f>
        <v>0.48148148148148145</v>
      </c>
      <c r="I85" s="34">
        <f>_xlfn.IFNA(VLOOKUP(L85,Invoer!$A$3:$P$599,16,FALSE),"")</f>
        <v>3</v>
      </c>
      <c r="J85" s="37">
        <f>VLOOKUP($R$1,Deelnemers!$B$1:$D$25,3,FALSE)</f>
        <v>0.6333333333333333</v>
      </c>
      <c r="L85" t="str">
        <f>CONCATENATE($R$1,"-",$D85,"-",M85)</f>
        <v>Vissenberg, Erwin-Kroese,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0.6333333333333333</v>
      </c>
      <c r="L86" t="str">
        <f t="shared" si="110"/>
        <v>Kroese, Gerard-Vissenberg, Erwin-2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0.6333333333333333</v>
      </c>
      <c r="L87" t="str">
        <f t="shared" ref="L87" si="119">CONCATENATE($R$1,"-",$D87,"-",M87)</f>
        <v>Vissenberg, Erwin-Kroese,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0.6333333333333333</v>
      </c>
      <c r="L88" t="str">
        <f t="shared" si="110"/>
        <v>Kroese, Gerard-Vissenberg, Erwin-3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0.6333333333333333</v>
      </c>
      <c r="L89" t="str">
        <f t="shared" ref="L89" si="120">CONCATENATE($R$1,"-",$D89,"-",M89)</f>
        <v>Vissenberg, Erwin-Kroese,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0.6333333333333333</v>
      </c>
      <c r="L90" t="str">
        <f t="shared" si="110"/>
        <v>Kroese, Gerard-Vissenberg, Erwin-4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0.6333333333333333</v>
      </c>
      <c r="L91" t="str">
        <f t="shared" ref="L91" si="121">CONCATENATE($R$1,"-",$D91,"-",M91)</f>
        <v>Vissenberg, Erwin-Kroese,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0.6333333333333333</v>
      </c>
      <c r="L92" t="str">
        <f t="shared" si="110"/>
        <v>Kroese, Gerard-Vissenberg, Erwin-5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0.6333333333333333</v>
      </c>
      <c r="L93" t="str">
        <f t="shared" ref="L93" si="122">CONCATENATE($R$1,"-",$D93,"-",M93)</f>
        <v>Vissenberg, Erwin-Kroese,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0.6333333333333333</v>
      </c>
      <c r="L94" t="str">
        <f t="shared" si="110"/>
        <v>Kroese, Gerard-Vissenberg, Erwin-6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0.6333333333333333</v>
      </c>
      <c r="L95" t="str">
        <f t="shared" ref="L95" si="123">CONCATENATE($R$1,"-",$D95,"-",M95)</f>
        <v>Vissenberg, Erwin-Kroese,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0.6333333333333333</v>
      </c>
      <c r="L96" t="str">
        <f t="shared" si="110"/>
        <v>Kroese, Gerard-Vissenberg, Erwin-7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0.6333333333333333</v>
      </c>
      <c r="L97" t="str">
        <f t="shared" ref="L97" si="124">CONCATENATE($R$1,"-",$D97,"-",M97)</f>
        <v>Vissenberg, Erwin-Kroese,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0.6333333333333333</v>
      </c>
      <c r="L98" t="str">
        <f t="shared" si="110"/>
        <v>Kroese, Gerard-Vissenberg, Erwin-8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0.6333333333333333</v>
      </c>
      <c r="L99" t="str">
        <f t="shared" ref="L99" si="125">CONCATENATE($R$1,"-",$D99,"-",M99)</f>
        <v>Vissenberg, Erwin-Kroese,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45702.867142857147</v>
      </c>
      <c r="C100" s="35">
        <f>_xlfn.IFNA(VLOOKUP(L100,Invoer!$A$3:$P$599,3,FALSE),"")</f>
        <v>45700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18</v>
      </c>
      <c r="F100" s="31">
        <f>_xlfn.IFNA(VLOOKUP(L100,Invoer!$A$3:$P$599,10,FALSE),"")</f>
        <v>21</v>
      </c>
      <c r="G100" s="31">
        <f>_xlfn.IFNA(VLOOKUP(L100,Invoer!$A$3:$P$599,11,FALSE),"")</f>
        <v>4</v>
      </c>
      <c r="H100" s="32">
        <f>_xlfn.IFNA(VLOOKUP(L100,Invoer!$A$3:$P$599,13,FALSE),"")</f>
        <v>0.8571428571428571</v>
      </c>
      <c r="I100" s="34">
        <f>_xlfn.IFNA(VLOOKUP(L100,Invoer!$A$3:$P$599,15,FALSE),"")</f>
        <v>0</v>
      </c>
      <c r="J100" s="37">
        <f>VLOOKUP($R$1,Deelnemers!$B$1:$D$25,3,FALSE)</f>
        <v>0.6333333333333333</v>
      </c>
      <c r="L100" t="str">
        <f t="shared" ref="L100" si="127">CONCATENATE($R$1,"-",,$D100,"-",M100)</f>
        <v>Vissenberg, Erwin-Oorschot,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45639.858571428573</v>
      </c>
      <c r="C101" s="35">
        <f>_xlfn.IFNA(VLOOKUP(L101,Invoer!$A$3:$P$599,3,FALSE),"")</f>
        <v>45637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19</v>
      </c>
      <c r="F101" s="31">
        <f>_xlfn.IFNA(VLOOKUP(L101,Invoer!$A$3:$P$599,10,FALSE),"")</f>
        <v>28</v>
      </c>
      <c r="G101" s="31">
        <f>_xlfn.IFNA(VLOOKUP(L101,Invoer!$A$3:$P$599,12,FALSE),"")</f>
        <v>4</v>
      </c>
      <c r="H101" s="32">
        <f>_xlfn.IFNA(VLOOKUP(L101,Invoer!$A$3:$P$599,14,FALSE),"")</f>
        <v>0.6785714285714286</v>
      </c>
      <c r="I101" s="34">
        <f>_xlfn.IFNA(VLOOKUP(L101,Invoer!$A$3:$P$599,16,FALSE),"")</f>
        <v>1</v>
      </c>
      <c r="J101" s="37">
        <f>VLOOKUP($R$1,Deelnemers!$B$1:$D$25,3,FALSE)</f>
        <v>0.6333333333333333</v>
      </c>
      <c r="L101" t="str">
        <f t="shared" ref="L101" si="128">CONCATENATE($D101,"-",$R$1,"-",M101)</f>
        <v>Oorschot, René van-Vissenberg, Erwin-1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0.6333333333333333</v>
      </c>
      <c r="L102" t="str">
        <f t="shared" ref="L102" si="129">CONCATENATE($R$1,"-",,$D102,"-",M102)</f>
        <v>Vissenberg, Erwin-Oorschot,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0.6333333333333333</v>
      </c>
      <c r="L103" t="str">
        <f t="shared" ref="L103" si="130">CONCATENATE($D103,"-",$R$1,"-",M103)</f>
        <v>Oorschot, René van-Vissenberg, Erwin-2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676</v>
      </c>
      <c r="T103" s="44">
        <f>F404</f>
        <v>1037</v>
      </c>
      <c r="U103" s="44">
        <f>G404</f>
        <v>10</v>
      </c>
      <c r="V103" s="45">
        <f>H404</f>
        <v>0.6518804243008679</v>
      </c>
      <c r="W103" s="44">
        <f>I404</f>
        <v>56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0.6333333333333333</v>
      </c>
      <c r="L104" t="str">
        <f t="shared" ref="L104" si="132">CONCATENATE($R$1,"-",,$D104,"-",M104)</f>
        <v>Vissenberg, Erwin-Oorschot,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0.6333333333333333</v>
      </c>
      <c r="L105" t="str">
        <f t="shared" ref="L105" si="133">CONCATENATE($D105,"-",$R$1,"-",M105)</f>
        <v>Oorschot, René van-Vissenberg, Erwin-3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0.6333333333333333</v>
      </c>
      <c r="L106" t="str">
        <f t="shared" ref="L106" si="134">CONCATENATE($R$1,"-",,$D106,"-",M106)</f>
        <v>Vissenberg, Erwin-Oorschot,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0.6333333333333333</v>
      </c>
      <c r="L107" t="str">
        <f t="shared" ref="L107" si="135">CONCATENATE($D107,"-",$R$1,"-",M107)</f>
        <v>Oorschot, René van-Vissenberg, Erwin-4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0.6333333333333333</v>
      </c>
      <c r="L108" t="str">
        <f t="shared" ref="L108" si="136">CONCATENATE($R$1,"-",,$D108,"-",M108)</f>
        <v>Vissenberg, Erwin-Oorschot,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0.6333333333333333</v>
      </c>
      <c r="L109" t="str">
        <f t="shared" ref="L109" si="137">CONCATENATE($D109,"-",$R$1,"-",M109)</f>
        <v>Oorschot, René van-Vissenberg, Erwin-5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0.6333333333333333</v>
      </c>
      <c r="L110" t="str">
        <f t="shared" ref="L110" si="138">CONCATENATE($R$1,"-",,$D110,"-",M110)</f>
        <v>Vissenberg, Erwin-Oorschot,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0.6333333333333333</v>
      </c>
      <c r="L111" t="str">
        <f t="shared" ref="L111" si="139">CONCATENATE($D111,"-",$R$1,"-",M111)</f>
        <v>Oorschot, René van-Vissenberg, Erwin-6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0.6333333333333333</v>
      </c>
      <c r="L112" t="str">
        <f t="shared" ref="L112" si="140">CONCATENATE($R$1,"-",,$D112,"-",M112)</f>
        <v>Vissenberg, Erwin-Oorschot,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0.6333333333333333</v>
      </c>
      <c r="L113" t="str">
        <f t="shared" ref="L113" si="141">CONCATENATE($D113,"-",$R$1,"-",M113)</f>
        <v>Oorschot, René van-Vissenberg, Erwin-7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0.6333333333333333</v>
      </c>
      <c r="L114" t="str">
        <f t="shared" ref="L114" si="142">CONCATENATE($R$1,"-",,$D114,"-",M114)</f>
        <v>Vissenberg, Erwin-Oorschot,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0.6333333333333333</v>
      </c>
      <c r="L115" t="str">
        <f t="shared" ref="L115" si="143">CONCATENATE($D115,"-",$R$1,"-",M115)</f>
        <v>Oorschot, René van-Vissenberg, Erwin-8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45548.931666666664</v>
      </c>
      <c r="C116" s="35">
        <f>_xlfn.IFNA(VLOOKUP(L116,Invoer!$A$3:$P$599,3,FALSE),"")</f>
        <v>45546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19</v>
      </c>
      <c r="F116" s="31">
        <f>_xlfn.IFNA(VLOOKUP(L116,Invoer!$A$3:$P$599,10,FALSE),"")</f>
        <v>24</v>
      </c>
      <c r="G116" s="31">
        <f>_xlfn.IFNA(VLOOKUP(L116,Invoer!$A$3:$P$599,11,FALSE),"")</f>
        <v>3</v>
      </c>
      <c r="H116" s="32">
        <f>_xlfn.IFNA(VLOOKUP(L116,Invoer!$A$3:$P$599,13,FALSE),"")</f>
        <v>0.79166666666666663</v>
      </c>
      <c r="I116" s="34">
        <f>_xlfn.IFNA(VLOOKUP(L116,Invoer!$A$3:$P$599,15,FALSE),"")</f>
        <v>3</v>
      </c>
      <c r="J116" s="37">
        <f>VLOOKUP($R$1,Deelnemers!$B$1:$D$25,3,FALSE)</f>
        <v>0.6333333333333333</v>
      </c>
      <c r="L116" t="str">
        <f t="shared" ref="L116" si="144">CONCATENATE($R$1,"-",,$D116,"-",M116)</f>
        <v>Vissenberg, Erwin-Praat,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45693</v>
      </c>
      <c r="C117" s="35">
        <f>_xlfn.IFNA(VLOOKUP(L117,Invoer!$A$3:$P$599,3,FALSE),"")</f>
        <v>45693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19</v>
      </c>
      <c r="F117" s="31">
        <f>_xlfn.IFNA(VLOOKUP(L117,Invoer!$A$3:$P$599,10,FALSE),"")</f>
        <v>24</v>
      </c>
      <c r="G117" s="31">
        <f>_xlfn.IFNA(VLOOKUP(L117,Invoer!$A$3:$P$599,12,FALSE),"")</f>
        <v>6</v>
      </c>
      <c r="H117" s="32">
        <f>_xlfn.IFNA(VLOOKUP(L117,Invoer!$A$3:$P$599,14,FALSE),"")</f>
        <v>0.79166666666666663</v>
      </c>
      <c r="I117" s="34">
        <f>_xlfn.IFNA(VLOOKUP(L117,Invoer!$A$3:$P$599,16,FALSE),"")</f>
        <v>3</v>
      </c>
      <c r="J117" s="37">
        <f>VLOOKUP($R$1,Deelnemers!$B$1:$D$25,3,FALSE)</f>
        <v>0.6333333333333333</v>
      </c>
      <c r="L117" t="str">
        <f t="shared" ref="L117" si="145">CONCATENATE($D117,"-",$R$1,"-",M117)</f>
        <v>Praat, Marcel van-Vissenberg, Erwin-1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45717.014761904764</v>
      </c>
      <c r="C118" s="35">
        <f>_xlfn.IFNA(VLOOKUP(L118,Invoer!$A$3:$P$599,3,FALSE),"")</f>
        <v>45714</v>
      </c>
      <c r="D118" s="23" t="str">
        <f>Deelnemers!$B$9</f>
        <v>Praat, Marcel van</v>
      </c>
      <c r="E118" s="31">
        <f>IFERROR(IF(VLOOKUP(L118,Invoer!$A$3:$P$599,8,FALSE)&gt;$S$1,$S$1,VLOOKUP(L118,Invoer!$A$3:$P$599,8,FALSE)),"")</f>
        <v>19</v>
      </c>
      <c r="F118" s="31">
        <f>_xlfn.IFNA(VLOOKUP(L118,Invoer!$A$3:$P$599,10,FALSE),"")</f>
        <v>21</v>
      </c>
      <c r="G118" s="31">
        <f>_xlfn.IFNA(VLOOKUP(L118,Invoer!$A$3:$P$599,11,FALSE),"")</f>
        <v>6</v>
      </c>
      <c r="H118" s="32">
        <f>_xlfn.IFNA(VLOOKUP(L118,Invoer!$A$3:$P$599,13,FALSE),"")</f>
        <v>0.90476190476190477</v>
      </c>
      <c r="I118" s="34">
        <f>_xlfn.IFNA(VLOOKUP(L118,Invoer!$A$3:$P$599,15,FALSE),"")</f>
        <v>3</v>
      </c>
      <c r="J118" s="37">
        <f>VLOOKUP($R$1,Deelnemers!$B$1:$D$25,3,FALSE)</f>
        <v>0.6333333333333333</v>
      </c>
      <c r="L118" t="str">
        <f t="shared" ref="L118" si="146">CONCATENATE($R$1,"-",,$D118,"-",M118)</f>
        <v>Vissenberg, Erwin-Praat,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45721</v>
      </c>
      <c r="C119" s="35">
        <f>_xlfn.IFNA(VLOOKUP(L119,Invoer!$A$3:$P$599,3,FALSE),"")</f>
        <v>45721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19</v>
      </c>
      <c r="F119" s="31">
        <f>_xlfn.IFNA(VLOOKUP(L119,Invoer!$A$3:$P$599,10,FALSE),"")</f>
        <v>27</v>
      </c>
      <c r="G119" s="31">
        <f>_xlfn.IFNA(VLOOKUP(L119,Invoer!$A$3:$P$599,12,FALSE),"")</f>
        <v>5</v>
      </c>
      <c r="H119" s="32">
        <f>_xlfn.IFNA(VLOOKUP(L119,Invoer!$A$3:$P$599,14,FALSE),"")</f>
        <v>0.70370370370370372</v>
      </c>
      <c r="I119" s="34">
        <f>_xlfn.IFNA(VLOOKUP(L119,Invoer!$A$3:$P$599,16,FALSE),"")</f>
        <v>3</v>
      </c>
      <c r="J119" s="37">
        <f>VLOOKUP($R$1,Deelnemers!$B$1:$D$25,3,FALSE)</f>
        <v>0.6333333333333333</v>
      </c>
      <c r="L119" t="str">
        <f t="shared" ref="L119" si="147">CONCATENATE($D119,"-",$R$1,"-",M119)</f>
        <v>Praat, Marcel van-Vissenberg, Erwin-2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45751.956086956525</v>
      </c>
      <c r="C120" s="35">
        <f>_xlfn.IFNA(VLOOKUP(L120,Invoer!$A$3:$P$599,3,FALSE),"")</f>
        <v>45749</v>
      </c>
      <c r="D120" s="23" t="str">
        <f>Deelnemers!$B$9</f>
        <v>Praat, Marcel van</v>
      </c>
      <c r="E120" s="31">
        <f>IFERROR(IF(VLOOKUP(L120,Invoer!$A$3:$P$599,8,FALSE)&gt;$S$1,$S$1,VLOOKUP(L120,Invoer!$A$3:$P$599,8,FALSE)),"")</f>
        <v>19</v>
      </c>
      <c r="F120" s="31">
        <f>_xlfn.IFNA(VLOOKUP(L120,Invoer!$A$3:$P$599,10,FALSE),"")</f>
        <v>23</v>
      </c>
      <c r="G120" s="31">
        <f>_xlfn.IFNA(VLOOKUP(L120,Invoer!$A$3:$P$599,11,FALSE),"")</f>
        <v>4</v>
      </c>
      <c r="H120" s="32">
        <f>_xlfn.IFNA(VLOOKUP(L120,Invoer!$A$3:$P$599,13,FALSE),"")</f>
        <v>0.82608695652173914</v>
      </c>
      <c r="I120" s="34">
        <f>_xlfn.IFNA(VLOOKUP(L120,Invoer!$A$3:$P$599,15,FALSE),"")</f>
        <v>3</v>
      </c>
      <c r="J120" s="37">
        <f>VLOOKUP($R$1,Deelnemers!$B$1:$D$25,3,FALSE)</f>
        <v>0.6333333333333333</v>
      </c>
      <c r="L120" t="str">
        <f t="shared" ref="L120" si="148">CONCATENATE($R$1,"-",,$D120,"-",M120)</f>
        <v>Vissenberg, Erwin-Praat,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45772.566666666666</v>
      </c>
      <c r="C121" s="35">
        <f>_xlfn.IFNA(VLOOKUP(L121,Invoer!$A$3:$P$599,3,FALSE),"")</f>
        <v>45770</v>
      </c>
      <c r="D121" s="23" t="str">
        <f>Deelnemers!$B$9</f>
        <v>Praat, Marcel van</v>
      </c>
      <c r="E121" s="31">
        <f>IFERROR(IF(VLOOKUP(L121,Invoer!$A$3:$P$599,9,FALSE)&gt;$S$1,$S$1,VLOOKUP(L121,Invoer!$A$3:$P$599,9,FALSE)),"")</f>
        <v>17</v>
      </c>
      <c r="F121" s="31">
        <f>_xlfn.IFNA(VLOOKUP(L121,Invoer!$A$3:$P$599,10,FALSE),"")</f>
        <v>30</v>
      </c>
      <c r="G121" s="31">
        <f>_xlfn.IFNA(VLOOKUP(L121,Invoer!$A$3:$P$599,12,FALSE),"")</f>
        <v>5</v>
      </c>
      <c r="H121" s="32">
        <f>_xlfn.IFNA(VLOOKUP(L121,Invoer!$A$3:$P$599,14,FALSE),"")</f>
        <v>0.56666666666666665</v>
      </c>
      <c r="I121" s="34">
        <f>_xlfn.IFNA(VLOOKUP(L121,Invoer!$A$3:$P$599,16,FALSE),"")</f>
        <v>0</v>
      </c>
      <c r="J121" s="37">
        <f>VLOOKUP($R$1,Deelnemers!$B$1:$D$25,3,FALSE)</f>
        <v>0.6333333333333333</v>
      </c>
      <c r="L121" t="str">
        <f t="shared" ref="L121" si="149">CONCATENATE($D121,"-",$R$1,"-",M121)</f>
        <v>Praat, Marcel van-Vissenberg, Erwin-3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0.6333333333333333</v>
      </c>
      <c r="L122" t="str">
        <f t="shared" ref="L122" si="150">CONCATENATE($R$1,"-",,$D122,"-",M122)</f>
        <v>Vissenberg, Erwin-Praat,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0.6333333333333333</v>
      </c>
      <c r="L123" t="str">
        <f t="shared" ref="L123" si="151">CONCATENATE($D123,"-",$R$1,"-",M123)</f>
        <v>Praat, Marcel van-Vissenberg, Erwin-4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0.6333333333333333</v>
      </c>
      <c r="L124" t="str">
        <f t="shared" ref="L124" si="152">CONCATENATE($R$1,"-",,$D124,"-",M124)</f>
        <v>Vissenberg, Erwin-Praat,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0.6333333333333333</v>
      </c>
      <c r="L125" t="str">
        <f t="shared" ref="L125" si="153">CONCATENATE($D125,"-",$R$1,"-",M125)</f>
        <v>Praat, Marcel van-Vissenberg, Erwin-5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0.6333333333333333</v>
      </c>
      <c r="L126" t="str">
        <f t="shared" ref="L126" si="154">CONCATENATE($R$1,"-",,$D126,"-",M126)</f>
        <v>Vissenberg, Erwin-Praat,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0.6333333333333333</v>
      </c>
      <c r="L127" t="str">
        <f t="shared" ref="L127" si="155">CONCATENATE($D127,"-",$R$1,"-",M127)</f>
        <v>Praat, Marcel van-Vissenberg, Erwin-6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0.6333333333333333</v>
      </c>
      <c r="L128" t="str">
        <f t="shared" ref="L128" si="156">CONCATENATE($R$1,"-",,$D128,"-",M128)</f>
        <v>Vissenberg, Erwin-Praat,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0.6333333333333333</v>
      </c>
      <c r="L129" t="str">
        <f t="shared" ref="L129" si="157">CONCATENATE($D129,"-",$R$1,"-",M129)</f>
        <v>Praat, Marcel van-Vissenberg, Erwin-7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0.6333333333333333</v>
      </c>
      <c r="L130" t="str">
        <f t="shared" ref="L130" si="158">CONCATENATE($R$1,"-",,$D130,"-",M130)</f>
        <v>Vissenberg, Erwin-Praat,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0.6333333333333333</v>
      </c>
      <c r="L131" t="str">
        <f t="shared" ref="L131" si="159">CONCATENATE($D131,"-",$R$1,"-",M131)</f>
        <v>Praat, Marcel van-Vissenberg, Erwin-8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45562.03333333334</v>
      </c>
      <c r="C132" s="35">
        <f>_xlfn.IFNA(VLOOKUP(L132,Invoer!$A$3:$P$599,3,FALSE),"")</f>
        <v>45560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13</v>
      </c>
      <c r="F132" s="31">
        <f>_xlfn.IFNA(VLOOKUP(L132,Invoer!$A$3:$P$599,10,FALSE),"")</f>
        <v>30</v>
      </c>
      <c r="G132" s="31">
        <f>_xlfn.IFNA(VLOOKUP(L132,Invoer!$A$3:$P$599,11,FALSE),"")</f>
        <v>5</v>
      </c>
      <c r="H132" s="32">
        <f>_xlfn.IFNA(VLOOKUP(L132,Invoer!$A$3:$P$599,13,FALSE),"")</f>
        <v>0.43333333333333335</v>
      </c>
      <c r="I132" s="34">
        <f>_xlfn.IFNA(VLOOKUP(L132,Invoer!$A$3:$P$599,15,FALSE),"")</f>
        <v>0</v>
      </c>
      <c r="J132" s="37">
        <f>VLOOKUP($R$1,Deelnemers!$B$1:$D$25,3,FALSE)</f>
        <v>0.6333333333333333</v>
      </c>
      <c r="L132" t="str">
        <f t="shared" ref="L132" si="160">CONCATENATE($R$1,"-",,$D132,"-",M132)</f>
        <v>Vissenberg, Erwin-Steen,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45548.890769230769</v>
      </c>
      <c r="C133" s="35">
        <f>_xlfn.IFNA(VLOOKUP(L133,Invoer!$A$3:$P$599,3,FALSE),"")</f>
        <v>45546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19</v>
      </c>
      <c r="F133" s="31">
        <f>_xlfn.IFNA(VLOOKUP(L133,Invoer!$A$3:$P$599,10,FALSE),"")</f>
        <v>26</v>
      </c>
      <c r="G133" s="31">
        <f>_xlfn.IFNA(VLOOKUP(L133,Invoer!$A$3:$P$599,12,FALSE),"")</f>
        <v>6</v>
      </c>
      <c r="H133" s="32">
        <f>_xlfn.IFNA(VLOOKUP(L133,Invoer!$A$3:$P$599,14,FALSE),"")</f>
        <v>0.73076923076923073</v>
      </c>
      <c r="I133" s="34">
        <f>_xlfn.IFNA(VLOOKUP(L133,Invoer!$A$3:$P$599,16,FALSE),"")</f>
        <v>3</v>
      </c>
      <c r="J133" s="37">
        <f>VLOOKUP($R$1,Deelnemers!$B$1:$D$25,3,FALSE)</f>
        <v>0.6333333333333333</v>
      </c>
      <c r="L133" t="str">
        <f t="shared" ref="L133" si="161">CONCATENATE($D133,"-",$R$1,"-",M133)</f>
        <v>Steen, Jan van-Vissenberg, Erwin-1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0.6333333333333333</v>
      </c>
      <c r="L134" t="str">
        <f t="shared" ref="L134" si="162">CONCATENATE($R$1,"-",,$D134,"-",M134)</f>
        <v>Vissenberg, Erwin-Steen,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45667.401818181817</v>
      </c>
      <c r="C135" s="35">
        <f>_xlfn.IFNA(VLOOKUP(L135,Invoer!$A$3:$P$599,3,FALSE),"")</f>
        <v>45665</v>
      </c>
      <c r="D135" s="23" t="str">
        <f>Deelnemers!$B$10</f>
        <v>Steen, Jan van</v>
      </c>
      <c r="E135" s="31">
        <f>IFERROR(IF(VLOOKUP(L135,Invoer!$A$3:$P$599,9,FALSE)&gt;$S$1,$S$1,VLOOKUP(L135,Invoer!$A$3:$P$599,9,FALSE)),"")</f>
        <v>15</v>
      </c>
      <c r="F135" s="31">
        <f>_xlfn.IFNA(VLOOKUP(L135,Invoer!$A$3:$P$599,10,FALSE),"")</f>
        <v>22</v>
      </c>
      <c r="G135" s="31">
        <f>_xlfn.IFNA(VLOOKUP(L135,Invoer!$A$3:$P$599,12,FALSE),"")</f>
        <v>3</v>
      </c>
      <c r="H135" s="32">
        <f>_xlfn.IFNA(VLOOKUP(L135,Invoer!$A$3:$P$599,14,FALSE),"")</f>
        <v>0.68181818181818177</v>
      </c>
      <c r="I135" s="34">
        <f>_xlfn.IFNA(VLOOKUP(L135,Invoer!$A$3:$P$599,16,FALSE),"")</f>
        <v>0</v>
      </c>
      <c r="J135" s="37">
        <f>VLOOKUP($R$1,Deelnemers!$B$1:$D$25,3,FALSE)</f>
        <v>0.6333333333333333</v>
      </c>
      <c r="L135" t="str">
        <f t="shared" ref="L135" si="164">CONCATENATE($D135,"-",$R$1,"-",M135)</f>
        <v>Steen, Jan van-Vissenberg, Erwin-2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0.6333333333333333</v>
      </c>
      <c r="L136" t="str">
        <f t="shared" ref="L136" si="165">CONCATENATE($R$1,"-",,$D136,"-",M136)</f>
        <v>Vissenberg, Erwin-Steen,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45751.166666666672</v>
      </c>
      <c r="C137" s="35">
        <f>_xlfn.IFNA(VLOOKUP(L137,Invoer!$A$3:$P$599,3,FALSE),"")</f>
        <v>45749</v>
      </c>
      <c r="D137" s="23" t="str">
        <f>Deelnemers!$B$10</f>
        <v>Steen, Jan van</v>
      </c>
      <c r="E137" s="31">
        <f>IFERROR(IF(VLOOKUP(L137,Invoer!$A$3:$P$599,9,FALSE)&gt;$S$1,$S$1,VLOOKUP(L137,Invoer!$A$3:$P$599,9,FALSE)),"")</f>
        <v>14</v>
      </c>
      <c r="F137" s="31">
        <f>_xlfn.IFNA(VLOOKUP(L137,Invoer!$A$3:$P$599,10,FALSE),"")</f>
        <v>30</v>
      </c>
      <c r="G137" s="31">
        <f>_xlfn.IFNA(VLOOKUP(L137,Invoer!$A$3:$P$599,12,FALSE),"")</f>
        <v>3</v>
      </c>
      <c r="H137" s="32">
        <f>_xlfn.IFNA(VLOOKUP(L137,Invoer!$A$3:$P$599,14,FALSE),"")</f>
        <v>0.46666666666666667</v>
      </c>
      <c r="I137" s="34">
        <f>_xlfn.IFNA(VLOOKUP(L137,Invoer!$A$3:$P$599,16,FALSE),"")</f>
        <v>0</v>
      </c>
      <c r="J137" s="37">
        <f>VLOOKUP($R$1,Deelnemers!$B$1:$D$25,3,FALSE)</f>
        <v>0.6333333333333333</v>
      </c>
      <c r="L137" t="str">
        <f t="shared" ref="L137" si="166">CONCATENATE($D137,"-",$R$1,"-",M137)</f>
        <v>Steen, Jan van-Vissenberg, Erwin-3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0.6333333333333333</v>
      </c>
      <c r="L138" t="str">
        <f t="shared" ref="L138" si="167">CONCATENATE($R$1,"-",,$D138,"-",M138)</f>
        <v>Vissenberg, Erwin-Steen,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0.6333333333333333</v>
      </c>
      <c r="L139" t="str">
        <f t="shared" ref="L139" si="168">CONCATENATE($D139,"-",$R$1,"-",M139)</f>
        <v>Steen, Jan van-Vissenberg, Erwin-4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0.6333333333333333</v>
      </c>
      <c r="L140" t="str">
        <f t="shared" ref="L140" si="169">CONCATENATE($R$1,"-",,$D140,"-",M140)</f>
        <v>Vissenberg, Erwin-Steen,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0.6333333333333333</v>
      </c>
      <c r="L141" t="str">
        <f t="shared" ref="L141" si="170">CONCATENATE($D141,"-",$R$1,"-",M141)</f>
        <v>Steen, Jan van-Vissenberg, Erwin-5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0.6333333333333333</v>
      </c>
      <c r="L142" t="str">
        <f t="shared" ref="L142" si="171">CONCATENATE($R$1,"-",,$D142,"-",M142)</f>
        <v>Vissenberg, Erwin-Steen,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0.6333333333333333</v>
      </c>
      <c r="L143" t="str">
        <f t="shared" ref="L143" si="172">CONCATENATE($D143,"-",$R$1,"-",M143)</f>
        <v>Steen, Jan van-Vissenberg, Erwin-6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0.6333333333333333</v>
      </c>
      <c r="L144" t="str">
        <f t="shared" ref="L144" si="173">CONCATENATE($R$1,"-",,$D144,"-",M144)</f>
        <v>Vissenberg, Erwin-Steen,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0.6333333333333333</v>
      </c>
      <c r="L145" t="str">
        <f t="shared" ref="L145" si="174">CONCATENATE($D145,"-",$R$1,"-",M145)</f>
        <v>Steen, Jan van-Vissenberg, Erwin-7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0.6333333333333333</v>
      </c>
      <c r="L146" t="str">
        <f t="shared" ref="L146" si="175">CONCATENATE($R$1,"-",,$D146,"-",M146)</f>
        <v>Vissenberg, Erwin-Steen,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0.6333333333333333</v>
      </c>
      <c r="L147" t="str">
        <f t="shared" ref="L147" si="176">CONCATENATE($D147,"-",$R$1,"-",M147)</f>
        <v>Steen, Jan van-Vissenberg, Erwin-8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45555.18</v>
      </c>
      <c r="C148" s="35">
        <f>_xlfn.IFNA(VLOOKUP(L148,Invoer!$A$3:$P$599,3,FALSE),"")</f>
        <v>45553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14</v>
      </c>
      <c r="F148" s="31">
        <f>_xlfn.IFNA(VLOOKUP(L148,Invoer!$A$3:$P$599,10,FALSE),"")</f>
        <v>28</v>
      </c>
      <c r="G148" s="31">
        <f>_xlfn.IFNA(VLOOKUP(L148,Invoer!$A$3:$P$599,11,FALSE),"")</f>
        <v>3</v>
      </c>
      <c r="H148" s="32">
        <f>_xlfn.IFNA(VLOOKUP(L148,Invoer!$A$3:$P$599,13,FALSE),"")</f>
        <v>0.5</v>
      </c>
      <c r="I148" s="34">
        <f>_xlfn.IFNA(VLOOKUP(L148,Invoer!$A$3:$P$599,15,FALSE),"")</f>
        <v>0</v>
      </c>
      <c r="J148" s="37">
        <f>VLOOKUP($R$1,Deelnemers!$B$1:$D$25,3,FALSE)</f>
        <v>0.6333333333333333</v>
      </c>
      <c r="L148" t="str">
        <f t="shared" ref="L148" si="177">CONCATENATE($R$1,"-",,$D148,"-",M148)</f>
        <v>Vissenberg, Erwin-Steen,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0.6333333333333333</v>
      </c>
      <c r="L149" t="str">
        <f t="shared" ref="L149" si="178">CONCATENATE($D149,"-",$R$1,"-",M149)</f>
        <v>Steen, Kees van-Vissenberg, Erwin-1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45602</v>
      </c>
      <c r="C150" s="35">
        <f>_xlfn.IFNA(VLOOKUP(L150,Invoer!$A$3:$P$599,3,FALSE),"")</f>
        <v>45602</v>
      </c>
      <c r="D150" s="23" t="str">
        <f>Deelnemers!$B$11</f>
        <v>Steen, Kees van</v>
      </c>
      <c r="E150" s="31">
        <f>IFERROR(IF(VLOOKUP(L150,Invoer!$A$3:$P$599,8,FALSE)&gt;$S$1,$S$1,VLOOKUP(L150,Invoer!$A$3:$P$599,8,FALSE)),"")</f>
        <v>18</v>
      </c>
      <c r="F150" s="31">
        <f>_xlfn.IFNA(VLOOKUP(L150,Invoer!$A$3:$P$599,10,FALSE),"")</f>
        <v>30</v>
      </c>
      <c r="G150" s="31">
        <f>_xlfn.IFNA(VLOOKUP(L150,Invoer!$A$3:$P$599,11,FALSE),"")</f>
        <v>6</v>
      </c>
      <c r="H150" s="32">
        <f>_xlfn.IFNA(VLOOKUP(L150,Invoer!$A$3:$P$599,13,FALSE),"")</f>
        <v>0.6</v>
      </c>
      <c r="I150" s="34">
        <f>_xlfn.IFNA(VLOOKUP(L150,Invoer!$A$3:$P$599,15,FALSE),"")</f>
        <v>0</v>
      </c>
      <c r="J150" s="37">
        <f>VLOOKUP($R$1,Deelnemers!$B$1:$D$25,3,FALSE)</f>
        <v>0.6333333333333333</v>
      </c>
      <c r="L150" t="str">
        <f t="shared" ref="L150" si="179">CONCATENATE($R$1,"-",,$D150,"-",M150)</f>
        <v>Vissenberg, Erwin-Steen,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0.6333333333333333</v>
      </c>
      <c r="L151" t="str">
        <f t="shared" ref="L151" si="180">CONCATENATE($D151,"-",$R$1,"-",M151)</f>
        <v>Steen, Kees van-Vissenberg, Erwin-2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45611.566666666666</v>
      </c>
      <c r="C152" s="35">
        <f>_xlfn.IFNA(VLOOKUP(L152,Invoer!$A$3:$P$599,3,FALSE),"")</f>
        <v>45609</v>
      </c>
      <c r="D152" s="23" t="str">
        <f>Deelnemers!$B$11</f>
        <v>Steen, Kees van</v>
      </c>
      <c r="E152" s="31">
        <f>IFERROR(IF(VLOOKUP(L152,Invoer!$A$3:$P$599,8,FALSE)&gt;$S$1,$S$1,VLOOKUP(L152,Invoer!$A$3:$P$599,8,FALSE)),"")</f>
        <v>17</v>
      </c>
      <c r="F152" s="31">
        <f>_xlfn.IFNA(VLOOKUP(L152,Invoer!$A$3:$P$599,10,FALSE),"")</f>
        <v>30</v>
      </c>
      <c r="G152" s="31">
        <f>_xlfn.IFNA(VLOOKUP(L152,Invoer!$A$3:$P$599,11,FALSE),"")</f>
        <v>4</v>
      </c>
      <c r="H152" s="32">
        <f>_xlfn.IFNA(VLOOKUP(L152,Invoer!$A$3:$P$599,13,FALSE),"")</f>
        <v>0.56666666666666665</v>
      </c>
      <c r="I152" s="34">
        <f>_xlfn.IFNA(VLOOKUP(L152,Invoer!$A$3:$P$599,15,FALSE),"")</f>
        <v>0</v>
      </c>
      <c r="J152" s="37">
        <f>VLOOKUP($R$1,Deelnemers!$B$1:$D$25,3,FALSE)</f>
        <v>0.6333333333333333</v>
      </c>
      <c r="L152" t="str">
        <f t="shared" ref="L152" si="181">CONCATENATE($R$1,"-",,$D152,"-",M152)</f>
        <v>Vissenberg, Erwin-Steen,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0.6333333333333333</v>
      </c>
      <c r="L153" t="str">
        <f t="shared" ref="L153" si="182">CONCATENATE($D153,"-",$R$1,"-",M153)</f>
        <v>Steen, Kees van-Vissenberg, Erwin-3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45710.014761904764</v>
      </c>
      <c r="C154" s="35">
        <f>_xlfn.IFNA(VLOOKUP(L154,Invoer!$A$3:$P$599,3,FALSE),"")</f>
        <v>45707</v>
      </c>
      <c r="D154" s="23" t="str">
        <f>Deelnemers!$B$11</f>
        <v>Steen, Kees van</v>
      </c>
      <c r="E154" s="31">
        <f>IFERROR(IF(VLOOKUP(L154,Invoer!$A$3:$P$599,8,FALSE)&gt;$S$1,$S$1,VLOOKUP(L154,Invoer!$A$3:$P$599,8,FALSE)),"")</f>
        <v>19</v>
      </c>
      <c r="F154" s="31">
        <f>_xlfn.IFNA(VLOOKUP(L154,Invoer!$A$3:$P$599,10,FALSE),"")</f>
        <v>21</v>
      </c>
      <c r="G154" s="31">
        <f>_xlfn.IFNA(VLOOKUP(L154,Invoer!$A$3:$P$599,11,FALSE),"")</f>
        <v>3</v>
      </c>
      <c r="H154" s="32">
        <f>_xlfn.IFNA(VLOOKUP(L154,Invoer!$A$3:$P$599,13,FALSE),"")</f>
        <v>0.90476190476190477</v>
      </c>
      <c r="I154" s="34">
        <f>_xlfn.IFNA(VLOOKUP(L154,Invoer!$A$3:$P$599,15,FALSE),"")</f>
        <v>3</v>
      </c>
      <c r="J154" s="37">
        <f>VLOOKUP($R$1,Deelnemers!$B$1:$D$25,3,FALSE)</f>
        <v>0.6333333333333333</v>
      </c>
      <c r="L154" t="str">
        <f t="shared" ref="L154" si="183">CONCATENATE($R$1,"-",,$D154,"-",M154)</f>
        <v>Vissenberg, Erwin-Steen,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0.6333333333333333</v>
      </c>
      <c r="L155" t="str">
        <f t="shared" ref="L155" si="184">CONCATENATE($D155,"-",$R$1,"-",M155)</f>
        <v>Steen, Kees van-Vissenberg, Erwin-4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0.6333333333333333</v>
      </c>
      <c r="L156" t="str">
        <f t="shared" ref="L156" si="185">CONCATENATE($R$1,"-",,$D156,"-",M156)</f>
        <v>Vissenberg, Erwin-Steen,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0.6333333333333333</v>
      </c>
      <c r="L157" t="str">
        <f t="shared" ref="L157" si="186">CONCATENATE($D157,"-",$R$1,"-",M157)</f>
        <v>Steen, Kees van-Vissenberg, Erwin-5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0.6333333333333333</v>
      </c>
      <c r="L158" t="str">
        <f t="shared" ref="L158" si="187">CONCATENATE($R$1,"-",,$D158,"-",M158)</f>
        <v>Vissenberg, Erwin-Steen,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0.6333333333333333</v>
      </c>
      <c r="L159" t="str">
        <f t="shared" ref="L159" si="188">CONCATENATE($D159,"-",$R$1,"-",M159)</f>
        <v>Steen, Kees van-Vissenberg, Erwin-6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0.6333333333333333</v>
      </c>
      <c r="L160" t="str">
        <f t="shared" ref="L160" si="189">CONCATENATE($R$1,"-",,$D160,"-",M160)</f>
        <v>Vissenberg, Erwin-Steen,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0.6333333333333333</v>
      </c>
      <c r="L161" t="str">
        <f t="shared" ref="L161" si="190">CONCATENATE($D161,"-",$R$1,"-",M161)</f>
        <v>Steen, Kees van-Vissenberg, Erwin-7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0.6333333333333333</v>
      </c>
      <c r="L162" t="str">
        <f t="shared" ref="L162" si="191">CONCATENATE($R$1,"-",,$D162,"-",M162)</f>
        <v>Vissenberg, Erwin-Steen,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0.6333333333333333</v>
      </c>
      <c r="L163" t="str">
        <f t="shared" ref="L163" si="192">CONCATENATE($D163,"-",$R$1,"-",M163)</f>
        <v>Steen, Kees van-Vissenberg, Erwin-8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45736.777407407404</v>
      </c>
      <c r="C164" s="35">
        <f>_xlfn.IFNA(VLOOKUP(L164,Invoer!$A$3:$P$599,3,FALSE),"")</f>
        <v>45735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11</v>
      </c>
      <c r="F164" s="31">
        <f>_xlfn.IFNA(VLOOKUP(L164,Invoer!$A$3:$P$599,10,FALSE),"")</f>
        <v>27</v>
      </c>
      <c r="G164" s="31">
        <f>_xlfn.IFNA(VLOOKUP(L164,Invoer!$A$3:$P$599,11,FALSE),"")</f>
        <v>4</v>
      </c>
      <c r="H164" s="32">
        <f>_xlfn.IFNA(VLOOKUP(L164,Invoer!$A$3:$P$599,13,FALSE),"")</f>
        <v>0.40740740740740738</v>
      </c>
      <c r="I164" s="34">
        <f>_xlfn.IFNA(VLOOKUP(L164,Invoer!$A$3:$P$599,15,FALSE),"")</f>
        <v>0</v>
      </c>
      <c r="J164" s="37">
        <f>VLOOKUP($R$1,Deelnemers!$B$1:$D$25,3,FALSE)</f>
        <v>0.6333333333333333</v>
      </c>
      <c r="L164" t="str">
        <f t="shared" ref="L164" si="194">CONCATENATE($R$1,"-",,$D164,"-",M164)</f>
        <v>Vissenberg, Erwin-Vermeulen,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45555.433333333334</v>
      </c>
      <c r="C165" s="35">
        <f>_xlfn.IFNA(VLOOKUP(L165,Invoer!$A$3:$P$599,3,FALSE),"")</f>
        <v>45553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16</v>
      </c>
      <c r="F165" s="31">
        <f>_xlfn.IFNA(VLOOKUP(L165,Invoer!$A$3:$P$599,10,FALSE),"")</f>
        <v>30</v>
      </c>
      <c r="G165" s="31">
        <f>_xlfn.IFNA(VLOOKUP(L165,Invoer!$A$3:$P$599,12,FALSE),"")</f>
        <v>3</v>
      </c>
      <c r="H165" s="32">
        <f>_xlfn.IFNA(VLOOKUP(L165,Invoer!$A$3:$P$599,14,FALSE),"")</f>
        <v>0.53333333333333333</v>
      </c>
      <c r="I165" s="34">
        <f>_xlfn.IFNA(VLOOKUP(L165,Invoer!$A$3:$P$599,16,FALSE),"")</f>
        <v>0</v>
      </c>
      <c r="J165" s="37">
        <f>VLOOKUP($R$1,Deelnemers!$B$1:$D$25,3,FALSE)</f>
        <v>0.6333333333333333</v>
      </c>
      <c r="L165" t="str">
        <f t="shared" ref="L165" si="195">CONCATENATE($D165,"-",$R$1,"-",M165)</f>
        <v>Vermeulen, Rudolf-Vissenberg, Erwin-1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0.6333333333333333</v>
      </c>
      <c r="L166" t="str">
        <f t="shared" ref="L166" si="196">CONCATENATE($R$1,"-",,$D166,"-",M166)</f>
        <v>Vissenberg, Erwin-Vermeulen,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45645.366666666676</v>
      </c>
      <c r="C167" s="35">
        <f>_xlfn.IFNA(VLOOKUP(L167,Invoer!$A$3:$P$599,3,FALSE),"")</f>
        <v>45644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8</v>
      </c>
      <c r="F167" s="31">
        <f>_xlfn.IFNA(VLOOKUP(L167,Invoer!$A$3:$P$599,10,FALSE),"")</f>
        <v>30</v>
      </c>
      <c r="G167" s="31">
        <f>_xlfn.IFNA(VLOOKUP(L167,Invoer!$A$3:$P$599,12,FALSE),"")</f>
        <v>2</v>
      </c>
      <c r="H167" s="32">
        <f>_xlfn.IFNA(VLOOKUP(L167,Invoer!$A$3:$P$599,14,FALSE),"")</f>
        <v>0.26666666666666666</v>
      </c>
      <c r="I167" s="34">
        <f>_xlfn.IFNA(VLOOKUP(L167,Invoer!$A$3:$P$599,16,FALSE),"")</f>
        <v>0</v>
      </c>
      <c r="J167" s="37">
        <f>VLOOKUP($R$1,Deelnemers!$B$1:$D$25,3,FALSE)</f>
        <v>0.6333333333333333</v>
      </c>
      <c r="L167" t="str">
        <f t="shared" ref="L167" si="197">CONCATENATE($D167,"-",$R$1,"-",M167)</f>
        <v>Vermeulen, Rudolf-Vissenberg, Erwin-2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0.6333333333333333</v>
      </c>
      <c r="L168" t="str">
        <f t="shared" ref="L168" si="199">CONCATENATE($R$1,"-",,$D168,"-",M168)</f>
        <v>Vissenberg, Erwin-Vermeulen,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0.6333333333333333</v>
      </c>
      <c r="L169" t="str">
        <f t="shared" ref="L169" si="200">CONCATENATE($D169,"-",$R$1,"-",M169)</f>
        <v>Vermeulen, Rudolf-Vissenberg, Erwin-3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0.6333333333333333</v>
      </c>
      <c r="L170" t="str">
        <f t="shared" ref="L170" si="201">CONCATENATE($R$1,"-",,$D170,"-",M170)</f>
        <v>Vissenberg, Erwin-Vermeulen,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0.6333333333333333</v>
      </c>
      <c r="L171" t="str">
        <f t="shared" ref="L171" si="202">CONCATENATE($D171,"-",$R$1,"-",M171)</f>
        <v>Vermeulen, Rudolf-Vissenberg, Erwin-4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0.6333333333333333</v>
      </c>
      <c r="L172" t="str">
        <f t="shared" ref="L172" si="203">CONCATENATE($R$1,"-",,$D172,"-",M172)</f>
        <v>Vissenberg, Erwin-Vermeulen,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0.6333333333333333</v>
      </c>
      <c r="L173" t="str">
        <f t="shared" ref="L173" si="204">CONCATENATE($D173,"-",$R$1,"-",M173)</f>
        <v>Vermeulen, Rudolf-Vissenberg, Erwin-5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0.6333333333333333</v>
      </c>
      <c r="L174" t="str">
        <f t="shared" ref="L174" si="205">CONCATENATE($R$1,"-",,$D174,"-",M174)</f>
        <v>Vissenberg, Erwin-Vermeulen,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0.6333333333333333</v>
      </c>
      <c r="L175" t="str">
        <f t="shared" ref="L175" si="206">CONCATENATE($D175,"-",$R$1,"-",M175)</f>
        <v>Vermeulen, Rudolf-Vissenberg, Erwin-6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0.6333333333333333</v>
      </c>
      <c r="L176" t="str">
        <f t="shared" ref="L176" si="207">CONCATENATE($R$1,"-",,$D176,"-",M176)</f>
        <v>Vissenberg, Erwin-Vermeulen,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0.6333333333333333</v>
      </c>
      <c r="L177" t="str">
        <f t="shared" ref="L177" si="208">CONCATENATE($D177,"-",$R$1,"-",M177)</f>
        <v>Vermeulen, Rudolf-Vissenberg, Erwin-7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0.6333333333333333</v>
      </c>
      <c r="L178" t="str">
        <f t="shared" ref="L178" si="209">CONCATENATE($R$1,"-",,$D178,"-",M178)</f>
        <v>Vissenberg, Erwin-Vermeulen,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0.6333333333333333</v>
      </c>
      <c r="L179" t="str">
        <f t="shared" ref="L179" si="210">CONCATENATE($D179,"-",$R$1,"-",M179)</f>
        <v>Vermeulen, Rudolf-Vissenberg, Erwin-8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0.6333333333333333</v>
      </c>
      <c r="L180" t="str">
        <f t="shared" ref="L180" si="211">CONCATENATE($R$1,"-",,$D180,"-",M180)</f>
        <v>Vissenberg, Erwin-Vissenberg,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0.6333333333333333</v>
      </c>
      <c r="L181" t="str">
        <f t="shared" ref="L181" si="212">CONCATENATE($D181,"-",$R$1,"-",M181)</f>
        <v>Vissenberg, Erwin-Vissenberg, Erwin-1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0.6333333333333333</v>
      </c>
      <c r="L182" t="str">
        <f t="shared" ref="L182" si="213">CONCATENATE($R$1,"-",,$D182,"-",M182)</f>
        <v>Vissenberg, Erwin-Vissenberg,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0.6333333333333333</v>
      </c>
      <c r="L183" t="str">
        <f t="shared" ref="L183" si="214">CONCATENATE($D183,"-",$R$1,"-",M183)</f>
        <v>Vissenberg, Erwin-Vissenberg, Erwin-2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0.6333333333333333</v>
      </c>
      <c r="L184" t="str">
        <f t="shared" ref="L184" si="215">CONCATENATE($R$1,"-",,$D184,"-",M184)</f>
        <v>Vissenberg, Erwin-Vissenberg,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0.6333333333333333</v>
      </c>
      <c r="L185" t="str">
        <f t="shared" ref="L185" si="216">CONCATENATE($D185,"-",$R$1,"-",M185)</f>
        <v>Vissenberg, Erwin-Vissenberg, Erwin-3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0.6333333333333333</v>
      </c>
      <c r="L186" t="str">
        <f t="shared" ref="L186" si="217">CONCATENATE($R$1,"-",,$D186,"-",M186)</f>
        <v>Vissenberg, Erwin-Vissenberg,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0.6333333333333333</v>
      </c>
      <c r="L187" t="str">
        <f t="shared" ref="L187" si="218">CONCATENATE($D187,"-",$R$1,"-",M187)</f>
        <v>Vissenberg, Erwin-Vissenberg, Erwin-4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0.6333333333333333</v>
      </c>
      <c r="L188" t="str">
        <f t="shared" ref="L188" si="219">CONCATENATE($R$1,"-",,$D188,"-",M188)</f>
        <v>Vissenberg, Erwin-Vissenberg,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42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0.6333333333333333</v>
      </c>
      <c r="L189" t="str">
        <f t="shared" ref="L189" si="220">CONCATENATE($D189,"-",$R$1,"-",M189)</f>
        <v>Vissenberg, Erwin-Vissenberg, Erwin-5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0.6333333333333333</v>
      </c>
      <c r="L190" t="str">
        <f t="shared" ref="L190" si="221">CONCATENATE($R$1,"-",,$D190,"-",M190)</f>
        <v>Vissenberg, Erwin-Vissenberg,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0.6333333333333333</v>
      </c>
      <c r="L191" t="str">
        <f t="shared" ref="L191" si="222">CONCATENATE($D191,"-",$R$1,"-",M191)</f>
        <v>Vissenberg, Erwin-Vissenberg, Erwin-6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0.6333333333333333</v>
      </c>
      <c r="L192" t="str">
        <f t="shared" ref="L192" si="223">CONCATENATE($R$1,"-",,$D192,"-",M192)</f>
        <v>Vissenberg, Erwin-Vissenberg,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0.6333333333333333</v>
      </c>
      <c r="L193" t="str">
        <f t="shared" ref="L193" si="224">CONCATENATE($D193,"-",$R$1,"-",M193)</f>
        <v>Vissenberg, Erwin-Vissenberg, Erwin-7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0.6333333333333333</v>
      </c>
      <c r="L194" t="str">
        <f t="shared" ref="L194" si="225">CONCATENATE($R$1,"-",,$D194,"-",M194)</f>
        <v>Vissenberg, Erwin-Vissenberg,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0.6333333333333333</v>
      </c>
      <c r="L195" t="str">
        <f t="shared" ref="L195" si="226">CONCATENATE($D195,"-",$R$1,"-",M195)</f>
        <v>Vissenberg, Erwin-Vissenberg, Erwin-8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45639.479473684216</v>
      </c>
      <c r="C196" s="35">
        <f>_xlfn.IFNA(VLOOKUP(L196,Invoer!$A$3:$P$599,3,FALSE),"")</f>
        <v>45637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15</v>
      </c>
      <c r="F196" s="31">
        <f>_xlfn.IFNA(VLOOKUP(L196,Invoer!$A$3:$P$599,10,FALSE),"")</f>
        <v>19</v>
      </c>
      <c r="G196" s="31">
        <f>_xlfn.IFNA(VLOOKUP(L196,Invoer!$A$3:$P$599,11,FALSE),"")</f>
        <v>4</v>
      </c>
      <c r="H196" s="32">
        <f>_xlfn.IFNA(VLOOKUP(L196,Invoer!$A$3:$P$599,13,FALSE),"")</f>
        <v>0.78947368421052633</v>
      </c>
      <c r="I196" s="34">
        <f>_xlfn.IFNA(VLOOKUP(L196,Invoer!$A$3:$P$599,15,FALSE),"")</f>
        <v>0</v>
      </c>
      <c r="J196" s="37">
        <f>VLOOKUP($R$1,Deelnemers!$B$1:$D$25,3,FALSE)</f>
        <v>0.6333333333333333</v>
      </c>
      <c r="L196" t="str">
        <f t="shared" ref="L196" si="227">CONCATENATE($R$1,"-",,$D196,"-",M196)</f>
        <v>Vissenberg, Erwin-Zagers,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45569.931666666664</v>
      </c>
      <c r="C197" s="35">
        <f>_xlfn.IFNA(VLOOKUP(L197,Invoer!$A$3:$P$599,3,FALSE),"")</f>
        <v>45567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19</v>
      </c>
      <c r="F197" s="31">
        <f>_xlfn.IFNA(VLOOKUP(L197,Invoer!$A$3:$P$599,10,FALSE),"")</f>
        <v>24</v>
      </c>
      <c r="G197" s="31">
        <f>_xlfn.IFNA(VLOOKUP(L197,Invoer!$A$3:$P$599,12,FALSE),"")</f>
        <v>3</v>
      </c>
      <c r="H197" s="32">
        <f>_xlfn.IFNA(VLOOKUP(L197,Invoer!$A$3:$P$599,14,FALSE),"")</f>
        <v>0.79166666666666663</v>
      </c>
      <c r="I197" s="34">
        <f>_xlfn.IFNA(VLOOKUP(L197,Invoer!$A$3:$P$599,16,FALSE),"")</f>
        <v>3</v>
      </c>
      <c r="J197" s="37">
        <f>VLOOKUP($R$1,Deelnemers!$B$1:$D$25,3,FALSE)</f>
        <v>0.6333333333333333</v>
      </c>
      <c r="L197" t="str">
        <f t="shared" ref="L197" si="228">CONCATENATE($D197,"-",$R$1,"-",M197)</f>
        <v>Zagers, Kees-Vissenberg, Erwin-1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45778.908571428568</v>
      </c>
      <c r="C198" s="35">
        <f>_xlfn.IFNA(VLOOKUP(L198,Invoer!$A$3:$P$599,3,FALSE),"")</f>
        <v>45777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12</v>
      </c>
      <c r="F198" s="31">
        <f>_xlfn.IFNA(VLOOKUP(L198,Invoer!$A$3:$P$599,10,FALSE),"")</f>
        <v>28</v>
      </c>
      <c r="G198" s="31">
        <f>_xlfn.IFNA(VLOOKUP(L198,Invoer!$A$3:$P$599,11,FALSE),"")</f>
        <v>3</v>
      </c>
      <c r="H198" s="32">
        <f>_xlfn.IFNA(VLOOKUP(L198,Invoer!$A$3:$P$599,13,FALSE),"")</f>
        <v>0.42857142857142855</v>
      </c>
      <c r="I198" s="34">
        <f>_xlfn.IFNA(VLOOKUP(L198,Invoer!$A$3:$P$599,15,FALSE),"")</f>
        <v>0</v>
      </c>
      <c r="J198" s="37">
        <f>VLOOKUP($R$1,Deelnemers!$B$1:$D$25,3,FALSE)</f>
        <v>0.6333333333333333</v>
      </c>
      <c r="L198" t="str">
        <f t="shared" ref="L198" si="229">CONCATENATE($R$1,"-",,$D198,"-",M198)</f>
        <v>Vissenberg, Erwin-Zagers,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45737.03333333334</v>
      </c>
      <c r="C199" s="35">
        <f>_xlfn.IFNA(VLOOKUP(L199,Invoer!$A$3:$P$599,3,FALSE),"")</f>
        <v>45735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13</v>
      </c>
      <c r="F199" s="31">
        <f>_xlfn.IFNA(VLOOKUP(L199,Invoer!$A$3:$P$599,10,FALSE),"")</f>
        <v>30</v>
      </c>
      <c r="G199" s="31">
        <f>_xlfn.IFNA(VLOOKUP(L199,Invoer!$A$3:$P$599,12,FALSE),"")</f>
        <v>4</v>
      </c>
      <c r="H199" s="32">
        <f>_xlfn.IFNA(VLOOKUP(L199,Invoer!$A$3:$P$599,14,FALSE),"")</f>
        <v>0.43333333333333335</v>
      </c>
      <c r="I199" s="34">
        <f>_xlfn.IFNA(VLOOKUP(L199,Invoer!$A$3:$P$599,16,FALSE),"")</f>
        <v>0</v>
      </c>
      <c r="J199" s="37">
        <f>VLOOKUP($R$1,Deelnemers!$B$1:$D$25,3,FALSE)</f>
        <v>0.6333333333333333</v>
      </c>
      <c r="L199" t="str">
        <f t="shared" ref="L199" si="231">CONCATENATE($D199,"-",$R$1,"-",M199)</f>
        <v>Zagers, Kees-Vissenberg, Erwin-2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0.6333333333333333</v>
      </c>
      <c r="L200" t="str">
        <f t="shared" ref="L200" si="232">CONCATENATE($R$1,"-",,$D200,"-",M200)</f>
        <v>Vissenberg, Erwin-Zagers,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0.6333333333333333</v>
      </c>
      <c r="L201" t="str">
        <f t="shared" ref="L201" si="233">CONCATENATE($D201,"-",$R$1,"-",M201)</f>
        <v>Zagers, Kees-Vissenberg, Erwin-3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0.6333333333333333</v>
      </c>
      <c r="L202" t="str">
        <f t="shared" ref="L202" si="234">CONCATENATE($R$1,"-",,$D202,"-",M202)</f>
        <v>Vissenberg, Erwin-Zagers,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0.6333333333333333</v>
      </c>
      <c r="L203" t="str">
        <f t="shared" ref="L203" si="235">CONCATENATE($D203,"-",$R$1,"-",M203)</f>
        <v>Zagers, Kees-Vissenberg, Erwin-4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0.6333333333333333</v>
      </c>
      <c r="L204" t="str">
        <f t="shared" ref="L204" si="236">CONCATENATE($R$1,"-",,$D204,"-",M204)</f>
        <v>Vissenberg, Erwin-Zagers,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0.6333333333333333</v>
      </c>
      <c r="L205" t="str">
        <f t="shared" ref="L205" si="237">CONCATENATE($D205,"-",$R$1,"-",M205)</f>
        <v>Zagers, Kees-Vissenberg, Erwin-5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0.6333333333333333</v>
      </c>
      <c r="L206" t="str">
        <f t="shared" ref="L206" si="238">CONCATENATE($R$1,"-",,$D206,"-",M206)</f>
        <v>Vissenberg, Erwin-Zagers,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0.6333333333333333</v>
      </c>
      <c r="L207" t="str">
        <f t="shared" ref="L207" si="239">CONCATENATE($D207,"-",$R$1,"-",M207)</f>
        <v>Zagers, Kees-Vissenberg, Erwin-6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0.6333333333333333</v>
      </c>
      <c r="L208" t="str">
        <f t="shared" ref="L208" si="240">CONCATENATE($R$1,"-",,$D208,"-",M208)</f>
        <v>Vissenberg, Erwin-Zagers,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0.6333333333333333</v>
      </c>
      <c r="L209" t="str">
        <f t="shared" ref="L209" si="241">CONCATENATE($D209,"-",$R$1,"-",M209)</f>
        <v>Zagers, Kees-Vissenberg, Erwin-7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0.6333333333333333</v>
      </c>
      <c r="L210" t="str">
        <f t="shared" ref="L210" si="242">CONCATENATE($R$1,"-",,$D210,"-",M210)</f>
        <v>Vissenberg, Erwin-Zagers,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0.6333333333333333</v>
      </c>
      <c r="L211" t="str">
        <f t="shared" ref="L211" si="243">CONCATENATE($D211,"-",$R$1,"-",M211)</f>
        <v>Zagers, Kees-Vissenberg, Erwin-8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0.6333333333333333</v>
      </c>
      <c r="L212" t="str">
        <f t="shared" ref="L212" si="244">CONCATENATE($R$1,"-",,$D212,"-",M212)</f>
        <v>Vissenberg, Erwin-Zagers,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0.6333333333333333</v>
      </c>
      <c r="L213" t="str">
        <f t="shared" ref="L213" si="245">CONCATENATE($D213,"-",$R$1,"-",M213)</f>
        <v>Zagers, Mark-Vissenberg, Erwin-1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0.6333333333333333</v>
      </c>
      <c r="L214" t="str">
        <f t="shared" ref="L214" si="246">CONCATENATE($R$1,"-",,$D214,"-",M214)</f>
        <v>Vissenberg, Erwin-Zagers,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0.6333333333333333</v>
      </c>
      <c r="L215" t="str">
        <f t="shared" ref="L215" si="247">CONCATENATE($D215,"-",$R$1,"-",M215)</f>
        <v>Zagers, Mark-Vissenberg, Erwin-2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0.6333333333333333</v>
      </c>
      <c r="L216" t="str">
        <f t="shared" ref="L216" si="248">CONCATENATE($R$1,"-",,$D216,"-",M216)</f>
        <v>Vissenberg, Erwin-Zagers,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0.6333333333333333</v>
      </c>
      <c r="L217" t="str">
        <f t="shared" ref="L217" si="249">CONCATENATE($D217,"-",$R$1,"-",M217)</f>
        <v>Zagers, Mark-Vissenberg, Erwin-3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0.6333333333333333</v>
      </c>
      <c r="L218" t="str">
        <f t="shared" ref="L218" si="250">CONCATENATE($R$1,"-",,$D218,"-",M218)</f>
        <v>Vissenberg, Erwin-Zagers,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0.6333333333333333</v>
      </c>
      <c r="L219" t="str">
        <f t="shared" ref="L219" si="251">CONCATENATE($D219,"-",$R$1,"-",M219)</f>
        <v>Zagers, Mark-Vissenberg, Erwin-4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0.6333333333333333</v>
      </c>
      <c r="L220" t="str">
        <f t="shared" ref="L220" si="252">CONCATENATE($R$1,"-",,$D220,"-",M220)</f>
        <v>Vissenberg, Erwin-Zagers,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0.6333333333333333</v>
      </c>
      <c r="L221" t="str">
        <f t="shared" ref="L221" si="253">CONCATENATE($D221,"-",$R$1,"-",M221)</f>
        <v>Zagers, Mark-Vissenberg, Erwin-5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0.6333333333333333</v>
      </c>
      <c r="L222" t="str">
        <f t="shared" ref="L222" si="254">CONCATENATE($R$1,"-",,$D222,"-",M222)</f>
        <v>Vissenberg, Erwin-Zagers,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0.6333333333333333</v>
      </c>
      <c r="L223" t="str">
        <f t="shared" ref="L223" si="255">CONCATENATE($D223,"-",$R$1,"-",M223)</f>
        <v>Zagers, Mark-Vissenberg, Erwin-6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0.6333333333333333</v>
      </c>
      <c r="L224" t="str">
        <f t="shared" ref="L224" si="256">CONCATENATE($R$1,"-",,$D224,"-",M224)</f>
        <v>Vissenberg, Erwin-Zagers,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0.6333333333333333</v>
      </c>
      <c r="L225" t="str">
        <f t="shared" ref="L225" si="257">CONCATENATE($D225,"-",$R$1,"-",M225)</f>
        <v>Zagers, Mark-Vissenberg, Erwin-7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0.6333333333333333</v>
      </c>
      <c r="L226" t="str">
        <f t="shared" ref="L226" si="258">CONCATENATE($R$1,"-",,$D226,"-",M226)</f>
        <v>Vissenberg, Erwin-Zagers,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0.6333333333333333</v>
      </c>
      <c r="L227" t="str">
        <f t="shared" ref="L227" si="259">CONCATENATE($D227,"-",$R$1,"-",M227)</f>
        <v>Zagers, Mark-Vissenberg, Erwin-8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45647.187647058825</v>
      </c>
      <c r="C228" s="35">
        <f>_xlfn.IFNA(VLOOKUP(L228,Invoer!$A$3:$P$599,3,FALSE),"")</f>
        <v>45644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19</v>
      </c>
      <c r="F228" s="31">
        <f>_xlfn.IFNA(VLOOKUP(L228,Invoer!$A$3:$P$599,10,FALSE),"")</f>
        <v>17</v>
      </c>
      <c r="G228" s="31">
        <f>_xlfn.IFNA(VLOOKUP(L228,Invoer!$A$3:$P$599,11,FALSE),"")</f>
        <v>4</v>
      </c>
      <c r="H228" s="32">
        <f>_xlfn.IFNA(VLOOKUP(L228,Invoer!$A$3:$P$599,13,FALSE),"")</f>
        <v>1.1176470588235294</v>
      </c>
      <c r="I228" s="34">
        <f>_xlfn.IFNA(VLOOKUP(L228,Invoer!$A$3:$P$599,15,FALSE),"")</f>
        <v>3</v>
      </c>
      <c r="J228" s="37">
        <f>VLOOKUP($R$1,Deelnemers!$B$1:$D$25,3,FALSE)</f>
        <v>0.6333333333333333</v>
      </c>
      <c r="L228" t="str">
        <f t="shared" ref="L228" si="261">CONCATENATE($R$1,"-",,$D228,"-",M228)</f>
        <v>Vissenberg, Erwin-Verkooyen,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0.6333333333333333</v>
      </c>
      <c r="L229" t="str">
        <f t="shared" ref="L229" si="262">CONCATENATE($D229,"-",$R$1,"-",M229)</f>
        <v>Verkooyen, John-Vissenberg, Erwin-1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0.6333333333333333</v>
      </c>
      <c r="L230" t="str">
        <f t="shared" ref="L230" si="263">CONCATENATE($R$1,"-",,$D230,"-",M230)</f>
        <v>Vissenberg, Erwin-Verkooyen,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0.6333333333333333</v>
      </c>
      <c r="L231" t="str">
        <f t="shared" ref="L231" si="264">CONCATENATE($D231,"-",$R$1,"-",M231)</f>
        <v>Verkooyen, John-Vissenberg, Erwin-2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0.6333333333333333</v>
      </c>
      <c r="L232" t="str">
        <f t="shared" ref="L232" si="266">CONCATENATE($R$1,"-",,$D232,"-",M232)</f>
        <v>Vissenberg, Erwin-Verkooyen,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0.6333333333333333</v>
      </c>
      <c r="L233" t="str">
        <f t="shared" ref="L233" si="267">CONCATENATE($D233,"-",$R$1,"-",M233)</f>
        <v>Verkooyen, John-Vissenberg, Erwin-3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0.6333333333333333</v>
      </c>
      <c r="L234" t="str">
        <f t="shared" ref="L234" si="268">CONCATENATE($R$1,"-",,$D234,"-",M234)</f>
        <v>Vissenberg, Erwin-Verkooyen,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0.6333333333333333</v>
      </c>
      <c r="L235" t="str">
        <f t="shared" ref="L235" si="269">CONCATENATE($D235,"-",$R$1,"-",M235)</f>
        <v>Verkooyen, John-Vissenberg, Erwin-4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0.6333333333333333</v>
      </c>
      <c r="L236" t="str">
        <f t="shared" ref="L236" si="270">CONCATENATE($R$1,"-",,$D236,"-",M236)</f>
        <v>Vissenberg, Erwin-Verkooyen,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0.6333333333333333</v>
      </c>
      <c r="L237" t="str">
        <f t="shared" ref="L237" si="271">CONCATENATE($D237,"-",$R$1,"-",M237)</f>
        <v>Verkooyen, John-Vissenberg, Erwin-5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0.6333333333333333</v>
      </c>
      <c r="L238" t="str">
        <f t="shared" ref="L238" si="272">CONCATENATE($R$1,"-",,$D238,"-",M238)</f>
        <v>Vissenberg, Erwin-Verkooyen,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0.6333333333333333</v>
      </c>
      <c r="L239" t="str">
        <f t="shared" ref="L239" si="273">CONCATENATE($D239,"-",$R$1,"-",M239)</f>
        <v>Verkooyen, John-Vissenberg, Erwin-6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0.6333333333333333</v>
      </c>
      <c r="L240" t="str">
        <f t="shared" ref="L240" si="274">CONCATENATE($R$1,"-",,$D240,"-",M240)</f>
        <v>Vissenberg, Erwin-Verkooyen,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0.6333333333333333</v>
      </c>
      <c r="L241" t="str">
        <f t="shared" ref="L241" si="275">CONCATENATE($D241,"-",$R$1,"-",M241)</f>
        <v>Verkooyen, John-Vissenberg, Erwin-7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0.6333333333333333</v>
      </c>
      <c r="L242" t="str">
        <f t="shared" ref="L242" si="276">CONCATENATE($R$1,"-",,$D242,"-",M242)</f>
        <v>Vissenberg, Erwin-Verkooyen,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0.6333333333333333</v>
      </c>
      <c r="L243" t="str">
        <f t="shared" ref="L243" si="277">CONCATENATE($D243,"-",$R$1,"-",M243)</f>
        <v>Verkooyen, John-Vissenberg, Erwin-8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0.6333333333333333</v>
      </c>
      <c r="L244" t="str">
        <f t="shared" ref="L244" si="278">CONCATENATE($R$1,"-",,$D244,"-",M244)</f>
        <v>Vissenberg, Erwin-0-1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0.6333333333333333</v>
      </c>
      <c r="L245" t="str">
        <f t="shared" ref="L245" si="279">CONCATENATE($D245,"-",$R$1,"-",M245)</f>
        <v>0-Vissenberg, Erwin-1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0.6333333333333333</v>
      </c>
      <c r="L246" t="str">
        <f t="shared" ref="L246" si="280">CONCATENATE($R$1,"-",,$D246,"-",M246)</f>
        <v>Vissenberg, Erwin-0-2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0.6333333333333333</v>
      </c>
      <c r="L247" t="str">
        <f t="shared" ref="L247" si="281">CONCATENATE($D247,"-",$R$1,"-",M247)</f>
        <v>0-Vissenberg, Erwin-2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0.6333333333333333</v>
      </c>
      <c r="L248" t="str">
        <f t="shared" ref="L248" si="282">CONCATENATE($R$1,"-",,$D248,"-",M248)</f>
        <v>Vissenberg, Erwin-0-3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0.6333333333333333</v>
      </c>
      <c r="L249" t="str">
        <f t="shared" ref="L249" si="283">CONCATENATE($D249,"-",$R$1,"-",M249)</f>
        <v>0-Vissenberg, Erwin-3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0.6333333333333333</v>
      </c>
      <c r="L250" t="str">
        <f t="shared" ref="L250" si="284">CONCATENATE($R$1,"-",,$D250,"-",M250)</f>
        <v>Vissenberg, Erwin-0-4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0.6333333333333333</v>
      </c>
      <c r="L251" t="str">
        <f t="shared" ref="L251" si="285">CONCATENATE($D251,"-",$R$1,"-",M251)</f>
        <v>0-Vissenberg, Erwin-4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0.6333333333333333</v>
      </c>
      <c r="L252" t="str">
        <f t="shared" ref="L252" si="286">CONCATENATE($R$1,"-",,$D252,"-",M252)</f>
        <v>Vissenberg, Erwin-0-5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0.6333333333333333</v>
      </c>
      <c r="L253" t="str">
        <f t="shared" ref="L253" si="287">CONCATENATE($D253,"-",$R$1,"-",M253)</f>
        <v>0-Vissenberg, Erwin-5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0.6333333333333333</v>
      </c>
      <c r="L254" t="str">
        <f t="shared" ref="L254" si="288">CONCATENATE($R$1,"-",,$D254,"-",M254)</f>
        <v>Vissenberg, Erwin-0-6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0.6333333333333333</v>
      </c>
      <c r="L255" t="str">
        <f t="shared" ref="L255" si="289">CONCATENATE($D255,"-",$R$1,"-",M255)</f>
        <v>0-Vissenberg, Erwin-6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0.6333333333333333</v>
      </c>
      <c r="L256" t="str">
        <f t="shared" ref="L256" si="290">CONCATENATE($R$1,"-",,$D256,"-",M256)</f>
        <v>Vissenberg, Erwin-0-7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0.6333333333333333</v>
      </c>
      <c r="L257" t="str">
        <f t="shared" ref="L257" si="291">CONCATENATE($D257,"-",$R$1,"-",M257)</f>
        <v>0-Vissenberg, Erwin-7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0.6333333333333333</v>
      </c>
      <c r="L258" t="str">
        <f t="shared" ref="L258" si="292">CONCATENATE($R$1,"-",,$D258,"-",M258)</f>
        <v>Vissenberg, Erwin-0-8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0.6333333333333333</v>
      </c>
      <c r="L259" t="str">
        <f t="shared" ref="L259" si="293">CONCATENATE($D259,"-",$R$1,"-",M259)</f>
        <v>0-Vissenberg, Erwin-8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0.6333333333333333</v>
      </c>
      <c r="L260" t="str">
        <f t="shared" ref="L260" si="294">CONCATENATE($R$1,"-",,$D260,"-",M260)</f>
        <v>Vissenberg, Erwin-0-1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0.6333333333333333</v>
      </c>
      <c r="L261" t="str">
        <f t="shared" ref="L261" si="295">CONCATENATE($D261,"-",$R$1,"-",M261)</f>
        <v>0-Vissenberg, Erwin-1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0.6333333333333333</v>
      </c>
      <c r="L262" t="str">
        <f t="shared" ref="L262" si="296">CONCATENATE($R$1,"-",,$D262,"-",M262)</f>
        <v>Vissenberg, Erwin-0-2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0.6333333333333333</v>
      </c>
      <c r="L263" t="str">
        <f t="shared" ref="L263" si="298">CONCATENATE($D263,"-",$R$1,"-",M263)</f>
        <v>0-Vissenberg, Erwin-2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0.6333333333333333</v>
      </c>
      <c r="L264" t="str">
        <f t="shared" ref="L264" si="299">CONCATENATE($R$1,"-",,$D264,"-",M264)</f>
        <v>Vissenberg, Erwin-0-3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0.6333333333333333</v>
      </c>
      <c r="L265" t="str">
        <f t="shared" ref="L265" si="300">CONCATENATE($D265,"-",$R$1,"-",M265)</f>
        <v>0-Vissenberg, Erwin-3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0.6333333333333333</v>
      </c>
      <c r="L266" t="str">
        <f t="shared" ref="L266" si="301">CONCATENATE($R$1,"-",,$D266,"-",M266)</f>
        <v>Vissenberg, Erwin-0-4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0.6333333333333333</v>
      </c>
      <c r="L267" t="str">
        <f t="shared" ref="L267" si="302">CONCATENATE($D267,"-",$R$1,"-",M267)</f>
        <v>0-Vissenberg, Erwin-4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0.6333333333333333</v>
      </c>
      <c r="L268" t="str">
        <f t="shared" ref="L268" si="303">CONCATENATE($R$1,"-",,$D268,"-",M268)</f>
        <v>Vissenberg, Erwin-0-5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0.6333333333333333</v>
      </c>
      <c r="L269" t="str">
        <f t="shared" ref="L269" si="304">CONCATENATE($D269,"-",$R$1,"-",M269)</f>
        <v>0-Vissenberg, Erwin-5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0.6333333333333333</v>
      </c>
      <c r="L270" t="str">
        <f t="shared" ref="L270" si="305">CONCATENATE($R$1,"-",,$D270,"-",M270)</f>
        <v>Vissenberg, Erwin-0-6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0.6333333333333333</v>
      </c>
      <c r="L271" t="str">
        <f t="shared" ref="L271" si="306">CONCATENATE($D271,"-",$R$1,"-",M271)</f>
        <v>0-Vissenberg, Erwin-6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0.6333333333333333</v>
      </c>
      <c r="L272" t="str">
        <f t="shared" ref="L272" si="307">CONCATENATE($R$1,"-",,$D272,"-",M272)</f>
        <v>Vissenberg, Erwin-0-7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0.6333333333333333</v>
      </c>
      <c r="L273" t="str">
        <f t="shared" ref="L273" si="308">CONCATENATE($D273,"-",$R$1,"-",M273)</f>
        <v>0-Vissenberg, Erwin-7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0.6333333333333333</v>
      </c>
      <c r="L274" t="str">
        <f t="shared" ref="L274" si="309">CONCATENATE($R$1,"-",,$D274,"-",M274)</f>
        <v>Vissenberg, Erwin-0-8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0.6333333333333333</v>
      </c>
      <c r="L275" t="str">
        <f t="shared" ref="L275" si="310">CONCATENATE($D275,"-",$R$1,"-",M275)</f>
        <v>0-Vissenberg, Erwin-8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0.6333333333333333</v>
      </c>
      <c r="L276" t="str">
        <f t="shared" ref="L276" si="311">CONCATENATE($R$1,"-",,$D276,"-",M276)</f>
        <v>Vissenberg, Erwin-0-1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0.6333333333333333</v>
      </c>
      <c r="L277" t="str">
        <f t="shared" ref="L277" si="312">CONCATENATE($D277,"-",$R$1,"-",M277)</f>
        <v>0-Vissenberg, Erwin-1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0.6333333333333333</v>
      </c>
      <c r="L278" t="str">
        <f t="shared" ref="L278" si="313">CONCATENATE($R$1,"-",,$D278,"-",M278)</f>
        <v>Vissenberg, Erwin-0-2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0.6333333333333333</v>
      </c>
      <c r="L279" t="str">
        <f t="shared" ref="L279" si="314">CONCATENATE($D279,"-",$R$1,"-",M279)</f>
        <v>0-Vissenberg, Erwin-2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0.6333333333333333</v>
      </c>
      <c r="L280" t="str">
        <f t="shared" ref="L280" si="315">CONCATENATE($R$1,"-",,$D280,"-",M280)</f>
        <v>Vissenberg, Erwin-0-3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0.6333333333333333</v>
      </c>
      <c r="L281" t="str">
        <f t="shared" ref="L281" si="316">CONCATENATE($D281,"-",$R$1,"-",M281)</f>
        <v>0-Vissenberg, Erwin-3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0.6333333333333333</v>
      </c>
      <c r="L282" t="str">
        <f t="shared" ref="L282" si="317">CONCATENATE($R$1,"-",,$D282,"-",M282)</f>
        <v>Vissenberg, Erwin-0-4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0.6333333333333333</v>
      </c>
      <c r="L283" t="str">
        <f t="shared" ref="L283" si="318">CONCATENATE($D283,"-",$R$1,"-",M283)</f>
        <v>0-Vissenberg, Erwin-4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0.6333333333333333</v>
      </c>
      <c r="L284" t="str">
        <f t="shared" ref="L284" si="319">CONCATENATE($R$1,"-",,$D284,"-",M284)</f>
        <v>Vissenberg, Erwin-0-5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0.6333333333333333</v>
      </c>
      <c r="L285" t="str">
        <f t="shared" ref="L285" si="320">CONCATENATE($D285,"-",$R$1,"-",M285)</f>
        <v>0-Vissenberg, Erwin-5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0.6333333333333333</v>
      </c>
      <c r="L286" t="str">
        <f t="shared" ref="L286" si="321">CONCATENATE($R$1,"-",,$D286,"-",M286)</f>
        <v>Vissenberg, Erwin-0-6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0.6333333333333333</v>
      </c>
      <c r="L287" t="str">
        <f t="shared" ref="L287" si="322">CONCATENATE($D287,"-",$R$1,"-",M287)</f>
        <v>0-Vissenberg, Erwin-6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0.6333333333333333</v>
      </c>
      <c r="L288" t="str">
        <f t="shared" ref="L288" si="323">CONCATENATE($R$1,"-",,$D288,"-",M288)</f>
        <v>Vissenberg, Erwin-0-7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0.6333333333333333</v>
      </c>
      <c r="L289" t="str">
        <f t="shared" ref="L289" si="324">CONCATENATE($D289,"-",$R$1,"-",M289)</f>
        <v>0-Vissenberg, Erwin-7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0.6333333333333333</v>
      </c>
      <c r="L290" t="str">
        <f t="shared" ref="L290" si="325">CONCATENATE($R$1,"-",,$D290,"-",M290)</f>
        <v>Vissenberg, Erwin-0-8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0.6333333333333333</v>
      </c>
      <c r="L291" t="str">
        <f t="shared" ref="L291" si="326">CONCATENATE($D291,"-",$R$1,"-",M291)</f>
        <v>0-Vissenberg, Erwin-8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0.6333333333333333</v>
      </c>
      <c r="L292" t="str">
        <f t="shared" ref="L292" si="328">CONCATENATE($R$1,"-",,$D292,"-",M292)</f>
        <v>Vissenberg, Erwin-0-1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0.6333333333333333</v>
      </c>
      <c r="L293" t="str">
        <f t="shared" ref="L293" si="329">CONCATENATE($D293,"-",$R$1,"-",M293)</f>
        <v>0-Vissenberg, Erwin-1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0.6333333333333333</v>
      </c>
      <c r="L294" t="str">
        <f t="shared" ref="L294" si="330">CONCATENATE($R$1,"-",,$D294,"-",M294)</f>
        <v>Vissenberg, Erwin-0-2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0.6333333333333333</v>
      </c>
      <c r="L295" t="str">
        <f t="shared" ref="L295" si="331">CONCATENATE($D295,"-",$R$1,"-",M295)</f>
        <v>0-Vissenberg, Erwin-2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0.6333333333333333</v>
      </c>
      <c r="L296" t="str">
        <f t="shared" ref="L296" si="333">CONCATENATE($R$1,"-",,$D296,"-",M296)</f>
        <v>Vissenberg, Erwin-0-3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0.6333333333333333</v>
      </c>
      <c r="L297" t="str">
        <f t="shared" ref="L297" si="334">CONCATENATE($D297,"-",$R$1,"-",M297)</f>
        <v>0-Vissenberg, Erwin-3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0.6333333333333333</v>
      </c>
      <c r="L298" t="str">
        <f t="shared" ref="L298" si="335">CONCATENATE($R$1,"-",,$D298,"-",M298)</f>
        <v>Vissenberg, Erwin-0-4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0.6333333333333333</v>
      </c>
      <c r="L299" t="str">
        <f t="shared" ref="L299" si="336">CONCATENATE($D299,"-",$R$1,"-",M299)</f>
        <v>0-Vissenberg, Erwin-4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0.6333333333333333</v>
      </c>
      <c r="L300" t="str">
        <f t="shared" ref="L300" si="337">CONCATENATE($R$1,"-",,$D300,"-",M300)</f>
        <v>Vissenberg, Erwin-0-5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0.6333333333333333</v>
      </c>
      <c r="L301" t="str">
        <f t="shared" ref="L301" si="338">CONCATENATE($D301,"-",$R$1,"-",M301)</f>
        <v>0-Vissenberg, Erwin-5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0.6333333333333333</v>
      </c>
      <c r="L302" t="str">
        <f t="shared" ref="L302" si="339">CONCATENATE($R$1,"-",,$D302,"-",M302)</f>
        <v>Vissenberg, Erwin-0-6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0.6333333333333333</v>
      </c>
      <c r="L303" t="str">
        <f t="shared" ref="L303" si="340">CONCATENATE($D303,"-",$R$1,"-",M303)</f>
        <v>0-Vissenberg, Erwin-6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0.6333333333333333</v>
      </c>
      <c r="L304" t="str">
        <f t="shared" ref="L304" si="341">CONCATENATE($R$1,"-",,$D304,"-",M304)</f>
        <v>Vissenberg, Erwin-0-7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0.6333333333333333</v>
      </c>
      <c r="L305" t="str">
        <f t="shared" ref="L305" si="342">CONCATENATE($D305,"-",$R$1,"-",M305)</f>
        <v>0-Vissenberg, Erwin-7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0.6333333333333333</v>
      </c>
      <c r="L306" t="str">
        <f t="shared" ref="L306" si="343">CONCATENATE($R$1,"-",,$D306,"-",M306)</f>
        <v>Vissenberg, Erwin-0-8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0.6333333333333333</v>
      </c>
      <c r="L307" t="str">
        <f t="shared" ref="L307" si="344">CONCATENATE($D307,"-",$R$1,"-",M307)</f>
        <v>0-Vissenberg, Erwin-8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0.6333333333333333</v>
      </c>
      <c r="L308" t="str">
        <f t="shared" ref="L308" si="345">CONCATENATE($R$1,"-",,$D308,"-",M308)</f>
        <v>Vissenberg, Erwin-0-1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0.6333333333333333</v>
      </c>
      <c r="L309" t="str">
        <f t="shared" ref="L309" si="346">CONCATENATE($D309,"-",$R$1,"-",M309)</f>
        <v>0-Vissenberg, Erwin-1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0.6333333333333333</v>
      </c>
      <c r="L310" t="str">
        <f t="shared" ref="L310" si="347">CONCATENATE($R$1,"-",,$D310,"-",M310)</f>
        <v>Vissenberg, Erwin-0-2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0.6333333333333333</v>
      </c>
      <c r="L311" t="str">
        <f t="shared" ref="L311" si="348">CONCATENATE($D311,"-",$R$1,"-",M311)</f>
        <v>0-Vissenberg, Erwin-2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0.6333333333333333</v>
      </c>
      <c r="L312" t="str">
        <f t="shared" ref="L312" si="349">CONCATENATE($R$1,"-",,$D312,"-",M312)</f>
        <v>Vissenberg, Erwin-0-3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0.6333333333333333</v>
      </c>
      <c r="L313" t="str">
        <f t="shared" ref="L313" si="350">CONCATENATE($D313,"-",$R$1,"-",M313)</f>
        <v>0-Vissenberg, Erwin-3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0.6333333333333333</v>
      </c>
      <c r="L314" t="str">
        <f t="shared" ref="L314" si="351">CONCATENATE($R$1,"-",,$D314,"-",M314)</f>
        <v>Vissenberg, Erwin-0-4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0.6333333333333333</v>
      </c>
      <c r="L315" t="str">
        <f t="shared" ref="L315" si="352">CONCATENATE($D315,"-",$R$1,"-",M315)</f>
        <v>0-Vissenberg, Erwin-4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0.6333333333333333</v>
      </c>
      <c r="L316" t="str">
        <f t="shared" ref="L316" si="353">CONCATENATE($R$1,"-",,$D316,"-",M316)</f>
        <v>Vissenberg, Erwin-0-5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0.6333333333333333</v>
      </c>
      <c r="L317" t="str">
        <f t="shared" ref="L317" si="354">CONCATENATE($D317,"-",$R$1,"-",M317)</f>
        <v>0-Vissenberg, Erwin-5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0.6333333333333333</v>
      </c>
      <c r="L318" t="str">
        <f t="shared" ref="L318" si="355">CONCATENATE($R$1,"-",,$D318,"-",M318)</f>
        <v>Vissenberg, Erwin-0-6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0.6333333333333333</v>
      </c>
      <c r="L319" t="str">
        <f t="shared" ref="L319" si="356">CONCATENATE($D319,"-",$R$1,"-",M319)</f>
        <v>0-Vissenberg, Erwin-6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0.6333333333333333</v>
      </c>
      <c r="L320" t="str">
        <f t="shared" ref="L320" si="357">CONCATENATE($R$1,"-",,$D320,"-",M320)</f>
        <v>Vissenberg, Erwin-0-7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0.6333333333333333</v>
      </c>
      <c r="L321" t="str">
        <f t="shared" ref="L321" si="358">CONCATENATE($D321,"-",$R$1,"-",M321)</f>
        <v>0-Vissenberg, Erwin-7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0.6333333333333333</v>
      </c>
      <c r="L322" t="str">
        <f t="shared" ref="L322" si="359">CONCATENATE($R$1,"-",,$D322,"-",M322)</f>
        <v>Vissenberg, Erwin-0-8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0.6333333333333333</v>
      </c>
      <c r="L323" t="str">
        <f t="shared" ref="L323" si="360">CONCATENATE($D323,"-",$R$1,"-",M323)</f>
        <v>0-Vissenberg, Erwin-8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0.6333333333333333</v>
      </c>
      <c r="L324" t="str">
        <f t="shared" ref="L324" si="361">CONCATENATE($R$1,"-",,$D324,"-",M324)</f>
        <v>Vissenberg, Erwin-0-1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0.6333333333333333</v>
      </c>
      <c r="L325" t="str">
        <f t="shared" ref="L325" si="362">CONCATENATE($D325,"-",$R$1,"-",M325)</f>
        <v>0-Vissenberg, Erwin-1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0.6333333333333333</v>
      </c>
      <c r="L326" t="str">
        <f t="shared" ref="L326" si="363">CONCATENATE($R$1,"-",,$D326,"-",M326)</f>
        <v>Vissenberg, Erwin-0-2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0.6333333333333333</v>
      </c>
      <c r="L327" t="str">
        <f t="shared" ref="L327" si="365">CONCATENATE($D327,"-",$R$1,"-",M327)</f>
        <v>0-Vissenberg, Erwin-2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0.6333333333333333</v>
      </c>
      <c r="L328" t="str">
        <f t="shared" ref="L328" si="366">CONCATENATE($R$1,"-",,$D328,"-",M328)</f>
        <v>Vissenberg, Erwin-0-3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0.6333333333333333</v>
      </c>
      <c r="L329" t="str">
        <f t="shared" ref="L329" si="367">CONCATENATE($D329,"-",$R$1,"-",M329)</f>
        <v>0-Vissenberg, Erwin-3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0.6333333333333333</v>
      </c>
      <c r="L330" t="str">
        <f t="shared" ref="L330" si="368">CONCATENATE($R$1,"-",,$D330,"-",M330)</f>
        <v>Vissenberg, Erwin-0-4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0.6333333333333333</v>
      </c>
      <c r="L331" t="str">
        <f t="shared" ref="L331" si="369">CONCATENATE($D331,"-",$R$1,"-",M331)</f>
        <v>0-Vissenberg, Erwin-4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0.6333333333333333</v>
      </c>
      <c r="L332" t="str">
        <f t="shared" ref="L332" si="370">CONCATENATE($R$1,"-",,$D332,"-",M332)</f>
        <v>Vissenberg, Erwin-0-5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0.6333333333333333</v>
      </c>
      <c r="L333" t="str">
        <f t="shared" ref="L333" si="371">CONCATENATE($D333,"-",$R$1,"-",M333)</f>
        <v>0-Vissenberg, Erwin-5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0.6333333333333333</v>
      </c>
      <c r="L334" t="str">
        <f t="shared" ref="L334" si="372">CONCATENATE($R$1,"-",,$D334,"-",M334)</f>
        <v>Vissenberg, Erwin-0-6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0.6333333333333333</v>
      </c>
      <c r="L335" t="str">
        <f t="shared" ref="L335" si="373">CONCATENATE($D335,"-",$R$1,"-",M335)</f>
        <v>0-Vissenberg, Erwin-6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0.6333333333333333</v>
      </c>
      <c r="L336" t="str">
        <f t="shared" ref="L336" si="374">CONCATENATE($R$1,"-",,$D336,"-",M336)</f>
        <v>Vissenberg, Erwin-0-7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0.6333333333333333</v>
      </c>
      <c r="L337" t="str">
        <f t="shared" ref="L337" si="375">CONCATENATE($D337,"-",$R$1,"-",M337)</f>
        <v>0-Vissenberg, Erwin-7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0.6333333333333333</v>
      </c>
      <c r="L338" t="str">
        <f t="shared" ref="L338" si="376">CONCATENATE($R$1,"-",,$D338,"-",M338)</f>
        <v>Vissenberg, Erwin-0-8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0.6333333333333333</v>
      </c>
      <c r="L339" t="str">
        <f t="shared" ref="L339" si="377">CONCATENATE($D339,"-",$R$1,"-",M339)</f>
        <v>0-Vissenberg, Erwin-8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0.6333333333333333</v>
      </c>
      <c r="L340" t="str">
        <f t="shared" ref="L340" si="378">CONCATENATE($R$1,"-",,$D340,"-",M340)</f>
        <v>Vissenberg, Erwin-0-1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0.6333333333333333</v>
      </c>
      <c r="L341" t="str">
        <f t="shared" ref="L341" si="379">CONCATENATE($D341,"-",$R$1,"-",M341)</f>
        <v>0-Vissenberg, Erwin-1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0.6333333333333333</v>
      </c>
      <c r="L342" t="str">
        <f t="shared" ref="L342" si="380">CONCATENATE($R$1,"-",,$D342,"-",M342)</f>
        <v>Vissenberg, Erwin-0-2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0.6333333333333333</v>
      </c>
      <c r="L343" t="str">
        <f t="shared" ref="L343" si="381">CONCATENATE($D343,"-",$R$1,"-",M343)</f>
        <v>0-Vissenberg, Erwin-2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0.6333333333333333</v>
      </c>
      <c r="L344" t="str">
        <f t="shared" ref="L344" si="382">CONCATENATE($R$1,"-",,$D344,"-",M344)</f>
        <v>Vissenberg, Erwin-0-3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0.6333333333333333</v>
      </c>
      <c r="L345" t="str">
        <f t="shared" ref="L345" si="383">CONCATENATE($D345,"-",$R$1,"-",M345)</f>
        <v>0-Vissenberg, Erwin-3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0.6333333333333333</v>
      </c>
      <c r="L346" t="str">
        <f t="shared" ref="L346" si="384">CONCATENATE($R$1,"-",,$D346,"-",M346)</f>
        <v>Vissenberg, Erwin-0-4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0.6333333333333333</v>
      </c>
      <c r="L347" t="str">
        <f t="shared" ref="L347" si="385">CONCATENATE($D347,"-",$R$1,"-",M347)</f>
        <v>0-Vissenberg, Erwin-4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0.6333333333333333</v>
      </c>
      <c r="L348" t="str">
        <f t="shared" ref="L348" si="386">CONCATENATE($R$1,"-",,$D348,"-",M348)</f>
        <v>Vissenberg, Erwin-0-5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0.6333333333333333</v>
      </c>
      <c r="L349" t="str">
        <f t="shared" ref="L349" si="387">CONCATENATE($D349,"-",$R$1,"-",M349)</f>
        <v>0-Vissenberg, Erwin-5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0.6333333333333333</v>
      </c>
      <c r="L350" t="str">
        <f t="shared" ref="L350" si="388">CONCATENATE($R$1,"-",,$D350,"-",M350)</f>
        <v>Vissenberg, Erwin-0-6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0.6333333333333333</v>
      </c>
      <c r="L351" t="str">
        <f t="shared" ref="L351" si="389">CONCATENATE($D351,"-",$R$1,"-",M351)</f>
        <v>0-Vissenberg, Erwin-6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0.6333333333333333</v>
      </c>
      <c r="L352" t="str">
        <f t="shared" ref="L352" si="390">CONCATENATE($R$1,"-",,$D352,"-",M352)</f>
        <v>Vissenberg, Erwin-0-7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0.6333333333333333</v>
      </c>
      <c r="L353" t="str">
        <f t="shared" ref="L353" si="391">CONCATENATE($D353,"-",$R$1,"-",M353)</f>
        <v>0-Vissenberg, Erwin-7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0.6333333333333333</v>
      </c>
      <c r="L354" t="str">
        <f t="shared" ref="L354" si="392">CONCATENATE($R$1,"-",,$D354,"-",M354)</f>
        <v>Vissenberg, Erwin-0-8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0.6333333333333333</v>
      </c>
      <c r="L355" t="str">
        <f t="shared" ref="L355" si="393">CONCATENATE($D355,"-",$R$1,"-",M355)</f>
        <v>0-Vissenberg, Erwin-8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0.6333333333333333</v>
      </c>
      <c r="L356" t="str">
        <f t="shared" ref="L356" si="395">CONCATENATE($R$1,"-",,$D356,"-",M356)</f>
        <v>Vissenberg, Erwin-0-1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0.6333333333333333</v>
      </c>
      <c r="L357" t="str">
        <f t="shared" ref="L357" si="396">CONCATENATE($D357,"-",$R$1,"-",M357)</f>
        <v>0-Vissenberg, Erwin-1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0.6333333333333333</v>
      </c>
      <c r="L358" t="str">
        <f t="shared" ref="L358" si="397">CONCATENATE($R$1,"-",,$D358,"-",M358)</f>
        <v>Vissenberg, Erwin-0-2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0.6333333333333333</v>
      </c>
      <c r="L359" t="str">
        <f t="shared" ref="L359" si="398">CONCATENATE($D359,"-",$R$1,"-",M359)</f>
        <v>0-Vissenberg, Erwin-2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0.6333333333333333</v>
      </c>
      <c r="L360" t="str">
        <f t="shared" ref="L360" si="400">CONCATENATE($R$1,"-",,$D360,"-",M360)</f>
        <v>Vissenberg, Erwin-0-3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0.6333333333333333</v>
      </c>
      <c r="L361" t="str">
        <f t="shared" ref="L361" si="401">CONCATENATE($D361,"-",$R$1,"-",M361)</f>
        <v>0-Vissenberg, Erwin-3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0.6333333333333333</v>
      </c>
      <c r="L362" t="str">
        <f t="shared" ref="L362" si="402">CONCATENATE($R$1,"-",,$D362,"-",M362)</f>
        <v>Vissenberg, Erwin-0-4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0.6333333333333333</v>
      </c>
      <c r="L363" t="str">
        <f t="shared" ref="L363" si="403">CONCATENATE($D363,"-",$R$1,"-",M363)</f>
        <v>0-Vissenberg, Erwin-4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0.6333333333333333</v>
      </c>
      <c r="L364" t="str">
        <f t="shared" ref="L364" si="404">CONCATENATE($R$1,"-",,$D364,"-",M364)</f>
        <v>Vissenberg, Erwin-0-5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0.6333333333333333</v>
      </c>
      <c r="L365" t="str">
        <f t="shared" ref="L365" si="405">CONCATENATE($D365,"-",$R$1,"-",M365)</f>
        <v>0-Vissenberg, Erwin-5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0.6333333333333333</v>
      </c>
      <c r="L366" t="str">
        <f t="shared" ref="L366" si="406">CONCATENATE($R$1,"-",,$D366,"-",M366)</f>
        <v>Vissenberg, Erwin-0-6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0.6333333333333333</v>
      </c>
      <c r="L367" t="str">
        <f t="shared" ref="L367" si="407">CONCATENATE($D367,"-",$R$1,"-",M367)</f>
        <v>0-Vissenberg, Erwin-6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0.6333333333333333</v>
      </c>
      <c r="L368" t="str">
        <f t="shared" ref="L368" si="408">CONCATENATE($R$1,"-",,$D368,"-",M368)</f>
        <v>Vissenberg, Erwin-0-7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0.6333333333333333</v>
      </c>
      <c r="L369" t="str">
        <f t="shared" ref="L369" si="409">CONCATENATE($D369,"-",$R$1,"-",M369)</f>
        <v>0-Vissenberg, Erwin-7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0.6333333333333333</v>
      </c>
      <c r="L370" t="str">
        <f t="shared" ref="L370" si="410">CONCATENATE($R$1,"-",,$D370,"-",M370)</f>
        <v>Vissenberg, Erwin-0-8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0.6333333333333333</v>
      </c>
      <c r="L371" t="str">
        <f t="shared" ref="L371" si="411">CONCATENATE($D371,"-",$R$1,"-",M371)</f>
        <v>0-Vissenberg, Erwin-8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0.6333333333333333</v>
      </c>
      <c r="L372" t="str">
        <f t="shared" ref="L372" si="412">CONCATENATE($R$1,"-",,$D372,"-",M372)</f>
        <v>Vissenberg, Erwin-0-1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0.6333333333333333</v>
      </c>
      <c r="L373" t="str">
        <f t="shared" ref="L373" si="413">CONCATENATE($D373,"-",$R$1,"-",M373)</f>
        <v>0-Vissenberg, Erwin-1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0.6333333333333333</v>
      </c>
      <c r="L374" t="str">
        <f t="shared" ref="L374" si="414">CONCATENATE($R$1,"-",,$D374,"-",M374)</f>
        <v>Vissenberg, Erwin-0-2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0.6333333333333333</v>
      </c>
      <c r="L375" t="str">
        <f t="shared" ref="L375" si="415">CONCATENATE($D375,"-",$R$1,"-",M375)</f>
        <v>0-Vissenberg, Erwin-2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0.6333333333333333</v>
      </c>
      <c r="L376" t="str">
        <f t="shared" ref="L376" si="416">CONCATENATE($R$1,"-",,$D376,"-",M376)</f>
        <v>Vissenberg, Erwin-0-3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0.6333333333333333</v>
      </c>
      <c r="L377" t="str">
        <f t="shared" ref="L377" si="417">CONCATENATE($D377,"-",$R$1,"-",M377)</f>
        <v>0-Vissenberg, Erwin-3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0.6333333333333333</v>
      </c>
      <c r="L378" t="str">
        <f t="shared" ref="L378" si="418">CONCATENATE($R$1,"-",,$D378,"-",M378)</f>
        <v>Vissenberg, Erwin-0-4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0.6333333333333333</v>
      </c>
      <c r="L379" t="str">
        <f t="shared" ref="L379" si="419">CONCATENATE($D379,"-",$R$1,"-",M379)</f>
        <v>0-Vissenberg, Erwin-4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0.6333333333333333</v>
      </c>
      <c r="L380" t="str">
        <f t="shared" ref="L380" si="420">CONCATENATE($R$1,"-",,$D380,"-",M380)</f>
        <v>Vissenberg, Erwin-0-5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0.6333333333333333</v>
      </c>
      <c r="L381" t="str">
        <f t="shared" ref="L381" si="421">CONCATENATE($D381,"-",$R$1,"-",M381)</f>
        <v>0-Vissenberg, Erwin-5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0.6333333333333333</v>
      </c>
      <c r="L382" t="str">
        <f t="shared" ref="L382" si="422">CONCATENATE($R$1,"-",,$D382,"-",M382)</f>
        <v>Vissenberg, Erwin-0-6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0.6333333333333333</v>
      </c>
      <c r="L383" t="str">
        <f t="shared" ref="L383" si="423">CONCATENATE($D383,"-",$R$1,"-",M383)</f>
        <v>0-Vissenberg, Erwin-6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0.6333333333333333</v>
      </c>
      <c r="L384" t="str">
        <f t="shared" ref="L384" si="424">CONCATENATE($R$1,"-",,$D384,"-",M384)</f>
        <v>Vissenberg, Erwin-0-7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0.6333333333333333</v>
      </c>
      <c r="L385" t="str">
        <f t="shared" ref="L385" si="425">CONCATENATE($D385,"-",$R$1,"-",M385)</f>
        <v>0-Vissenberg, Erwin-7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0.6333333333333333</v>
      </c>
      <c r="L386" t="str">
        <f t="shared" ref="L386" si="426">CONCATENATE($R$1,"-",,$D386,"-",M386)</f>
        <v>Vissenberg, Erwin-0-8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0.6333333333333333</v>
      </c>
      <c r="L387" t="str">
        <f t="shared" ref="L387" si="427">CONCATENATE($D387,"-",$R$1,"-",M387)</f>
        <v>0-Vissenberg, Erwin-8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0.6333333333333333</v>
      </c>
      <c r="L388" t="str">
        <f t="shared" ref="L388" si="428">CONCATENATE($R$1,"-",,$D388,"-",M388)</f>
        <v>Vissenberg, Erwin-0-1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0.6333333333333333</v>
      </c>
      <c r="L389" t="str">
        <f t="shared" ref="L389" si="429">CONCATENATE($D389,"-",$R$1,"-",M389)</f>
        <v>0-Vissenberg, Erwin-1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0.6333333333333333</v>
      </c>
      <c r="L390" t="str">
        <f t="shared" ref="L390" si="430">CONCATENATE($R$1,"-",,$D390,"-",M390)</f>
        <v>Vissenberg, Erwin-0-2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0.6333333333333333</v>
      </c>
      <c r="L391" t="str">
        <f t="shared" ref="L391" si="431">CONCATENATE($D391,"-",$R$1,"-",M391)</f>
        <v>0-Vissenberg, Erwin-2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0.6333333333333333</v>
      </c>
      <c r="L392" t="str">
        <f t="shared" ref="L392" si="432">CONCATENATE($R$1,"-",,$D392,"-",M392)</f>
        <v>Vissenberg, Erwin-0-3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0.6333333333333333</v>
      </c>
      <c r="L393" t="str">
        <f t="shared" ref="L393" si="433">CONCATENATE($D393,"-",$R$1,"-",M393)</f>
        <v>0-Vissenberg, Erwin-3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0.6333333333333333</v>
      </c>
      <c r="L394" t="str">
        <f t="shared" ref="L394" si="434">CONCATENATE($R$1,"-",,$D394,"-",M394)</f>
        <v>Vissenberg, Erwin-0-4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0.6333333333333333</v>
      </c>
      <c r="L395" t="str">
        <f t="shared" ref="L395" si="435">CONCATENATE($D395,"-",$R$1,"-",M395)</f>
        <v>0-Vissenberg, Erwin-4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0.6333333333333333</v>
      </c>
      <c r="L396" t="str">
        <f t="shared" ref="L396" si="436">CONCATENATE($R$1,"-",,$D396,"-",M396)</f>
        <v>Vissenberg, Erwin-0-5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0.6333333333333333</v>
      </c>
      <c r="L397" t="str">
        <f t="shared" ref="L397" si="437">CONCATENATE($D397,"-",$R$1,"-",M397)</f>
        <v>0-Vissenberg, Erwin-5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0.6333333333333333</v>
      </c>
      <c r="L398" t="str">
        <f t="shared" ref="L398" si="438">CONCATENATE($R$1,"-",,$D398,"-",M398)</f>
        <v>Vissenberg, Erwin-0-6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0.6333333333333333</v>
      </c>
      <c r="L399" t="str">
        <f t="shared" ref="L399" si="439">CONCATENATE($D399,"-",$R$1,"-",M399)</f>
        <v>0-Vissenberg, Erwin-6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0.6333333333333333</v>
      </c>
      <c r="L400" t="str">
        <f t="shared" ref="L400" si="440">CONCATENATE($R$1,"-",,$D400,"-",M400)</f>
        <v>Vissenberg, Erwin-0-7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0.6333333333333333</v>
      </c>
      <c r="L401" t="str">
        <f t="shared" ref="L401" si="441">CONCATENATE($D401,"-",$R$1,"-",M401)</f>
        <v>0-Vissenberg, Erwin-7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0.6333333333333333</v>
      </c>
      <c r="L402" t="str">
        <f t="shared" ref="L402" si="442">CONCATENATE($R$1,"-",,$D402,"-",M402)</f>
        <v>Vissenberg, Erwin-0-8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0.6333333333333333</v>
      </c>
      <c r="L403" t="str">
        <f t="shared" ref="L403" si="443">CONCATENATE($D403,"-",$R$1,"-",M403)</f>
        <v>0-Vissenberg, Erwin-8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676</v>
      </c>
      <c r="F404" s="28">
        <f>SUM(F4:F395)</f>
        <v>1037</v>
      </c>
      <c r="G404" s="28">
        <f>MAX(G4:G395)</f>
        <v>10</v>
      </c>
      <c r="H404" s="33">
        <f>E404/F404</f>
        <v>0.6518804243008679</v>
      </c>
      <c r="I404" s="29">
        <f>SUM(I4:I395)</f>
        <v>56</v>
      </c>
      <c r="J404" s="38"/>
      <c r="N404" s="39"/>
    </row>
  </sheetData>
  <sheetProtection algorithmName="SHA-512" hashValue="G3Ccj/oFb+KGvd5r4vxhifRQSVZGMMNJFpFL4iQnQJwl3ynIjN/ziJ09biv7RBrDy3GHLUCEeCNRDXqI5sqaog==" saltValue="+ZU1xLPItwvJoq8oLxOA2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BAE9F-3719-4375-A457-15AFF1F4F743}">
  <dimension ref="A1:E76"/>
  <sheetViews>
    <sheetView showGridLines="0" zoomScaleNormal="100" workbookViewId="0">
      <selection activeCell="B16" sqref="B16"/>
    </sheetView>
  </sheetViews>
  <sheetFormatPr defaultRowHeight="12.75"/>
  <cols>
    <col min="1" max="2" width="21.42578125" customWidth="1"/>
    <col min="3" max="3" width="7.140625" customWidth="1"/>
    <col min="4" max="5" width="21.42578125" customWidth="1"/>
    <col min="6" max="6" width="11.28515625" bestFit="1" customWidth="1"/>
  </cols>
  <sheetData>
    <row r="1" spans="1:5" ht="37.5" customHeight="1">
      <c r="A1" s="250" t="s">
        <v>6</v>
      </c>
      <c r="B1" s="250"/>
      <c r="C1" s="250"/>
      <c r="D1" s="250"/>
      <c r="E1" s="250"/>
    </row>
    <row r="2" spans="1:5" ht="13.5" thickBot="1"/>
    <row r="3" spans="1:5" ht="33" customHeight="1" thickBot="1">
      <c r="A3" s="121" t="s">
        <v>7</v>
      </c>
      <c r="B3" s="122" t="s">
        <v>8</v>
      </c>
      <c r="D3" s="121" t="s">
        <v>7</v>
      </c>
      <c r="E3" s="122" t="s">
        <v>8</v>
      </c>
    </row>
    <row r="4" spans="1:5" ht="18.600000000000001" customHeight="1">
      <c r="A4" s="123">
        <v>45546</v>
      </c>
      <c r="B4" s="126" t="s">
        <v>9</v>
      </c>
      <c r="D4" s="124">
        <f>A25+7</f>
        <v>45700</v>
      </c>
      <c r="E4" s="127" t="s">
        <v>10</v>
      </c>
    </row>
    <row r="5" spans="1:5" ht="18.600000000000001" customHeight="1">
      <c r="A5" s="124">
        <f>A4+7</f>
        <v>45553</v>
      </c>
      <c r="B5" s="127" t="s">
        <v>11</v>
      </c>
      <c r="D5" s="124">
        <f t="shared" ref="D5:D24" si="0">D4+7</f>
        <v>45707</v>
      </c>
      <c r="E5" s="127" t="s">
        <v>12</v>
      </c>
    </row>
    <row r="6" spans="1:5" ht="18.600000000000001" customHeight="1">
      <c r="A6" s="124">
        <f>A5+7</f>
        <v>45560</v>
      </c>
      <c r="B6" s="127" t="s">
        <v>13</v>
      </c>
      <c r="D6" s="124">
        <f t="shared" si="0"/>
        <v>45714</v>
      </c>
      <c r="E6" s="127" t="s">
        <v>14</v>
      </c>
    </row>
    <row r="7" spans="1:5" ht="18.600000000000001" customHeight="1">
      <c r="A7" s="124">
        <f t="shared" ref="A7:A25" si="1">A6+7</f>
        <v>45567</v>
      </c>
      <c r="B7" s="127" t="s">
        <v>15</v>
      </c>
      <c r="D7" s="124">
        <f t="shared" si="0"/>
        <v>45721</v>
      </c>
      <c r="E7" s="127" t="s">
        <v>16</v>
      </c>
    </row>
    <row r="8" spans="1:5" ht="18.600000000000001" customHeight="1">
      <c r="A8" s="124">
        <f t="shared" si="1"/>
        <v>45574</v>
      </c>
      <c r="B8" s="127" t="s">
        <v>17</v>
      </c>
      <c r="D8" s="124">
        <f t="shared" si="0"/>
        <v>45728</v>
      </c>
      <c r="E8" s="127" t="s">
        <v>18</v>
      </c>
    </row>
    <row r="9" spans="1:5" ht="18.600000000000001" customHeight="1">
      <c r="A9" s="124">
        <f t="shared" si="1"/>
        <v>45581</v>
      </c>
      <c r="B9" s="127" t="s">
        <v>19</v>
      </c>
      <c r="D9" s="124">
        <f t="shared" si="0"/>
        <v>45735</v>
      </c>
      <c r="E9" s="127" t="s">
        <v>20</v>
      </c>
    </row>
    <row r="10" spans="1:5" ht="18.600000000000001" customHeight="1">
      <c r="A10" s="124">
        <f t="shared" si="1"/>
        <v>45588</v>
      </c>
      <c r="B10" s="127" t="s">
        <v>10</v>
      </c>
      <c r="D10" s="124">
        <f t="shared" si="0"/>
        <v>45742</v>
      </c>
      <c r="E10" s="127" t="s">
        <v>21</v>
      </c>
    </row>
    <row r="11" spans="1:5" ht="18.600000000000001" customHeight="1">
      <c r="A11" s="124">
        <f t="shared" si="1"/>
        <v>45595</v>
      </c>
      <c r="B11" s="127" t="s">
        <v>12</v>
      </c>
      <c r="D11" s="124">
        <f t="shared" si="0"/>
        <v>45749</v>
      </c>
      <c r="E11" s="127" t="s">
        <v>22</v>
      </c>
    </row>
    <row r="12" spans="1:5" ht="18.600000000000001" customHeight="1">
      <c r="A12" s="124">
        <f t="shared" si="1"/>
        <v>45602</v>
      </c>
      <c r="B12" s="127" t="s">
        <v>14</v>
      </c>
      <c r="D12" s="124">
        <f t="shared" si="0"/>
        <v>45756</v>
      </c>
      <c r="E12" s="127" t="s">
        <v>9</v>
      </c>
    </row>
    <row r="13" spans="1:5" ht="18.600000000000001" customHeight="1">
      <c r="A13" s="124">
        <f t="shared" si="1"/>
        <v>45609</v>
      </c>
      <c r="B13" s="127" t="s">
        <v>16</v>
      </c>
      <c r="D13" s="124">
        <f t="shared" si="0"/>
        <v>45763</v>
      </c>
      <c r="E13" s="127" t="s">
        <v>17</v>
      </c>
    </row>
    <row r="14" spans="1:5" ht="18.600000000000001" customHeight="1">
      <c r="A14" s="124">
        <f t="shared" si="1"/>
        <v>45616</v>
      </c>
      <c r="B14" s="127" t="s">
        <v>18</v>
      </c>
      <c r="D14" s="124">
        <f t="shared" si="0"/>
        <v>45770</v>
      </c>
      <c r="E14" s="127" t="s">
        <v>11</v>
      </c>
    </row>
    <row r="15" spans="1:5" ht="18.600000000000001" customHeight="1">
      <c r="A15" s="124">
        <f t="shared" si="1"/>
        <v>45623</v>
      </c>
      <c r="B15" s="127" t="s">
        <v>23</v>
      </c>
      <c r="D15" s="124">
        <f t="shared" si="0"/>
        <v>45777</v>
      </c>
      <c r="E15" s="127" t="s">
        <v>15</v>
      </c>
    </row>
    <row r="16" spans="1:5" ht="18.600000000000001" customHeight="1">
      <c r="A16" s="124">
        <f t="shared" si="1"/>
        <v>45630</v>
      </c>
      <c r="B16" s="127"/>
      <c r="D16" s="124">
        <f t="shared" si="0"/>
        <v>45784</v>
      </c>
      <c r="E16" s="127" t="s">
        <v>13</v>
      </c>
    </row>
    <row r="17" spans="1:5" ht="18.600000000000001" customHeight="1">
      <c r="A17" s="124">
        <f t="shared" si="1"/>
        <v>45637</v>
      </c>
      <c r="B17" s="127" t="s">
        <v>22</v>
      </c>
      <c r="D17" s="124">
        <f t="shared" si="0"/>
        <v>45791</v>
      </c>
      <c r="E17" s="127"/>
    </row>
    <row r="18" spans="1:5" ht="18.600000000000001" customHeight="1">
      <c r="A18" s="124">
        <f t="shared" si="1"/>
        <v>45644</v>
      </c>
      <c r="B18" s="127" t="s">
        <v>20</v>
      </c>
      <c r="D18" s="124">
        <f t="shared" si="0"/>
        <v>45798</v>
      </c>
      <c r="E18" s="127"/>
    </row>
    <row r="19" spans="1:5" ht="18.600000000000001" customHeight="1">
      <c r="A19" s="124">
        <f t="shared" si="1"/>
        <v>45651</v>
      </c>
      <c r="B19" s="127"/>
      <c r="D19" s="124">
        <f t="shared" si="0"/>
        <v>45805</v>
      </c>
      <c r="E19" s="127"/>
    </row>
    <row r="20" spans="1:5" ht="18.600000000000001" customHeight="1">
      <c r="A20" s="124">
        <f t="shared" si="1"/>
        <v>45658</v>
      </c>
      <c r="B20" s="127"/>
      <c r="D20" s="124">
        <f t="shared" si="0"/>
        <v>45812</v>
      </c>
      <c r="E20" s="127"/>
    </row>
    <row r="21" spans="1:5" ht="18.600000000000001" customHeight="1">
      <c r="A21" s="124">
        <f t="shared" si="1"/>
        <v>45665</v>
      </c>
      <c r="B21" s="127" t="s">
        <v>17</v>
      </c>
      <c r="D21" s="124">
        <f t="shared" si="0"/>
        <v>45819</v>
      </c>
      <c r="E21" s="127"/>
    </row>
    <row r="22" spans="1:5" ht="18.600000000000001" customHeight="1">
      <c r="A22" s="124">
        <f t="shared" si="1"/>
        <v>45672</v>
      </c>
      <c r="B22" s="127" t="s">
        <v>11</v>
      </c>
      <c r="D22" s="124">
        <f t="shared" si="0"/>
        <v>45826</v>
      </c>
      <c r="E22" s="127"/>
    </row>
    <row r="23" spans="1:5" ht="18.600000000000001" customHeight="1">
      <c r="A23" s="124">
        <f t="shared" si="1"/>
        <v>45679</v>
      </c>
      <c r="B23" s="127" t="s">
        <v>15</v>
      </c>
      <c r="D23" s="124">
        <f t="shared" si="0"/>
        <v>45833</v>
      </c>
      <c r="E23" s="127"/>
    </row>
    <row r="24" spans="1:5" ht="18.600000000000001" customHeight="1" thickBot="1">
      <c r="A24" s="124">
        <f t="shared" si="1"/>
        <v>45686</v>
      </c>
      <c r="B24" s="127" t="s">
        <v>13</v>
      </c>
      <c r="D24" s="125">
        <f t="shared" si="0"/>
        <v>45840</v>
      </c>
      <c r="E24" s="128"/>
    </row>
    <row r="25" spans="1:5" ht="18.600000000000001" customHeight="1" thickBot="1">
      <c r="A25" s="125">
        <f t="shared" si="1"/>
        <v>45693</v>
      </c>
      <c r="B25" s="128" t="s">
        <v>19</v>
      </c>
    </row>
    <row r="26" spans="1:5" ht="18.600000000000001" customHeight="1"/>
    <row r="27" spans="1:5" ht="18.600000000000001" customHeight="1">
      <c r="A27" s="129" t="s">
        <v>24</v>
      </c>
    </row>
    <row r="28" spans="1:5" ht="18.600000000000001" customHeight="1">
      <c r="A28" s="129" t="s">
        <v>25</v>
      </c>
    </row>
    <row r="29" spans="1:5" ht="18.600000000000001" customHeight="1">
      <c r="A29" s="129" t="s">
        <v>26</v>
      </c>
    </row>
    <row r="30" spans="1:5" ht="18.600000000000001" customHeight="1">
      <c r="A30" s="129" t="s">
        <v>27</v>
      </c>
    </row>
    <row r="31" spans="1:5" ht="18.600000000000001" customHeight="1">
      <c r="A31" s="129" t="s">
        <v>28</v>
      </c>
    </row>
    <row r="32" spans="1:5" ht="18.600000000000001" customHeight="1">
      <c r="A32" s="130" t="s">
        <v>29</v>
      </c>
    </row>
    <row r="33" spans="1:2" ht="18.600000000000001" customHeight="1"/>
    <row r="34" spans="1:2" ht="18.600000000000001" customHeight="1"/>
    <row r="35" spans="1:2" ht="18.600000000000001" customHeight="1"/>
    <row r="36" spans="1:2" ht="18.600000000000001" customHeight="1"/>
    <row r="37" spans="1:2" ht="18.600000000000001" customHeight="1"/>
    <row r="38" spans="1:2" ht="18.600000000000001" customHeight="1"/>
    <row r="39" spans="1:2" ht="18.600000000000001" customHeight="1"/>
    <row r="40" spans="1:2" ht="18.600000000000001" customHeight="1"/>
    <row r="41" spans="1:2" ht="18.600000000000001" customHeight="1"/>
    <row r="42" spans="1:2" ht="18.600000000000001" customHeight="1"/>
    <row r="43" spans="1:2" ht="18.600000000000001" customHeight="1"/>
    <row r="44" spans="1:2" ht="18.600000000000001" customHeight="1"/>
    <row r="45" spans="1:2" ht="18.600000000000001" customHeight="1"/>
    <row r="46" spans="1:2" ht="18.600000000000001" customHeight="1"/>
    <row r="47" spans="1:2" ht="18.600000000000001" customHeight="1">
      <c r="A47" s="120"/>
      <c r="B47" s="8"/>
    </row>
    <row r="48" spans="1:2" ht="18.600000000000001" customHeight="1">
      <c r="B48" s="8"/>
    </row>
    <row r="49" spans="1:2" ht="18.600000000000001" customHeight="1">
      <c r="B49" s="8"/>
    </row>
    <row r="50" spans="1:2" ht="18.600000000000001" customHeight="1">
      <c r="B50" s="8"/>
    </row>
    <row r="51" spans="1:2" ht="18.600000000000001" customHeight="1">
      <c r="B51" s="8"/>
    </row>
    <row r="52" spans="1:2" ht="18.600000000000001" customHeight="1">
      <c r="B52" s="8"/>
    </row>
    <row r="53" spans="1:2" ht="18.600000000000001" customHeight="1">
      <c r="B53" s="8"/>
    </row>
    <row r="54" spans="1:2" ht="18.600000000000001" customHeight="1">
      <c r="A54" s="120"/>
      <c r="B54" s="8"/>
    </row>
    <row r="55" spans="1:2" ht="18.600000000000001" customHeight="1">
      <c r="A55" s="120"/>
      <c r="B55" s="8"/>
    </row>
    <row r="56" spans="1:2" ht="18.600000000000001" customHeight="1">
      <c r="A56" s="120"/>
      <c r="B56" s="8"/>
    </row>
    <row r="57" spans="1:2" ht="18" customHeight="1">
      <c r="A57" s="120"/>
      <c r="B57" s="8"/>
    </row>
    <row r="58" spans="1:2" ht="18" customHeight="1">
      <c r="A58" s="120"/>
      <c r="B58" s="8"/>
    </row>
    <row r="59" spans="1:2" ht="18.600000000000001" customHeight="1">
      <c r="A59" s="120"/>
      <c r="B59" s="8"/>
    </row>
    <row r="60" spans="1:2" ht="18" customHeight="1">
      <c r="A60" s="120"/>
      <c r="B60" s="8"/>
    </row>
    <row r="61" spans="1:2" ht="18" customHeight="1">
      <c r="A61" s="120"/>
      <c r="B61" s="8"/>
    </row>
    <row r="62" spans="1:2" ht="18" customHeight="1">
      <c r="A62" s="120"/>
      <c r="B62" s="8"/>
    </row>
    <row r="63" spans="1:2" ht="18" hidden="1" customHeight="1">
      <c r="A63" s="120"/>
      <c r="B63" s="8"/>
    </row>
    <row r="64" spans="1:2" ht="18" customHeight="1">
      <c r="A64" s="120"/>
      <c r="B64" s="8"/>
    </row>
    <row r="65" spans="1:2" ht="18" customHeight="1">
      <c r="A65" s="120"/>
      <c r="B65" s="8"/>
    </row>
    <row r="66" spans="1:2" ht="18" customHeight="1">
      <c r="A66" s="120"/>
      <c r="B66" s="8"/>
    </row>
    <row r="67" spans="1:2" ht="18" customHeight="1">
      <c r="A67" s="120"/>
      <c r="B67" s="3"/>
    </row>
    <row r="68" spans="1:2">
      <c r="A68" s="120"/>
    </row>
    <row r="69" spans="1:2">
      <c r="A69" s="120"/>
    </row>
    <row r="70" spans="1:2">
      <c r="A70" s="120"/>
    </row>
    <row r="71" spans="1:2">
      <c r="A71" s="120"/>
    </row>
    <row r="72" spans="1:2">
      <c r="A72" s="120"/>
    </row>
    <row r="73" spans="1:2">
      <c r="A73" s="120"/>
    </row>
    <row r="74" spans="1:2">
      <c r="A74" s="120"/>
    </row>
    <row r="75" spans="1:2">
      <c r="A75" s="120"/>
    </row>
    <row r="76" spans="1:2">
      <c r="A76" s="120"/>
    </row>
  </sheetData>
  <sheetProtection algorithmName="SHA-512" hashValue="/YjdiuxTph1vzrbBu2RhWD6XvPn16+e/K71bILoyhYO6gYYsqe+oBBkyDoUeW1uT364fhYscxjazLuRiFyBbAA==" saltValue="k44qAAEuQJ2ycEVclAkNpw==" spinCount="100000" sheet="1" selectLockedCells="1"/>
  <mergeCells count="1">
    <mergeCell ref="A1:E1"/>
  </mergeCells>
  <pageMargins left="0.55118110236220474" right="0.55118110236220474" top="1.3779527559055118" bottom="0.62992125984251968" header="0.51181102362204722" footer="0.51181102362204722"/>
  <pageSetup paperSize="9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EEA5E5-5C46-40E3-B0ED-8D99C46C9AF4}">
          <x14:formula1>
            <xm:f>Deelnemers!$B$2:$B$23</xm:f>
          </x14:formula1>
          <xm:sqref>B4:B25 E4:E24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235E5-ABDA-4F38-85E1-BD7CB27F3A38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Deelnemers!B14</f>
        <v>Zagers, Kees</v>
      </c>
      <c r="S1" s="36">
        <f>VLOOKUP(R1,Deelnemers!$B:$D,2,FALSE)</f>
        <v>12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45553.652857142857</v>
      </c>
      <c r="C4" s="35">
        <f>_xlfn.IFNA(VLOOKUP(L4,Invoer!$A$3:$P$599,3,FALSE),"")</f>
        <v>45553</v>
      </c>
      <c r="D4" s="23" t="str">
        <f>Deelnemers!$B$2</f>
        <v>Hanegraaf, Daan</v>
      </c>
      <c r="E4" s="31">
        <f>IFERROR(IF(VLOOKUP(L4,Invoer!$A$3:$P$599,8,FALSE)&gt;$S$1,$S$1,VLOOKUP(L4,Invoer!$A$3:$P$599,8,FALSE)),"")</f>
        <v>3</v>
      </c>
      <c r="F4" s="31">
        <f>_xlfn.IFNA(VLOOKUP(L4,Invoer!$A$3:$P$599,10,FALSE),"")</f>
        <v>21</v>
      </c>
      <c r="G4" s="31">
        <f>_xlfn.IFNA(VLOOKUP(L4,Invoer!$A$3:$P$599,11,FALSE),"")</f>
        <v>1</v>
      </c>
      <c r="H4" s="32">
        <f>_xlfn.IFNA(VLOOKUP(L4,Invoer!$A$3:$P$599,13,FALSE),"")</f>
        <v>0.14285714285714285</v>
      </c>
      <c r="I4" s="34">
        <f>_xlfn.IFNA(VLOOKUP(L4,Invoer!$A$3:$P$599,15,FALSE),"")</f>
        <v>0</v>
      </c>
      <c r="J4" s="37">
        <f>VLOOKUP($R$1,Deelnemers!$B$1:$D$25,3,FALSE)</f>
        <v>0.4</v>
      </c>
      <c r="L4" t="str">
        <f>CONCATENATE($R$1,"-",,$D4,"-",M4)</f>
        <v>Zagers, Kees-Hanegraaf, Daan-1</v>
      </c>
      <c r="M4">
        <v>1</v>
      </c>
      <c r="N4">
        <f t="shared" ref="N4:N35" si="1">SMALL($B$4:$B$403,ROW($B1))</f>
        <v>45547.122941176465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Hanegraaf, Hein</v>
      </c>
      <c r="S4" s="40">
        <f t="shared" ref="S4:S35" si="4">VLOOKUP(N4,$B$4:$I$403,4,FALSE)</f>
        <v>6</v>
      </c>
      <c r="T4" s="40">
        <f t="shared" ref="T4:T35" si="5">VLOOKUP(N4,$B$4:$I$403,5,FALSE)</f>
        <v>17</v>
      </c>
      <c r="U4" s="40">
        <f t="shared" ref="U4:U35" si="6">VLOOKUP(N4,$B$4:$I$403,6,FALSE)</f>
        <v>2</v>
      </c>
      <c r="V4" s="41">
        <f t="shared" ref="V4:V35" si="7">VLOOKUP(N4,$B$4:$I$403,7,FALSE)</f>
        <v>0.35294117647058826</v>
      </c>
      <c r="W4" s="42">
        <f t="shared" ref="W4:W35" si="8">VLOOKUP(N4,$B$4:$I$403,8,FALSE)</f>
        <v>0</v>
      </c>
      <c r="X4">
        <f>IFERROR(IF(OR(W4=0,W4=1),(T4*10),T4),0)</f>
        <v>170</v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0.4</v>
      </c>
      <c r="L5" t="str">
        <f>CONCATENATE($D5,"-",$R$1,"-",M5)</f>
        <v>Hanegraaf, Daan-Zagers, Kees-1</v>
      </c>
      <c r="M5">
        <v>1</v>
      </c>
      <c r="N5">
        <f t="shared" si="1"/>
        <v>45547.50615384616</v>
      </c>
      <c r="O5">
        <f>IF(Q5="","",O4+1)</f>
        <v>2</v>
      </c>
      <c r="Q5" s="83">
        <f t="shared" si="2"/>
        <v>45546</v>
      </c>
      <c r="R5" s="35" t="str">
        <f t="shared" si="3"/>
        <v>Vermeulen, Rudolf</v>
      </c>
      <c r="S5" s="40">
        <f t="shared" si="4"/>
        <v>9</v>
      </c>
      <c r="T5" s="40">
        <f t="shared" si="5"/>
        <v>26</v>
      </c>
      <c r="U5" s="40">
        <f t="shared" si="6"/>
        <v>2</v>
      </c>
      <c r="V5" s="41">
        <f t="shared" si="7"/>
        <v>0.34615384615384615</v>
      </c>
      <c r="W5" s="42">
        <f t="shared" si="8"/>
        <v>0</v>
      </c>
      <c r="X5">
        <f t="shared" ref="X5:X68" si="9">IFERROR(IF(OR(W5=0,W5=1),(T5*10),T5),0)</f>
        <v>260</v>
      </c>
    </row>
    <row r="6" spans="2:24" ht="15">
      <c r="B6">
        <f t="shared" si="0"/>
        <v>45575.503333333334</v>
      </c>
      <c r="C6" s="35">
        <f>_xlfn.IFNA(VLOOKUP(L6,Invoer!$A$3:$P$599,3,FALSE),"")</f>
        <v>45574</v>
      </c>
      <c r="D6" s="23" t="str">
        <f>Deelnemers!$B$2</f>
        <v>Hanegraaf, Daan</v>
      </c>
      <c r="E6" s="31">
        <f>IFERROR(IF(VLOOKUP(L6,Invoer!$A$3:$P$599,8,FALSE)&gt;$S$1,$S$1,VLOOKUP(L6,Invoer!$A$3:$P$599,8,FALSE)),"")</f>
        <v>9</v>
      </c>
      <c r="F6" s="31">
        <f>_xlfn.IFNA(VLOOKUP(L6,Invoer!$A$3:$P$599,10,FALSE),"")</f>
        <v>27</v>
      </c>
      <c r="G6" s="31">
        <f>_xlfn.IFNA(VLOOKUP(L6,Invoer!$A$3:$P$599,11,FALSE),"")</f>
        <v>3</v>
      </c>
      <c r="H6" s="32">
        <f>_xlfn.IFNA(VLOOKUP(L6,Invoer!$A$3:$P$599,13,FALSE),"")</f>
        <v>0.33333333333333331</v>
      </c>
      <c r="I6" s="34">
        <f>_xlfn.IFNA(VLOOKUP(L6,Invoer!$A$3:$P$599,15,FALSE),"")</f>
        <v>0</v>
      </c>
      <c r="J6" s="37">
        <f>VLOOKUP($R$1,Deelnemers!$B$1:$D$25,3,FALSE)</f>
        <v>0.4</v>
      </c>
      <c r="L6" t="str">
        <f t="shared" ref="L6" si="10">CONCATENATE($R$1,"-",,$D6,"-",M6)</f>
        <v>Zagers, Kees-Hanegraaf, Daan-2</v>
      </c>
      <c r="M6">
        <v>2</v>
      </c>
      <c r="N6">
        <f t="shared" si="1"/>
        <v>45547.633333333339</v>
      </c>
      <c r="O6">
        <f t="shared" ref="O6:O69" si="11">IF(Q6="","",O5+1)</f>
        <v>3</v>
      </c>
      <c r="Q6" s="83">
        <f t="shared" si="2"/>
        <v>45546</v>
      </c>
      <c r="R6" s="35" t="str">
        <f t="shared" si="3"/>
        <v>Steen, Kees van</v>
      </c>
      <c r="S6" s="40">
        <f t="shared" si="4"/>
        <v>10</v>
      </c>
      <c r="T6" s="40">
        <f t="shared" si="5"/>
        <v>30</v>
      </c>
      <c r="U6" s="40">
        <f t="shared" si="6"/>
        <v>4</v>
      </c>
      <c r="V6" s="41">
        <f t="shared" si="7"/>
        <v>0.33333333333333331</v>
      </c>
      <c r="W6" s="42">
        <f t="shared" si="8"/>
        <v>0</v>
      </c>
      <c r="X6">
        <f t="shared" si="9"/>
        <v>300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0.4</v>
      </c>
      <c r="L7" t="str">
        <f t="shared" ref="L7" si="12">CONCATENATE($D7,"-",$R$1,"-",M7)</f>
        <v>Hanegraaf, Daan-Zagers, Kees-2</v>
      </c>
      <c r="M7">
        <v>2</v>
      </c>
      <c r="N7">
        <f t="shared" si="1"/>
        <v>45553.652857142857</v>
      </c>
      <c r="O7">
        <f t="shared" si="11"/>
        <v>4</v>
      </c>
      <c r="Q7" s="83">
        <f t="shared" si="2"/>
        <v>45553</v>
      </c>
      <c r="R7" s="35" t="str">
        <f t="shared" si="3"/>
        <v>Hanegraaf, Daan</v>
      </c>
      <c r="S7" s="40">
        <f t="shared" si="4"/>
        <v>3</v>
      </c>
      <c r="T7" s="40">
        <f t="shared" si="5"/>
        <v>21</v>
      </c>
      <c r="U7" s="40">
        <f t="shared" si="6"/>
        <v>1</v>
      </c>
      <c r="V7" s="41">
        <f t="shared" si="7"/>
        <v>0.14285714285714285</v>
      </c>
      <c r="W7" s="42">
        <f t="shared" si="8"/>
        <v>0</v>
      </c>
      <c r="X7">
        <f t="shared" si="9"/>
        <v>210</v>
      </c>
    </row>
    <row r="8" spans="2:24" ht="15">
      <c r="B8">
        <f t="shared" si="0"/>
        <v>45694.411052631585</v>
      </c>
      <c r="C8" s="35">
        <f>_xlfn.IFNA(VLOOKUP(L8,Invoer!$A$3:$P$599,3,FALSE),"")</f>
        <v>45693</v>
      </c>
      <c r="D8" s="23" t="str">
        <f>Deelnemers!$B$2</f>
        <v>Hanegraaf, Daan</v>
      </c>
      <c r="E8" s="31">
        <f>IFERROR(IF(VLOOKUP(L8,Invoer!$A$3:$P$599,8,FALSE)&gt;$S$1,$S$1,VLOOKUP(L8,Invoer!$A$3:$P$599,8,FALSE)),"")</f>
        <v>8</v>
      </c>
      <c r="F8" s="31">
        <f>_xlfn.IFNA(VLOOKUP(L8,Invoer!$A$3:$P$599,10,FALSE),"")</f>
        <v>19</v>
      </c>
      <c r="G8" s="31">
        <f>_xlfn.IFNA(VLOOKUP(L8,Invoer!$A$3:$P$599,11,FALSE),"")</f>
        <v>3</v>
      </c>
      <c r="H8" s="32">
        <f>_xlfn.IFNA(VLOOKUP(L8,Invoer!$A$3:$P$599,13,FALSE),"")</f>
        <v>0.42105263157894735</v>
      </c>
      <c r="I8" s="34">
        <f>_xlfn.IFNA(VLOOKUP(L8,Invoer!$A$3:$P$599,15,FALSE),"")</f>
        <v>0</v>
      </c>
      <c r="J8" s="37">
        <f>VLOOKUP($R$1,Deelnemers!$B$1:$D$25,3,FALSE)</f>
        <v>0.4</v>
      </c>
      <c r="L8" t="str">
        <f t="shared" ref="L8" si="13">CONCATENATE($R$1,"-",,$D8,"-",M8)</f>
        <v>Zagers, Kees-Hanegraaf, Daan-3</v>
      </c>
      <c r="M8">
        <v>3</v>
      </c>
      <c r="N8">
        <f t="shared" si="1"/>
        <v>45554.09</v>
      </c>
      <c r="O8">
        <f t="shared" si="11"/>
        <v>5</v>
      </c>
      <c r="Q8" s="83">
        <f t="shared" si="2"/>
        <v>45553</v>
      </c>
      <c r="R8" s="35" t="str">
        <f t="shared" si="3"/>
        <v>Praat, Marcel van</v>
      </c>
      <c r="S8" s="40">
        <f t="shared" si="4"/>
        <v>6</v>
      </c>
      <c r="T8" s="40">
        <f t="shared" si="5"/>
        <v>24</v>
      </c>
      <c r="U8" s="40">
        <f t="shared" si="6"/>
        <v>2</v>
      </c>
      <c r="V8" s="41">
        <f t="shared" si="7"/>
        <v>0.25</v>
      </c>
      <c r="W8" s="42">
        <f t="shared" si="8"/>
        <v>0</v>
      </c>
      <c r="X8">
        <f t="shared" si="9"/>
        <v>240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0.4</v>
      </c>
      <c r="L9" t="str">
        <f t="shared" ref="L9" si="14">CONCATENATE($D9,"-",$R$1,"-",M9)</f>
        <v>Hanegraaf, Daan-Zagers, Kees-3</v>
      </c>
      <c r="M9">
        <v>3</v>
      </c>
      <c r="N9">
        <f t="shared" si="1"/>
        <v>45561.501428571428</v>
      </c>
      <c r="O9">
        <f t="shared" si="11"/>
        <v>6</v>
      </c>
      <c r="Q9" s="83">
        <f t="shared" si="2"/>
        <v>45560</v>
      </c>
      <c r="R9" s="35" t="str">
        <f t="shared" si="3"/>
        <v>Zagers, Mark</v>
      </c>
      <c r="S9" s="40">
        <f t="shared" si="4"/>
        <v>9</v>
      </c>
      <c r="T9" s="40">
        <f t="shared" si="5"/>
        <v>28</v>
      </c>
      <c r="U9" s="40">
        <f t="shared" si="6"/>
        <v>2</v>
      </c>
      <c r="V9" s="41">
        <f t="shared" si="7"/>
        <v>0.32142857142857145</v>
      </c>
      <c r="W9" s="42">
        <f t="shared" si="8"/>
        <v>0</v>
      </c>
      <c r="X9">
        <f t="shared" si="9"/>
        <v>280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0.4</v>
      </c>
      <c r="L10" t="str">
        <f t="shared" ref="L10" si="15">CONCATENATE($R$1,"-",,$D10,"-",M10)</f>
        <v>Zagers, Kees-Hanegraaf, Daan-4</v>
      </c>
      <c r="M10">
        <v>4</v>
      </c>
      <c r="N10">
        <f t="shared" si="1"/>
        <v>45561.633333333339</v>
      </c>
      <c r="O10">
        <f t="shared" si="11"/>
        <v>7</v>
      </c>
      <c r="Q10" s="83">
        <f t="shared" si="2"/>
        <v>45560</v>
      </c>
      <c r="R10" s="35" t="str">
        <f t="shared" si="3"/>
        <v>Havermans, Jos</v>
      </c>
      <c r="S10" s="40">
        <f t="shared" si="4"/>
        <v>10</v>
      </c>
      <c r="T10" s="40">
        <f t="shared" si="5"/>
        <v>30</v>
      </c>
      <c r="U10" s="40">
        <f t="shared" si="6"/>
        <v>2</v>
      </c>
      <c r="V10" s="41">
        <f t="shared" si="7"/>
        <v>0.33333333333333331</v>
      </c>
      <c r="W10" s="42">
        <f t="shared" si="8"/>
        <v>0</v>
      </c>
      <c r="X10">
        <f t="shared" si="9"/>
        <v>300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0.4</v>
      </c>
      <c r="L11" t="str">
        <f t="shared" ref="L11" si="16">CONCATENATE($D11,"-",$R$1,"-",M11)</f>
        <v>Hanegraaf, Daan-Zagers, Kees-4</v>
      </c>
      <c r="M11">
        <v>4</v>
      </c>
      <c r="N11">
        <f t="shared" si="1"/>
        <v>45567.948333333334</v>
      </c>
      <c r="O11">
        <f t="shared" si="11"/>
        <v>8</v>
      </c>
      <c r="Q11" s="83">
        <f t="shared" si="2"/>
        <v>45567</v>
      </c>
      <c r="R11" s="35" t="str">
        <f t="shared" si="3"/>
        <v>Vissenberg, Erwin</v>
      </c>
      <c r="S11" s="40">
        <f t="shared" si="4"/>
        <v>5</v>
      </c>
      <c r="T11" s="40">
        <f t="shared" si="5"/>
        <v>24</v>
      </c>
      <c r="U11" s="40">
        <f t="shared" si="6"/>
        <v>2</v>
      </c>
      <c r="V11" s="41">
        <f t="shared" si="7"/>
        <v>0.20833333333333334</v>
      </c>
      <c r="W11" s="42">
        <f t="shared" si="8"/>
        <v>0</v>
      </c>
      <c r="X11">
        <f t="shared" si="9"/>
        <v>240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0.4</v>
      </c>
      <c r="L12" t="str">
        <f t="shared" ref="L12" si="17">CONCATENATE($R$1,"-",,$D12,"-",M12)</f>
        <v>Zagers, Kees-Hanegraaf, Daan-5</v>
      </c>
      <c r="M12">
        <v>5</v>
      </c>
      <c r="N12">
        <f t="shared" si="1"/>
        <v>45568.514999999999</v>
      </c>
      <c r="O12">
        <f t="shared" si="11"/>
        <v>9</v>
      </c>
      <c r="Q12" s="83">
        <f t="shared" si="2"/>
        <v>45567</v>
      </c>
      <c r="R12" s="35" t="str">
        <f t="shared" si="3"/>
        <v>Steen, Kees van</v>
      </c>
      <c r="S12" s="40">
        <f t="shared" si="4"/>
        <v>9</v>
      </c>
      <c r="T12" s="40">
        <f t="shared" si="5"/>
        <v>24</v>
      </c>
      <c r="U12" s="40">
        <f t="shared" si="6"/>
        <v>1</v>
      </c>
      <c r="V12" s="41">
        <f t="shared" si="7"/>
        <v>0.375</v>
      </c>
      <c r="W12" s="42">
        <f t="shared" si="8"/>
        <v>0</v>
      </c>
      <c r="X12">
        <f t="shared" si="9"/>
        <v>240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0.4</v>
      </c>
      <c r="L13" t="str">
        <f t="shared" ref="L13" si="18">CONCATENATE($D13,"-",$R$1,"-",M13)</f>
        <v>Hanegraaf, Daan-Zagers, Kees-5</v>
      </c>
      <c r="M13">
        <v>5</v>
      </c>
      <c r="N13">
        <f t="shared" si="1"/>
        <v>45575.503333333334</v>
      </c>
      <c r="O13">
        <f t="shared" si="11"/>
        <v>10</v>
      </c>
      <c r="Q13" s="83">
        <f t="shared" si="2"/>
        <v>45574</v>
      </c>
      <c r="R13" s="35" t="str">
        <f t="shared" si="3"/>
        <v>Hanegraaf, Daan</v>
      </c>
      <c r="S13" s="40">
        <f t="shared" si="4"/>
        <v>9</v>
      </c>
      <c r="T13" s="40">
        <f t="shared" si="5"/>
        <v>27</v>
      </c>
      <c r="U13" s="40">
        <f t="shared" si="6"/>
        <v>3</v>
      </c>
      <c r="V13" s="41">
        <f t="shared" si="7"/>
        <v>0.33333333333333331</v>
      </c>
      <c r="W13" s="42">
        <f t="shared" si="8"/>
        <v>0</v>
      </c>
      <c r="X13">
        <f t="shared" si="9"/>
        <v>270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0.4</v>
      </c>
      <c r="L14" t="str">
        <f t="shared" ref="L14" si="19">CONCATENATE($R$1,"-",,$D14,"-",M14)</f>
        <v>Zagers, Kees-Hanegraaf, Daan-6</v>
      </c>
      <c r="M14">
        <v>6</v>
      </c>
      <c r="N14">
        <f t="shared" si="1"/>
        <v>45575.644615384619</v>
      </c>
      <c r="O14">
        <f t="shared" si="11"/>
        <v>11</v>
      </c>
      <c r="Q14" s="83">
        <f t="shared" si="2"/>
        <v>45574</v>
      </c>
      <c r="R14" s="35" t="str">
        <f t="shared" si="3"/>
        <v>Verkooyen, John</v>
      </c>
      <c r="S14" s="40">
        <f t="shared" si="4"/>
        <v>10</v>
      </c>
      <c r="T14" s="40">
        <f t="shared" si="5"/>
        <v>26</v>
      </c>
      <c r="U14" s="40">
        <f t="shared" si="6"/>
        <v>2</v>
      </c>
      <c r="V14" s="41">
        <f t="shared" si="7"/>
        <v>0.38461538461538464</v>
      </c>
      <c r="W14" s="42">
        <f t="shared" si="8"/>
        <v>0</v>
      </c>
      <c r="X14">
        <f t="shared" si="9"/>
        <v>260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0.4</v>
      </c>
      <c r="L15" t="str">
        <f t="shared" ref="L15" si="20">CONCATENATE($D15,"-",$R$1,"-",M15)</f>
        <v>Hanegraaf, Daan-Zagers, Kees-6</v>
      </c>
      <c r="M15">
        <v>6</v>
      </c>
      <c r="N15">
        <f t="shared" si="1"/>
        <v>45581.825714285718</v>
      </c>
      <c r="O15">
        <f t="shared" si="11"/>
        <v>12</v>
      </c>
      <c r="Q15" s="83">
        <f t="shared" si="2"/>
        <v>45581</v>
      </c>
      <c r="R15" s="35" t="str">
        <f t="shared" si="3"/>
        <v>Verkooyen, John</v>
      </c>
      <c r="S15" s="40">
        <f t="shared" si="4"/>
        <v>4</v>
      </c>
      <c r="T15" s="40">
        <f t="shared" si="5"/>
        <v>14</v>
      </c>
      <c r="U15" s="40">
        <f t="shared" si="6"/>
        <v>3</v>
      </c>
      <c r="V15" s="41">
        <f t="shared" si="7"/>
        <v>0.2857142857142857</v>
      </c>
      <c r="W15" s="42">
        <f t="shared" si="8"/>
        <v>0</v>
      </c>
      <c r="X15">
        <f t="shared" si="9"/>
        <v>140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0.4</v>
      </c>
      <c r="L16" t="str">
        <f t="shared" ref="L16" si="21">CONCATENATE($R$1,"-",,$D16,"-",M16)</f>
        <v>Zagers, Kees-Hanegraaf, Daan-7</v>
      </c>
      <c r="M16">
        <v>7</v>
      </c>
      <c r="N16">
        <f t="shared" si="1"/>
        <v>45582.113333333335</v>
      </c>
      <c r="O16">
        <f t="shared" si="11"/>
        <v>13</v>
      </c>
      <c r="Q16" s="83">
        <f t="shared" si="2"/>
        <v>45581</v>
      </c>
      <c r="R16" s="35" t="str">
        <f t="shared" si="3"/>
        <v>Havermans, Jos</v>
      </c>
      <c r="S16" s="40">
        <f t="shared" si="4"/>
        <v>6</v>
      </c>
      <c r="T16" s="40">
        <f t="shared" si="5"/>
        <v>18</v>
      </c>
      <c r="U16" s="40">
        <f t="shared" si="6"/>
        <v>3</v>
      </c>
      <c r="V16" s="41">
        <f t="shared" si="7"/>
        <v>0.33333333333333331</v>
      </c>
      <c r="W16" s="42">
        <f t="shared" si="8"/>
        <v>0</v>
      </c>
      <c r="X16">
        <f t="shared" si="9"/>
        <v>180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0.4</v>
      </c>
      <c r="L17" t="str">
        <f t="shared" ref="L17" si="22">CONCATENATE($D17,"-",$R$1,"-",M17)</f>
        <v>Hanegraaf, Daan-Zagers, Kees-7</v>
      </c>
      <c r="M17">
        <v>7</v>
      </c>
      <c r="N17">
        <f t="shared" si="1"/>
        <v>45582.9</v>
      </c>
      <c r="O17">
        <f t="shared" si="11"/>
        <v>14</v>
      </c>
      <c r="Q17" s="83">
        <f t="shared" si="2"/>
        <v>45581</v>
      </c>
      <c r="R17" s="35" t="str">
        <f t="shared" si="3"/>
        <v>Vermeulen, Rudolf</v>
      </c>
      <c r="S17" s="40">
        <f t="shared" si="4"/>
        <v>12</v>
      </c>
      <c r="T17" s="40">
        <f t="shared" si="5"/>
        <v>30</v>
      </c>
      <c r="U17" s="40">
        <f t="shared" si="6"/>
        <v>2</v>
      </c>
      <c r="V17" s="41">
        <f t="shared" si="7"/>
        <v>0.4</v>
      </c>
      <c r="W17" s="42">
        <f t="shared" si="8"/>
        <v>3</v>
      </c>
      <c r="X17">
        <f t="shared" si="9"/>
        <v>30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0.4</v>
      </c>
      <c r="L18" t="str">
        <f t="shared" ref="L18" si="23">CONCATENATE($R$1,"-",,$D18,"-",M18)</f>
        <v>Zagers, Kees-Hanegraaf, Daan-8</v>
      </c>
      <c r="M18">
        <v>8</v>
      </c>
      <c r="N18">
        <f t="shared" si="1"/>
        <v>45589.366666666676</v>
      </c>
      <c r="O18">
        <f t="shared" si="11"/>
        <v>15</v>
      </c>
      <c r="Q18" s="83">
        <f t="shared" si="2"/>
        <v>45588</v>
      </c>
      <c r="R18" s="35" t="str">
        <f t="shared" si="3"/>
        <v>Verkooyen, John</v>
      </c>
      <c r="S18" s="40">
        <f t="shared" si="4"/>
        <v>8</v>
      </c>
      <c r="T18" s="40">
        <f t="shared" si="5"/>
        <v>30</v>
      </c>
      <c r="U18" s="40">
        <f t="shared" si="6"/>
        <v>2</v>
      </c>
      <c r="V18" s="41">
        <f t="shared" si="7"/>
        <v>0.26666666666666666</v>
      </c>
      <c r="W18" s="42">
        <f t="shared" si="8"/>
        <v>0</v>
      </c>
      <c r="X18">
        <f t="shared" si="9"/>
        <v>300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0.4</v>
      </c>
      <c r="L19" t="str">
        <f t="shared" ref="L19" si="24">CONCATENATE($D19,"-",$R$1,"-",M19)</f>
        <v>Hanegraaf, Daan-Zagers, Kees-8</v>
      </c>
      <c r="M19">
        <v>8</v>
      </c>
      <c r="N19">
        <f t="shared" si="1"/>
        <v>45589.521304347829</v>
      </c>
      <c r="O19">
        <f t="shared" si="11"/>
        <v>16</v>
      </c>
      <c r="Q19" s="83">
        <f t="shared" si="2"/>
        <v>45588</v>
      </c>
      <c r="R19" s="35" t="str">
        <f t="shared" si="3"/>
        <v>Steen, Jan van</v>
      </c>
      <c r="S19" s="40">
        <f t="shared" si="4"/>
        <v>9</v>
      </c>
      <c r="T19" s="40">
        <f t="shared" si="5"/>
        <v>23</v>
      </c>
      <c r="U19" s="40">
        <f t="shared" si="6"/>
        <v>4</v>
      </c>
      <c r="V19" s="41">
        <f t="shared" si="7"/>
        <v>0.39130434782608697</v>
      </c>
      <c r="W19" s="42">
        <f t="shared" si="8"/>
        <v>0</v>
      </c>
      <c r="X19">
        <f t="shared" si="9"/>
        <v>230</v>
      </c>
    </row>
    <row r="20" spans="2:24" ht="15">
      <c r="B20">
        <f t="shared" si="0"/>
        <v>45547.122941176465</v>
      </c>
      <c r="C20" s="35">
        <f>_xlfn.IFNA(VLOOKUP(L20,Invoer!$A$3:$P$599,3,FALSE),"")</f>
        <v>45546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6</v>
      </c>
      <c r="F20" s="31">
        <f>_xlfn.IFNA(VLOOKUP(L20,Invoer!$A$3:$P$599,10,FALSE),"")</f>
        <v>17</v>
      </c>
      <c r="G20" s="31">
        <f>_xlfn.IFNA(VLOOKUP(L20,Invoer!$A$3:$P$599,11,FALSE),"")</f>
        <v>2</v>
      </c>
      <c r="H20" s="32">
        <f>_xlfn.IFNA(VLOOKUP(L20,Invoer!$A$3:$P$599,13,FALSE),"")</f>
        <v>0.35294117647058826</v>
      </c>
      <c r="I20" s="34">
        <f>_xlfn.IFNA(VLOOKUP(L20,Invoer!$A$3:$P$599,15,FALSE),"")</f>
        <v>0</v>
      </c>
      <c r="J20" s="37">
        <f>VLOOKUP($R$1,Deelnemers!$B$1:$D$25,3,FALSE)</f>
        <v>0.4</v>
      </c>
      <c r="L20" t="str">
        <f t="shared" ref="L20" si="25">CONCATENATE($R$1,"-",,$D20,"-",M20)</f>
        <v>Zagers, Kees-Hanegraaf, Hein-1</v>
      </c>
      <c r="M20">
        <v>1</v>
      </c>
      <c r="N20">
        <f t="shared" si="1"/>
        <v>45603.135000000002</v>
      </c>
      <c r="O20">
        <f t="shared" si="11"/>
        <v>17</v>
      </c>
      <c r="Q20" s="83">
        <f t="shared" si="2"/>
        <v>45602</v>
      </c>
      <c r="R20" s="35" t="str">
        <f t="shared" si="3"/>
        <v>Hoppenbrouwers, Ben</v>
      </c>
      <c r="S20" s="40">
        <f t="shared" si="4"/>
        <v>6</v>
      </c>
      <c r="T20" s="40">
        <f t="shared" si="5"/>
        <v>16</v>
      </c>
      <c r="U20" s="40">
        <f t="shared" si="6"/>
        <v>3</v>
      </c>
      <c r="V20" s="41">
        <f t="shared" si="7"/>
        <v>0.375</v>
      </c>
      <c r="W20" s="42">
        <f t="shared" si="8"/>
        <v>0</v>
      </c>
      <c r="X20">
        <f t="shared" si="9"/>
        <v>160</v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0.4</v>
      </c>
      <c r="L21" t="str">
        <f t="shared" ref="L21" si="26">CONCATENATE($D21,"-",$R$1,"-",M21)</f>
        <v>Hanegraaf, Hein-Zagers, Kees-1</v>
      </c>
      <c r="M21">
        <v>1</v>
      </c>
      <c r="N21">
        <f t="shared" si="1"/>
        <v>45603.366666666676</v>
      </c>
      <c r="O21">
        <f t="shared" si="11"/>
        <v>18</v>
      </c>
      <c r="Q21" s="83">
        <f t="shared" si="2"/>
        <v>45602</v>
      </c>
      <c r="R21" s="35" t="str">
        <f t="shared" si="3"/>
        <v>Steen, Kees van</v>
      </c>
      <c r="S21" s="40">
        <f t="shared" si="4"/>
        <v>8</v>
      </c>
      <c r="T21" s="40">
        <f t="shared" si="5"/>
        <v>30</v>
      </c>
      <c r="U21" s="40">
        <f t="shared" si="6"/>
        <v>3</v>
      </c>
      <c r="V21" s="41">
        <f t="shared" si="7"/>
        <v>0.26666666666666666</v>
      </c>
      <c r="W21" s="42">
        <f t="shared" si="8"/>
        <v>0</v>
      </c>
      <c r="X21">
        <f t="shared" si="9"/>
        <v>300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0.4</v>
      </c>
      <c r="L22" t="str">
        <f t="shared" ref="L22" si="27">CONCATENATE($R$1,"-",,$D22,"-",M22)</f>
        <v>Zagers, Kees-Hanegraaf, Hein-2</v>
      </c>
      <c r="M22">
        <v>2</v>
      </c>
      <c r="N22">
        <f t="shared" si="1"/>
        <v>45616.833333333336</v>
      </c>
      <c r="O22">
        <f t="shared" si="11"/>
        <v>19</v>
      </c>
      <c r="Q22" s="83">
        <f t="shared" si="2"/>
        <v>45616</v>
      </c>
      <c r="R22" s="35" t="str">
        <f t="shared" si="3"/>
        <v>Vermeulen, Rudolf</v>
      </c>
      <c r="S22" s="40">
        <f t="shared" si="4"/>
        <v>4</v>
      </c>
      <c r="T22" s="40">
        <f t="shared" si="5"/>
        <v>30</v>
      </c>
      <c r="U22" s="40">
        <f t="shared" si="6"/>
        <v>2</v>
      </c>
      <c r="V22" s="41">
        <f t="shared" si="7"/>
        <v>0.13333333333333333</v>
      </c>
      <c r="W22" s="42">
        <f t="shared" si="8"/>
        <v>0</v>
      </c>
      <c r="X22">
        <f t="shared" si="9"/>
        <v>300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0.4</v>
      </c>
      <c r="L23" t="str">
        <f t="shared" ref="L23" si="28">CONCATENATE($D23,"-",$R$1,"-",M23)</f>
        <v>Hanegraaf, Hein-Zagers, Kees-2</v>
      </c>
      <c r="M23">
        <v>2</v>
      </c>
      <c r="N23">
        <f t="shared" si="1"/>
        <v>45617.633333333339</v>
      </c>
      <c r="O23">
        <f t="shared" si="11"/>
        <v>20</v>
      </c>
      <c r="Q23" s="83">
        <f t="shared" si="2"/>
        <v>45616</v>
      </c>
      <c r="R23" s="35" t="str">
        <f t="shared" si="3"/>
        <v>Oorschot, René van</v>
      </c>
      <c r="S23" s="40">
        <f t="shared" si="4"/>
        <v>10</v>
      </c>
      <c r="T23" s="40">
        <f t="shared" si="5"/>
        <v>30</v>
      </c>
      <c r="U23" s="40">
        <f t="shared" si="6"/>
        <v>2</v>
      </c>
      <c r="V23" s="41">
        <f t="shared" si="7"/>
        <v>0.33333333333333331</v>
      </c>
      <c r="W23" s="42">
        <f t="shared" si="8"/>
        <v>0</v>
      </c>
      <c r="X23">
        <f t="shared" si="9"/>
        <v>300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0.4</v>
      </c>
      <c r="L24" t="str">
        <f t="shared" ref="L24" si="29">CONCATENATE($R$1,"-",,$D24,"-",M24)</f>
        <v>Zagers, Kees-Hanegraaf, Hein-3</v>
      </c>
      <c r="M24">
        <v>3</v>
      </c>
      <c r="N24">
        <f t="shared" si="1"/>
        <v>45623.948333333334</v>
      </c>
      <c r="O24">
        <f t="shared" si="11"/>
        <v>21</v>
      </c>
      <c r="Q24" s="83">
        <f t="shared" si="2"/>
        <v>45623</v>
      </c>
      <c r="R24" s="35" t="str">
        <f t="shared" si="3"/>
        <v>Havermans, Jos</v>
      </c>
      <c r="S24" s="40">
        <f t="shared" si="4"/>
        <v>5</v>
      </c>
      <c r="T24" s="40">
        <f t="shared" si="5"/>
        <v>24</v>
      </c>
      <c r="U24" s="40">
        <f t="shared" si="6"/>
        <v>2</v>
      </c>
      <c r="V24" s="41">
        <f t="shared" si="7"/>
        <v>0.20833333333333334</v>
      </c>
      <c r="W24" s="42">
        <f t="shared" si="8"/>
        <v>0</v>
      </c>
      <c r="X24">
        <f t="shared" si="9"/>
        <v>240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0.4</v>
      </c>
      <c r="L25" t="str">
        <f t="shared" ref="L25" si="30">CONCATENATE($D25,"-",$R$1,"-",M25)</f>
        <v>Hanegraaf, Hein-Zagers, Kees-3</v>
      </c>
      <c r="M25">
        <v>3</v>
      </c>
      <c r="N25">
        <f t="shared" si="1"/>
        <v>45624.9</v>
      </c>
      <c r="O25">
        <f t="shared" si="11"/>
        <v>22</v>
      </c>
      <c r="Q25" s="83">
        <f t="shared" si="2"/>
        <v>45623</v>
      </c>
      <c r="R25" s="35" t="str">
        <f t="shared" si="3"/>
        <v>Verkooyen, John</v>
      </c>
      <c r="S25" s="40">
        <f t="shared" si="4"/>
        <v>12</v>
      </c>
      <c r="T25" s="40">
        <f t="shared" si="5"/>
        <v>30</v>
      </c>
      <c r="U25" s="40">
        <f t="shared" si="6"/>
        <v>2</v>
      </c>
      <c r="V25" s="41">
        <f t="shared" si="7"/>
        <v>0.4</v>
      </c>
      <c r="W25" s="42">
        <f t="shared" si="8"/>
        <v>3</v>
      </c>
      <c r="X25">
        <f t="shared" si="9"/>
        <v>30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0.4</v>
      </c>
      <c r="L26" t="str">
        <f t="shared" ref="L26" si="31">CONCATENATE($R$1,"-",,$D26,"-",M26)</f>
        <v>Zagers, Kees-Hanegraaf, Hein-4</v>
      </c>
      <c r="M26">
        <v>4</v>
      </c>
      <c r="N26">
        <f t="shared" si="1"/>
        <v>45638.951739130433</v>
      </c>
      <c r="O26">
        <f t="shared" si="11"/>
        <v>23</v>
      </c>
      <c r="Q26" s="83">
        <f t="shared" si="2"/>
        <v>45637</v>
      </c>
      <c r="R26" s="35" t="str">
        <f t="shared" si="3"/>
        <v>Jochems, Cees</v>
      </c>
      <c r="S26" s="40">
        <f t="shared" si="4"/>
        <v>12</v>
      </c>
      <c r="T26" s="40">
        <f t="shared" si="5"/>
        <v>23</v>
      </c>
      <c r="U26" s="40">
        <f t="shared" si="6"/>
        <v>3</v>
      </c>
      <c r="V26" s="41">
        <f t="shared" si="7"/>
        <v>0.52173913043478259</v>
      </c>
      <c r="W26" s="42">
        <f t="shared" si="8"/>
        <v>3</v>
      </c>
      <c r="X26">
        <f t="shared" si="9"/>
        <v>23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0.4</v>
      </c>
      <c r="L27" t="str">
        <f t="shared" ref="L27" si="32">CONCATENATE($D27,"-",$R$1,"-",M27)</f>
        <v>Hanegraaf, Hein-Zagers, Kees-4</v>
      </c>
      <c r="M27">
        <v>4</v>
      </c>
      <c r="N27">
        <f t="shared" si="1"/>
        <v>45639.021578947366</v>
      </c>
      <c r="O27">
        <f t="shared" si="11"/>
        <v>24</v>
      </c>
      <c r="Q27" s="83">
        <f t="shared" si="2"/>
        <v>45637</v>
      </c>
      <c r="R27" s="35" t="str">
        <f t="shared" si="3"/>
        <v>Vissenberg, Erwin</v>
      </c>
      <c r="S27" s="40">
        <f t="shared" si="4"/>
        <v>12</v>
      </c>
      <c r="T27" s="40">
        <f t="shared" si="5"/>
        <v>19</v>
      </c>
      <c r="U27" s="40">
        <f t="shared" si="6"/>
        <v>3</v>
      </c>
      <c r="V27" s="41">
        <f t="shared" si="7"/>
        <v>0.63157894736842102</v>
      </c>
      <c r="W27" s="42">
        <f t="shared" si="8"/>
        <v>3</v>
      </c>
      <c r="X27">
        <f t="shared" si="9"/>
        <v>19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0.4</v>
      </c>
      <c r="L28" t="str">
        <f t="shared" ref="L28" si="33">CONCATENATE($R$1,"-",,$D28,"-",M28)</f>
        <v>Zagers, Kees-Hanegraaf, Hein-5</v>
      </c>
      <c r="M28">
        <v>5</v>
      </c>
      <c r="N28">
        <f t="shared" si="1"/>
        <v>45645.191538461535</v>
      </c>
      <c r="O28">
        <f t="shared" si="11"/>
        <v>25</v>
      </c>
      <c r="Q28" s="83">
        <f t="shared" si="2"/>
        <v>45644</v>
      </c>
      <c r="R28" s="35" t="str">
        <f t="shared" si="3"/>
        <v>Zagers, Mark</v>
      </c>
      <c r="S28" s="40">
        <f t="shared" si="4"/>
        <v>6</v>
      </c>
      <c r="T28" s="40">
        <f t="shared" si="5"/>
        <v>13</v>
      </c>
      <c r="U28" s="40">
        <f t="shared" si="6"/>
        <v>3</v>
      </c>
      <c r="V28" s="41">
        <f t="shared" si="7"/>
        <v>0.46153846153846156</v>
      </c>
      <c r="W28" s="42">
        <f t="shared" si="8"/>
        <v>0</v>
      </c>
      <c r="X28">
        <f t="shared" si="9"/>
        <v>130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0.4</v>
      </c>
      <c r="L29" t="str">
        <f t="shared" ref="L29" si="34">CONCATENATE($D29,"-",$R$1,"-",M29)</f>
        <v>Hanegraaf, Hein-Zagers, Kees-5</v>
      </c>
      <c r="M29">
        <v>5</v>
      </c>
      <c r="N29">
        <f t="shared" si="1"/>
        <v>45645.939999999995</v>
      </c>
      <c r="O29">
        <f t="shared" si="11"/>
        <v>26</v>
      </c>
      <c r="Q29" s="83">
        <f t="shared" si="2"/>
        <v>45644</v>
      </c>
      <c r="R29" s="35" t="str">
        <f t="shared" si="3"/>
        <v>Havermans, Jos</v>
      </c>
      <c r="S29" s="40">
        <f t="shared" si="4"/>
        <v>12</v>
      </c>
      <c r="T29" s="40">
        <f t="shared" si="5"/>
        <v>24</v>
      </c>
      <c r="U29" s="40">
        <f t="shared" si="6"/>
        <v>2</v>
      </c>
      <c r="V29" s="41">
        <f t="shared" si="7"/>
        <v>0.5</v>
      </c>
      <c r="W29" s="42">
        <f t="shared" si="8"/>
        <v>3</v>
      </c>
      <c r="X29">
        <f t="shared" si="9"/>
        <v>24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0.4</v>
      </c>
      <c r="L30" t="str">
        <f t="shared" ref="L30" si="35">CONCATENATE($R$1,"-",,$D30,"-",M30)</f>
        <v>Zagers, Kees-Hanegraaf, Hein-6</v>
      </c>
      <c r="M30">
        <v>6</v>
      </c>
      <c r="N30">
        <f t="shared" si="1"/>
        <v>45665.948333333334</v>
      </c>
      <c r="O30">
        <f t="shared" si="11"/>
        <v>27</v>
      </c>
      <c r="Q30" s="83">
        <f t="shared" si="2"/>
        <v>45665</v>
      </c>
      <c r="R30" s="35" t="str">
        <f t="shared" si="3"/>
        <v>Steen, Jan van</v>
      </c>
      <c r="S30" s="40">
        <f t="shared" si="4"/>
        <v>5</v>
      </c>
      <c r="T30" s="40">
        <f t="shared" si="5"/>
        <v>24</v>
      </c>
      <c r="U30" s="40">
        <f t="shared" si="6"/>
        <v>1</v>
      </c>
      <c r="V30" s="41">
        <f t="shared" si="7"/>
        <v>0.20833333333333334</v>
      </c>
      <c r="W30" s="42">
        <f t="shared" si="8"/>
        <v>0</v>
      </c>
      <c r="X30">
        <f t="shared" si="9"/>
        <v>240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0.4</v>
      </c>
      <c r="L31" t="str">
        <f t="shared" ref="L31" si="36">CONCATENATE($D31,"-",$R$1,"-",M31)</f>
        <v>Hanegraaf, Hein-Zagers, Kees-6</v>
      </c>
      <c r="M31">
        <v>6</v>
      </c>
      <c r="N31">
        <f t="shared" si="1"/>
        <v>45666.366666666676</v>
      </c>
      <c r="O31">
        <f t="shared" si="11"/>
        <v>28</v>
      </c>
      <c r="Q31" s="83">
        <f t="shared" si="2"/>
        <v>45665</v>
      </c>
      <c r="R31" s="35" t="str">
        <f t="shared" si="3"/>
        <v>Vermeulen, Rudolf</v>
      </c>
      <c r="S31" s="40">
        <f t="shared" si="4"/>
        <v>8</v>
      </c>
      <c r="T31" s="40">
        <f t="shared" si="5"/>
        <v>30</v>
      </c>
      <c r="U31" s="40">
        <f t="shared" si="6"/>
        <v>1</v>
      </c>
      <c r="V31" s="41">
        <f t="shared" si="7"/>
        <v>0.26666666666666666</v>
      </c>
      <c r="W31" s="42">
        <f t="shared" si="8"/>
        <v>0</v>
      </c>
      <c r="X31">
        <f t="shared" si="9"/>
        <v>300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0.4</v>
      </c>
      <c r="L32" t="str">
        <f t="shared" ref="L32" si="37">CONCATENATE($R$1,"-",,$D32,"-",M32)</f>
        <v>Zagers, Kees-Hanegraaf, Hein-7</v>
      </c>
      <c r="M32">
        <v>7</v>
      </c>
      <c r="N32">
        <f t="shared" si="1"/>
        <v>45687.76666666667</v>
      </c>
      <c r="O32">
        <f t="shared" si="11"/>
        <v>29</v>
      </c>
      <c r="Q32" s="83">
        <f t="shared" si="2"/>
        <v>45686</v>
      </c>
      <c r="R32" s="35" t="str">
        <f t="shared" si="3"/>
        <v>Steen, Kees van</v>
      </c>
      <c r="S32" s="40">
        <f t="shared" si="4"/>
        <v>11</v>
      </c>
      <c r="T32" s="40">
        <f t="shared" si="5"/>
        <v>30</v>
      </c>
      <c r="U32" s="40">
        <f t="shared" si="6"/>
        <v>2</v>
      </c>
      <c r="V32" s="41">
        <f t="shared" si="7"/>
        <v>0.36666666666666664</v>
      </c>
      <c r="W32" s="42">
        <f t="shared" si="8"/>
        <v>0</v>
      </c>
      <c r="X32">
        <f t="shared" si="9"/>
        <v>300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0.4</v>
      </c>
      <c r="L33" t="str">
        <f t="shared" ref="L33" si="38">CONCATENATE($D33,"-",$R$1,"-",M33)</f>
        <v>Hanegraaf, Hein-Zagers, Kees-7</v>
      </c>
      <c r="M33">
        <v>7</v>
      </c>
      <c r="N33">
        <f t="shared" si="1"/>
        <v>45687.914444444439</v>
      </c>
      <c r="O33">
        <f t="shared" si="11"/>
        <v>30</v>
      </c>
      <c r="Q33" s="83">
        <f t="shared" si="2"/>
        <v>45686</v>
      </c>
      <c r="R33" s="35" t="str">
        <f t="shared" si="3"/>
        <v>Praat, Marcel van</v>
      </c>
      <c r="S33" s="40">
        <f t="shared" si="4"/>
        <v>12</v>
      </c>
      <c r="T33" s="40">
        <f t="shared" si="5"/>
        <v>27</v>
      </c>
      <c r="U33" s="40">
        <f t="shared" si="6"/>
        <v>3</v>
      </c>
      <c r="V33" s="41">
        <f t="shared" si="7"/>
        <v>0.44444444444444442</v>
      </c>
      <c r="W33" s="42">
        <f t="shared" si="8"/>
        <v>3</v>
      </c>
      <c r="X33">
        <f t="shared" si="9"/>
        <v>27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0.4</v>
      </c>
      <c r="L34" t="str">
        <f t="shared" ref="L34" si="39">CONCATENATE($R$1,"-",,$D34,"-",M34)</f>
        <v>Zagers, Kees-Hanegraaf, Hein-8</v>
      </c>
      <c r="M34">
        <v>8</v>
      </c>
      <c r="N34">
        <f t="shared" si="1"/>
        <v>45694.411052631585</v>
      </c>
      <c r="O34">
        <f t="shared" si="11"/>
        <v>31</v>
      </c>
      <c r="Q34" s="83">
        <f t="shared" si="2"/>
        <v>45693</v>
      </c>
      <c r="R34" s="35" t="str">
        <f t="shared" si="3"/>
        <v>Hanegraaf, Daan</v>
      </c>
      <c r="S34" s="40">
        <f t="shared" si="4"/>
        <v>8</v>
      </c>
      <c r="T34" s="40">
        <f t="shared" si="5"/>
        <v>19</v>
      </c>
      <c r="U34" s="40">
        <f t="shared" si="6"/>
        <v>3</v>
      </c>
      <c r="V34" s="41">
        <f t="shared" si="7"/>
        <v>0.42105263157894735</v>
      </c>
      <c r="W34" s="42">
        <f t="shared" si="8"/>
        <v>0</v>
      </c>
      <c r="X34">
        <f t="shared" si="9"/>
        <v>190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0.4</v>
      </c>
      <c r="L35" t="str">
        <f t="shared" ref="L35" si="40">CONCATENATE($D35,"-",$R$1,"-",M35)</f>
        <v>Hanegraaf, Hein-Zagers, Kees-8</v>
      </c>
      <c r="M35">
        <v>8</v>
      </c>
      <c r="N35">
        <f t="shared" si="1"/>
        <v>45695.197142857141</v>
      </c>
      <c r="O35">
        <f t="shared" si="11"/>
        <v>32</v>
      </c>
      <c r="Q35" s="83">
        <f t="shared" si="2"/>
        <v>45693</v>
      </c>
      <c r="R35" s="35" t="str">
        <f t="shared" si="3"/>
        <v>Hoppenbrouwers, Ben</v>
      </c>
      <c r="S35" s="40">
        <f t="shared" si="4"/>
        <v>12</v>
      </c>
      <c r="T35" s="40">
        <f t="shared" si="5"/>
        <v>14</v>
      </c>
      <c r="U35" s="40">
        <f t="shared" si="6"/>
        <v>4</v>
      </c>
      <c r="V35" s="41">
        <f t="shared" si="7"/>
        <v>0.8571428571428571</v>
      </c>
      <c r="W35" s="42">
        <f t="shared" si="8"/>
        <v>3</v>
      </c>
      <c r="X35">
        <f t="shared" si="9"/>
        <v>14</v>
      </c>
    </row>
    <row r="36" spans="2:24" ht="15">
      <c r="B36">
        <f t="shared" ref="B36:B67" si="41">IFERROR(IF(COUNTIF($C$4:$C$395,$C36)&gt;1,$C36+(E36/10)+(F36/100)+H36,$C36),100000000000000000)</f>
        <v>45561.633333333339</v>
      </c>
      <c r="C36" s="35">
        <f>_xlfn.IFNA(VLOOKUP(L36,Invoer!$A$3:$P$599,3,FALSE),"")</f>
        <v>45560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10</v>
      </c>
      <c r="F36" s="31">
        <f>_xlfn.IFNA(VLOOKUP(L36,Invoer!$A$3:$P$599,10,FALSE),"")</f>
        <v>30</v>
      </c>
      <c r="G36" s="31">
        <f>_xlfn.IFNA(VLOOKUP(L36,Invoer!$A$3:$P$599,11,FALSE),"")</f>
        <v>2</v>
      </c>
      <c r="H36" s="32">
        <f>_xlfn.IFNA(VLOOKUP(L36,Invoer!$A$3:$P$599,13,FALSE),"")</f>
        <v>0.33333333333333331</v>
      </c>
      <c r="I36" s="34">
        <f>_xlfn.IFNA(VLOOKUP(L36,Invoer!$A$3:$P$599,15,FALSE),"")</f>
        <v>0</v>
      </c>
      <c r="J36" s="37">
        <f>VLOOKUP($R$1,Deelnemers!$B$1:$D$25,3,FALSE)</f>
        <v>0.4</v>
      </c>
      <c r="L36" t="str">
        <f t="shared" ref="L36" si="42">CONCATENATE($R$1,"-",,$D36,"-",M36)</f>
        <v>Zagers, Kees-Havermans, Jos-1</v>
      </c>
      <c r="M36">
        <v>1</v>
      </c>
      <c r="N36">
        <f t="shared" ref="N36:N67" si="43">SMALL($B$4:$B$403,ROW($B33))</f>
        <v>45701.1</v>
      </c>
      <c r="O36">
        <f t="shared" si="11"/>
        <v>33</v>
      </c>
      <c r="Q36" s="83">
        <f t="shared" ref="Q36:Q67" si="44">VLOOKUP(N36,$B$4:$I$403,2,FALSE)</f>
        <v>45700</v>
      </c>
      <c r="R36" s="35" t="str">
        <f t="shared" ref="R36:R67" si="45">IF(Q36="","",VLOOKUP(N36,$B$4:$I$403,3,FALSE))</f>
        <v>Steen, Jan van</v>
      </c>
      <c r="S36" s="40">
        <f t="shared" ref="S36:S67" si="46">VLOOKUP(N36,$B$4:$I$403,4,FALSE)</f>
        <v>6</v>
      </c>
      <c r="T36" s="40">
        <f t="shared" ref="T36:T67" si="47">VLOOKUP(N36,$B$4:$I$403,5,FALSE)</f>
        <v>30</v>
      </c>
      <c r="U36" s="40">
        <f t="shared" ref="U36:U67" si="48">VLOOKUP(N36,$B$4:$I$403,6,FALSE)</f>
        <v>2</v>
      </c>
      <c r="V36" s="41">
        <f t="shared" ref="V36:V67" si="49">VLOOKUP(N36,$B$4:$I$403,7,FALSE)</f>
        <v>0.2</v>
      </c>
      <c r="W36" s="42">
        <f t="shared" ref="W36:W67" si="50">VLOOKUP(N36,$B$4:$I$403,8,FALSE)</f>
        <v>0</v>
      </c>
      <c r="X36">
        <f t="shared" si="9"/>
        <v>300</v>
      </c>
    </row>
    <row r="37" spans="2:24" ht="15">
      <c r="B37">
        <f t="shared" si="41"/>
        <v>45623.948333333334</v>
      </c>
      <c r="C37" s="35">
        <f>_xlfn.IFNA(VLOOKUP(L37,Invoer!$A$3:$P$599,3,FALSE),"")</f>
        <v>45623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5</v>
      </c>
      <c r="F37" s="31">
        <f>_xlfn.IFNA(VLOOKUP(L37,Invoer!$A$3:$P$599,10,FALSE),"")</f>
        <v>24</v>
      </c>
      <c r="G37" s="31">
        <f>_xlfn.IFNA(VLOOKUP(L37,Invoer!$A$3:$P$599,12,FALSE),"")</f>
        <v>2</v>
      </c>
      <c r="H37" s="32">
        <f>_xlfn.IFNA(VLOOKUP(L37,Invoer!$A$3:$P$599,14,FALSE),"")</f>
        <v>0.20833333333333334</v>
      </c>
      <c r="I37" s="34">
        <f>_xlfn.IFNA(VLOOKUP(L37,Invoer!$A$3:$P$599,16,FALSE),"")</f>
        <v>0</v>
      </c>
      <c r="J37" s="37">
        <f>VLOOKUP($R$1,Deelnemers!$B$1:$D$25,3,FALSE)</f>
        <v>0.4</v>
      </c>
      <c r="L37" t="str">
        <f t="shared" ref="L37" si="51">CONCATENATE($D37,"-",$R$1,"-",M37)</f>
        <v>Havermans, Jos-Zagers, Kees-1</v>
      </c>
      <c r="M37">
        <v>1</v>
      </c>
      <c r="N37">
        <f t="shared" si="43"/>
        <v>45701.229999999996</v>
      </c>
      <c r="O37">
        <f t="shared" si="11"/>
        <v>34</v>
      </c>
      <c r="Q37" s="83">
        <f t="shared" si="44"/>
        <v>45700</v>
      </c>
      <c r="R37" s="35" t="str">
        <f t="shared" si="45"/>
        <v>Hoppenbrouwers, Ben</v>
      </c>
      <c r="S37" s="40">
        <f t="shared" si="46"/>
        <v>7</v>
      </c>
      <c r="T37" s="40">
        <f t="shared" si="47"/>
        <v>28</v>
      </c>
      <c r="U37" s="40">
        <f t="shared" si="48"/>
        <v>2</v>
      </c>
      <c r="V37" s="41">
        <f t="shared" si="49"/>
        <v>0.25</v>
      </c>
      <c r="W37" s="42">
        <f t="shared" si="50"/>
        <v>0</v>
      </c>
      <c r="X37">
        <f t="shared" si="9"/>
        <v>280</v>
      </c>
    </row>
    <row r="38" spans="2:24" ht="15">
      <c r="B38">
        <f t="shared" si="41"/>
        <v>45582.113333333335</v>
      </c>
      <c r="C38" s="35">
        <f>_xlfn.IFNA(VLOOKUP(L38,Invoer!$A$3:$P$599,3,FALSE),"")</f>
        <v>45581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6</v>
      </c>
      <c r="F38" s="31">
        <f>_xlfn.IFNA(VLOOKUP(L38,Invoer!$A$3:$P$599,10,FALSE),"")</f>
        <v>18</v>
      </c>
      <c r="G38" s="31">
        <f>_xlfn.IFNA(VLOOKUP(L38,Invoer!$A$3:$P$599,11,FALSE),"")</f>
        <v>3</v>
      </c>
      <c r="H38" s="32">
        <f>_xlfn.IFNA(VLOOKUP(L38,Invoer!$A$3:$P$599,13,FALSE),"")</f>
        <v>0.33333333333333331</v>
      </c>
      <c r="I38" s="34">
        <f>_xlfn.IFNA(VLOOKUP(L38,Invoer!$A$3:$P$599,15,FALSE),"")</f>
        <v>0</v>
      </c>
      <c r="J38" s="37">
        <f>VLOOKUP($R$1,Deelnemers!$B$1:$D$25,3,FALSE)</f>
        <v>0.4</v>
      </c>
      <c r="L38" t="str">
        <f t="shared" ref="L38" si="52">CONCATENATE($R$1,"-",,$D38,"-",M38)</f>
        <v>Zagers, Kees-Havermans, Jos-2</v>
      </c>
      <c r="M38">
        <v>2</v>
      </c>
      <c r="N38">
        <f t="shared" si="43"/>
        <v>45708.633333333339</v>
      </c>
      <c r="O38">
        <f t="shared" si="11"/>
        <v>35</v>
      </c>
      <c r="Q38" s="83">
        <f t="shared" si="44"/>
        <v>45707</v>
      </c>
      <c r="R38" s="35" t="str">
        <f t="shared" si="45"/>
        <v>Kroese, Gerard</v>
      </c>
      <c r="S38" s="40">
        <f t="shared" si="46"/>
        <v>10</v>
      </c>
      <c r="T38" s="40">
        <f t="shared" si="47"/>
        <v>30</v>
      </c>
      <c r="U38" s="40">
        <f t="shared" si="48"/>
        <v>3</v>
      </c>
      <c r="V38" s="41">
        <f t="shared" si="49"/>
        <v>0.33333333333333331</v>
      </c>
      <c r="W38" s="42">
        <f t="shared" si="50"/>
        <v>0</v>
      </c>
      <c r="X38">
        <f t="shared" si="9"/>
        <v>300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0.4</v>
      </c>
      <c r="L39" t="str">
        <f t="shared" ref="L39" si="53">CONCATENATE($D39,"-",$R$1,"-",M39)</f>
        <v>Havermans, Jos-Zagers, Kees-2</v>
      </c>
      <c r="M39">
        <v>2</v>
      </c>
      <c r="N39">
        <f t="shared" si="43"/>
        <v>45708.939999999995</v>
      </c>
      <c r="O39">
        <f t="shared" si="11"/>
        <v>36</v>
      </c>
      <c r="Q39" s="83">
        <f t="shared" si="44"/>
        <v>45707</v>
      </c>
      <c r="R39" s="35" t="str">
        <f t="shared" si="45"/>
        <v>Praat, Marcel van</v>
      </c>
      <c r="S39" s="40">
        <f t="shared" si="46"/>
        <v>12</v>
      </c>
      <c r="T39" s="40">
        <f t="shared" si="47"/>
        <v>24</v>
      </c>
      <c r="U39" s="40">
        <f t="shared" si="48"/>
        <v>4</v>
      </c>
      <c r="V39" s="41">
        <f t="shared" si="49"/>
        <v>0.5</v>
      </c>
      <c r="W39" s="42">
        <f t="shared" si="50"/>
        <v>3</v>
      </c>
      <c r="X39">
        <f t="shared" si="9"/>
        <v>24</v>
      </c>
    </row>
    <row r="40" spans="2:24" ht="15">
      <c r="B40">
        <f t="shared" si="41"/>
        <v>45645.939999999995</v>
      </c>
      <c r="C40" s="35">
        <f>_xlfn.IFNA(VLOOKUP(L40,Invoer!$A$3:$P$599,3,FALSE),"")</f>
        <v>45644</v>
      </c>
      <c r="D40" s="23" t="str">
        <f>Deelnemers!$B$4</f>
        <v>Havermans, Jos</v>
      </c>
      <c r="E40" s="31">
        <f>IFERROR(IF(VLOOKUP(L40,Invoer!$A$3:$P$599,8,FALSE)&gt;$S$1,$S$1,VLOOKUP(L40,Invoer!$A$3:$P$599,8,FALSE)),"")</f>
        <v>12</v>
      </c>
      <c r="F40" s="31">
        <f>_xlfn.IFNA(VLOOKUP(L40,Invoer!$A$3:$P$599,10,FALSE),"")</f>
        <v>24</v>
      </c>
      <c r="G40" s="31">
        <f>_xlfn.IFNA(VLOOKUP(L40,Invoer!$A$3:$P$599,11,FALSE),"")</f>
        <v>2</v>
      </c>
      <c r="H40" s="32">
        <f>_xlfn.IFNA(VLOOKUP(L40,Invoer!$A$3:$P$599,13,FALSE),"")</f>
        <v>0.5</v>
      </c>
      <c r="I40" s="34">
        <f>_xlfn.IFNA(VLOOKUP(L40,Invoer!$A$3:$P$599,15,FALSE),"")</f>
        <v>3</v>
      </c>
      <c r="J40" s="37">
        <f>VLOOKUP($R$1,Deelnemers!$B$1:$D$25,3,FALSE)</f>
        <v>0.4</v>
      </c>
      <c r="L40" t="str">
        <f t="shared" ref="L40" si="54">CONCATENATE($R$1,"-",,$D40,"-",M40)</f>
        <v>Zagers, Kees-Havermans, Jos-3</v>
      </c>
      <c r="M40">
        <v>3</v>
      </c>
      <c r="N40">
        <f t="shared" si="43"/>
        <v>45708.951739130433</v>
      </c>
      <c r="O40">
        <f t="shared" si="11"/>
        <v>37</v>
      </c>
      <c r="Q40" s="83">
        <f t="shared" si="44"/>
        <v>45707</v>
      </c>
      <c r="R40" s="35" t="str">
        <f t="shared" si="45"/>
        <v>Vermeulen, Rudolf</v>
      </c>
      <c r="S40" s="40">
        <f t="shared" si="46"/>
        <v>12</v>
      </c>
      <c r="T40" s="40">
        <f t="shared" si="47"/>
        <v>23</v>
      </c>
      <c r="U40" s="40">
        <f t="shared" si="48"/>
        <v>3</v>
      </c>
      <c r="V40" s="41">
        <f t="shared" si="49"/>
        <v>0.52173913043478259</v>
      </c>
      <c r="W40" s="42">
        <f t="shared" si="50"/>
        <v>3</v>
      </c>
      <c r="X40">
        <f t="shared" si="9"/>
        <v>23</v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0.4</v>
      </c>
      <c r="L41" t="str">
        <f t="shared" ref="L41" si="55">CONCATENATE($D41,"-",$R$1,"-",M41)</f>
        <v>Havermans, Jos-Zagers, Kees-3</v>
      </c>
      <c r="M41">
        <v>3</v>
      </c>
      <c r="N41">
        <f t="shared" si="43"/>
        <v>45715.783076923079</v>
      </c>
      <c r="O41">
        <f t="shared" si="11"/>
        <v>38</v>
      </c>
      <c r="Q41" s="83">
        <f t="shared" si="44"/>
        <v>45714</v>
      </c>
      <c r="R41" s="35" t="str">
        <f t="shared" si="45"/>
        <v>Steen, Kees van</v>
      </c>
      <c r="S41" s="40">
        <f t="shared" si="46"/>
        <v>11</v>
      </c>
      <c r="T41" s="40">
        <f t="shared" si="47"/>
        <v>26</v>
      </c>
      <c r="U41" s="40">
        <f t="shared" si="48"/>
        <v>2</v>
      </c>
      <c r="V41" s="41">
        <f t="shared" si="49"/>
        <v>0.42307692307692307</v>
      </c>
      <c r="W41" s="42">
        <f t="shared" si="50"/>
        <v>0</v>
      </c>
      <c r="X41">
        <f t="shared" si="9"/>
        <v>260</v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0.4</v>
      </c>
      <c r="L42" t="str">
        <f t="shared" ref="L42" si="56">CONCATENATE($R$1,"-",,$D42,"-",M42)</f>
        <v>Zagers, Kees-Havermans, Jos-4</v>
      </c>
      <c r="M42">
        <v>4</v>
      </c>
      <c r="N42">
        <f t="shared" si="43"/>
        <v>45716.01090909091</v>
      </c>
      <c r="O42">
        <f t="shared" si="11"/>
        <v>39</v>
      </c>
      <c r="Q42" s="83">
        <f t="shared" si="44"/>
        <v>45714</v>
      </c>
      <c r="R42" s="35" t="str">
        <f t="shared" si="45"/>
        <v>Kroese, Gerard</v>
      </c>
      <c r="S42" s="40">
        <f t="shared" si="46"/>
        <v>12</v>
      </c>
      <c r="T42" s="40">
        <f t="shared" si="47"/>
        <v>22</v>
      </c>
      <c r="U42" s="40">
        <f t="shared" si="48"/>
        <v>2</v>
      </c>
      <c r="V42" s="41">
        <f t="shared" si="49"/>
        <v>0.59090909090909094</v>
      </c>
      <c r="W42" s="42">
        <f t="shared" si="50"/>
        <v>3</v>
      </c>
      <c r="X42">
        <f t="shared" si="9"/>
        <v>22</v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0.4</v>
      </c>
      <c r="L43" t="str">
        <f t="shared" ref="L43" si="57">CONCATENATE($D43,"-",$R$1,"-",M43)</f>
        <v>Havermans, Jos-Zagers, Kees-4</v>
      </c>
      <c r="M43">
        <v>4</v>
      </c>
      <c r="N43">
        <f t="shared" si="43"/>
        <v>45721</v>
      </c>
      <c r="O43">
        <f t="shared" si="11"/>
        <v>40</v>
      </c>
      <c r="Q43" s="83">
        <f t="shared" si="44"/>
        <v>45721</v>
      </c>
      <c r="R43" s="35" t="str">
        <f t="shared" si="45"/>
        <v>Hoppenbrouwers, Ben</v>
      </c>
      <c r="S43" s="40">
        <f t="shared" si="46"/>
        <v>8</v>
      </c>
      <c r="T43" s="40">
        <f t="shared" si="47"/>
        <v>15</v>
      </c>
      <c r="U43" s="40">
        <f t="shared" si="48"/>
        <v>2</v>
      </c>
      <c r="V43" s="41">
        <f t="shared" si="49"/>
        <v>0.53333333333333333</v>
      </c>
      <c r="W43" s="42">
        <f t="shared" si="50"/>
        <v>0</v>
      </c>
      <c r="X43">
        <f t="shared" si="9"/>
        <v>150</v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0.4</v>
      </c>
      <c r="L44" t="str">
        <f t="shared" ref="L44" si="58">CONCATENATE($R$1,"-",,$D44,"-",M44)</f>
        <v>Zagers, Kees-Havermans, Jos-5</v>
      </c>
      <c r="M44">
        <v>5</v>
      </c>
      <c r="N44">
        <f t="shared" si="43"/>
        <v>45729.664782608699</v>
      </c>
      <c r="O44">
        <f t="shared" si="11"/>
        <v>41</v>
      </c>
      <c r="Q44" s="83">
        <f t="shared" si="44"/>
        <v>45728</v>
      </c>
      <c r="R44" s="35" t="str">
        <f t="shared" si="45"/>
        <v>Vermeulen, Rudolf</v>
      </c>
      <c r="S44" s="40">
        <f t="shared" si="46"/>
        <v>10</v>
      </c>
      <c r="T44" s="40">
        <f t="shared" si="47"/>
        <v>23</v>
      </c>
      <c r="U44" s="40">
        <f t="shared" si="48"/>
        <v>2</v>
      </c>
      <c r="V44" s="41">
        <f t="shared" si="49"/>
        <v>0.43478260869565216</v>
      </c>
      <c r="W44" s="42">
        <f t="shared" si="50"/>
        <v>0</v>
      </c>
      <c r="X44">
        <f t="shared" si="9"/>
        <v>230</v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0.4</v>
      </c>
      <c r="L45" t="str">
        <f t="shared" ref="L45" si="59">CONCATENATE($D45,"-",$R$1,"-",M45)</f>
        <v>Havermans, Jos-Zagers, Kees-5</v>
      </c>
      <c r="M45">
        <v>5</v>
      </c>
      <c r="N45">
        <f t="shared" si="43"/>
        <v>45729.921538461538</v>
      </c>
      <c r="O45">
        <f t="shared" si="11"/>
        <v>42</v>
      </c>
      <c r="Q45" s="83">
        <f t="shared" si="44"/>
        <v>45728</v>
      </c>
      <c r="R45" s="35" t="str">
        <f t="shared" si="45"/>
        <v>Zagers, Mark</v>
      </c>
      <c r="S45" s="40">
        <f t="shared" si="46"/>
        <v>12</v>
      </c>
      <c r="T45" s="40">
        <f t="shared" si="47"/>
        <v>26</v>
      </c>
      <c r="U45" s="40">
        <f t="shared" si="48"/>
        <v>2</v>
      </c>
      <c r="V45" s="41">
        <f t="shared" si="49"/>
        <v>0.46153846153846156</v>
      </c>
      <c r="W45" s="42">
        <f t="shared" si="50"/>
        <v>3</v>
      </c>
      <c r="X45">
        <f t="shared" si="9"/>
        <v>26</v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0.4</v>
      </c>
      <c r="L46" t="str">
        <f t="shared" ref="L46" si="60">CONCATENATE($R$1,"-",,$D46,"-",M46)</f>
        <v>Zagers, Kees-Havermans, Jos-6</v>
      </c>
      <c r="M46">
        <v>6</v>
      </c>
      <c r="N46">
        <f t="shared" si="43"/>
        <v>45736.633333333339</v>
      </c>
      <c r="O46">
        <f t="shared" si="11"/>
        <v>43</v>
      </c>
      <c r="Q46" s="83">
        <f t="shared" si="44"/>
        <v>45735</v>
      </c>
      <c r="R46" s="35" t="str">
        <f t="shared" si="45"/>
        <v>Vissenberg, Erwin</v>
      </c>
      <c r="S46" s="40">
        <f t="shared" si="46"/>
        <v>10</v>
      </c>
      <c r="T46" s="40">
        <f t="shared" si="47"/>
        <v>30</v>
      </c>
      <c r="U46" s="40">
        <f t="shared" si="48"/>
        <v>2</v>
      </c>
      <c r="V46" s="41">
        <f t="shared" si="49"/>
        <v>0.33333333333333331</v>
      </c>
      <c r="W46" s="42">
        <f t="shared" si="50"/>
        <v>0</v>
      </c>
      <c r="X46">
        <f t="shared" si="9"/>
        <v>300</v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0.4</v>
      </c>
      <c r="L47" t="str">
        <f t="shared" ref="L47" si="61">CONCATENATE($D47,"-",$R$1,"-",M47)</f>
        <v>Havermans, Jos-Zagers, Kees-6</v>
      </c>
      <c r="M47">
        <v>6</v>
      </c>
      <c r="N47">
        <f t="shared" si="43"/>
        <v>45736.93</v>
      </c>
      <c r="O47">
        <f t="shared" si="11"/>
        <v>44</v>
      </c>
      <c r="Q47" s="83">
        <f t="shared" si="44"/>
        <v>45735</v>
      </c>
      <c r="R47" s="35" t="str">
        <f t="shared" si="45"/>
        <v>Steen, Jan van</v>
      </c>
      <c r="S47" s="40">
        <f t="shared" si="46"/>
        <v>12</v>
      </c>
      <c r="T47" s="40">
        <f t="shared" si="47"/>
        <v>25</v>
      </c>
      <c r="U47" s="40">
        <f t="shared" si="48"/>
        <v>3</v>
      </c>
      <c r="V47" s="41">
        <f t="shared" si="49"/>
        <v>0.48</v>
      </c>
      <c r="W47" s="42">
        <f t="shared" si="50"/>
        <v>3</v>
      </c>
      <c r="X47">
        <f t="shared" si="9"/>
        <v>25</v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0.4</v>
      </c>
      <c r="L48" t="str">
        <f t="shared" ref="L48" si="62">CONCATENATE($R$1,"-",,$D48,"-",M48)</f>
        <v>Zagers, Kees-Havermans, Jos-7</v>
      </c>
      <c r="M48">
        <v>7</v>
      </c>
      <c r="N48">
        <f t="shared" si="43"/>
        <v>45750.9</v>
      </c>
      <c r="O48">
        <f t="shared" si="11"/>
        <v>45</v>
      </c>
      <c r="Q48" s="83">
        <f t="shared" si="44"/>
        <v>45749</v>
      </c>
      <c r="R48" s="35" t="str">
        <f t="shared" si="45"/>
        <v>Steen, Jan van</v>
      </c>
      <c r="S48" s="40">
        <f t="shared" si="46"/>
        <v>12</v>
      </c>
      <c r="T48" s="40">
        <f t="shared" si="47"/>
        <v>30</v>
      </c>
      <c r="U48" s="40">
        <f t="shared" si="48"/>
        <v>2</v>
      </c>
      <c r="V48" s="41">
        <f t="shared" si="49"/>
        <v>0.4</v>
      </c>
      <c r="W48" s="42">
        <f t="shared" si="50"/>
        <v>3</v>
      </c>
      <c r="X48">
        <f t="shared" si="9"/>
        <v>30</v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0.4</v>
      </c>
      <c r="L49" t="str">
        <f t="shared" ref="L49" si="63">CONCATENATE($D49,"-",$R$1,"-",M49)</f>
        <v>Havermans, Jos-Zagers, Kees-7</v>
      </c>
      <c r="M49">
        <v>7</v>
      </c>
      <c r="N49">
        <f t="shared" si="43"/>
        <v>45751.197142857141</v>
      </c>
      <c r="O49">
        <f t="shared" si="11"/>
        <v>46</v>
      </c>
      <c r="Q49" s="83">
        <f t="shared" si="44"/>
        <v>45749</v>
      </c>
      <c r="R49" s="35" t="str">
        <f t="shared" si="45"/>
        <v>Praat, Marcel van</v>
      </c>
      <c r="S49" s="40">
        <f t="shared" si="46"/>
        <v>12</v>
      </c>
      <c r="T49" s="40">
        <f t="shared" si="47"/>
        <v>14</v>
      </c>
      <c r="U49" s="40">
        <f t="shared" si="48"/>
        <v>3</v>
      </c>
      <c r="V49" s="41">
        <f t="shared" si="49"/>
        <v>0.8571428571428571</v>
      </c>
      <c r="W49" s="42">
        <f t="shared" si="50"/>
        <v>3</v>
      </c>
      <c r="X49">
        <f t="shared" si="9"/>
        <v>14</v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0.4</v>
      </c>
      <c r="L50" t="str">
        <f t="shared" ref="L50" si="64">CONCATENATE($R$1,"-",,$D50,"-",M50)</f>
        <v>Zagers, Kees-Havermans, Jos-8</v>
      </c>
      <c r="M50">
        <v>8</v>
      </c>
      <c r="N50">
        <f t="shared" si="43"/>
        <v>45757.9</v>
      </c>
      <c r="O50">
        <f t="shared" si="11"/>
        <v>47</v>
      </c>
      <c r="Q50" s="83">
        <f t="shared" si="44"/>
        <v>45756</v>
      </c>
      <c r="R50" s="35" t="str">
        <f t="shared" si="45"/>
        <v>Jochems, Cees</v>
      </c>
      <c r="S50" s="40">
        <f t="shared" si="46"/>
        <v>12</v>
      </c>
      <c r="T50" s="40">
        <f t="shared" si="47"/>
        <v>30</v>
      </c>
      <c r="U50" s="40">
        <f t="shared" si="48"/>
        <v>3</v>
      </c>
      <c r="V50" s="41">
        <f t="shared" si="49"/>
        <v>0.4</v>
      </c>
      <c r="W50" s="42">
        <f t="shared" si="50"/>
        <v>3</v>
      </c>
      <c r="X50">
        <f t="shared" si="9"/>
        <v>30</v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0.4</v>
      </c>
      <c r="L51" t="str">
        <f t="shared" ref="L51" si="65">CONCATENATE($D51,"-",$R$1,"-",M51)</f>
        <v>Havermans, Jos-Zagers, Kees-8</v>
      </c>
      <c r="M51">
        <v>8</v>
      </c>
      <c r="N51">
        <f t="shared" si="43"/>
        <v>45758.07588235294</v>
      </c>
      <c r="O51">
        <f t="shared" si="11"/>
        <v>48</v>
      </c>
      <c r="Q51" s="83">
        <f t="shared" si="44"/>
        <v>45756</v>
      </c>
      <c r="R51" s="35" t="str">
        <f t="shared" si="45"/>
        <v>Vermeulen, Rudolf</v>
      </c>
      <c r="S51" s="40">
        <f t="shared" si="46"/>
        <v>12</v>
      </c>
      <c r="T51" s="40">
        <f t="shared" si="47"/>
        <v>17</v>
      </c>
      <c r="U51" s="40">
        <f t="shared" si="48"/>
        <v>5</v>
      </c>
      <c r="V51" s="41">
        <f t="shared" si="49"/>
        <v>0.70588235294117652</v>
      </c>
      <c r="W51" s="42">
        <f t="shared" si="50"/>
        <v>3</v>
      </c>
      <c r="X51">
        <f t="shared" si="9"/>
        <v>17</v>
      </c>
    </row>
    <row r="52" spans="2:24" ht="15">
      <c r="B52">
        <f t="shared" si="41"/>
        <v>45603.135000000002</v>
      </c>
      <c r="C52" s="35">
        <f>_xlfn.IFNA(VLOOKUP(L52,Invoer!$A$3:$P$599,3,FALSE),"")</f>
        <v>45602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6</v>
      </c>
      <c r="F52" s="31">
        <f>_xlfn.IFNA(VLOOKUP(L52,Invoer!$A$3:$P$599,10,FALSE),"")</f>
        <v>16</v>
      </c>
      <c r="G52" s="31">
        <f>_xlfn.IFNA(VLOOKUP(L52,Invoer!$A$3:$P$599,11,FALSE),"")</f>
        <v>3</v>
      </c>
      <c r="H52" s="32">
        <f>_xlfn.IFNA(VLOOKUP(L52,Invoer!$A$3:$P$599,13,FALSE),"")</f>
        <v>0.375</v>
      </c>
      <c r="I52" s="34">
        <f>_xlfn.IFNA(VLOOKUP(L52,Invoer!$A$3:$P$599,15,FALSE),"")</f>
        <v>0</v>
      </c>
      <c r="J52" s="37">
        <f>VLOOKUP($R$1,Deelnemers!$B$1:$D$25,3,FALSE)</f>
        <v>0.4</v>
      </c>
      <c r="L52" t="str">
        <f t="shared" ref="L52" si="66">CONCATENATE($R$1,"-",,$D52,"-",M52)</f>
        <v>Zagers, Kees-Hoppenbrouwers, Ben-1</v>
      </c>
      <c r="M52">
        <v>1</v>
      </c>
      <c r="N52">
        <f t="shared" si="43"/>
        <v>45764.9</v>
      </c>
      <c r="O52">
        <f t="shared" si="11"/>
        <v>49</v>
      </c>
      <c r="Q52" s="83">
        <f t="shared" si="44"/>
        <v>45763</v>
      </c>
      <c r="R52" s="35" t="str">
        <f t="shared" si="45"/>
        <v>Hoppenbrouwers, Ben</v>
      </c>
      <c r="S52" s="40">
        <f t="shared" si="46"/>
        <v>12</v>
      </c>
      <c r="T52" s="40">
        <f t="shared" si="47"/>
        <v>30</v>
      </c>
      <c r="U52" s="40">
        <f t="shared" si="48"/>
        <v>2</v>
      </c>
      <c r="V52" s="41">
        <f t="shared" si="49"/>
        <v>0.4</v>
      </c>
      <c r="W52" s="42">
        <f t="shared" si="50"/>
        <v>3</v>
      </c>
      <c r="X52">
        <f t="shared" si="9"/>
        <v>30</v>
      </c>
    </row>
    <row r="53" spans="2:24" ht="15">
      <c r="B53">
        <f t="shared" si="41"/>
        <v>45695.197142857141</v>
      </c>
      <c r="C53" s="35">
        <f>_xlfn.IFNA(VLOOKUP(L53,Invoer!$A$3:$P$599,3,FALSE),"")</f>
        <v>45693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12</v>
      </c>
      <c r="F53" s="31">
        <f>_xlfn.IFNA(VLOOKUP(L53,Invoer!$A$3:$P$599,10,FALSE),"")</f>
        <v>14</v>
      </c>
      <c r="G53" s="31">
        <f>_xlfn.IFNA(VLOOKUP(L53,Invoer!$A$3:$P$599,12,FALSE),"")</f>
        <v>4</v>
      </c>
      <c r="H53" s="32">
        <f>_xlfn.IFNA(VLOOKUP(L53,Invoer!$A$3:$P$599,14,FALSE),"")</f>
        <v>0.8571428571428571</v>
      </c>
      <c r="I53" s="34">
        <f>_xlfn.IFNA(VLOOKUP(L53,Invoer!$A$3:$P$599,16,FALSE),"")</f>
        <v>3</v>
      </c>
      <c r="J53" s="37">
        <f>VLOOKUP($R$1,Deelnemers!$B$1:$D$25,3,FALSE)</f>
        <v>0.4</v>
      </c>
      <c r="L53" t="str">
        <f t="shared" ref="L53" si="67">CONCATENATE($D53,"-",$R$1,"-",M53)</f>
        <v>Hoppenbrouwers, Ben-Zagers, Kees-1</v>
      </c>
      <c r="M53">
        <v>1</v>
      </c>
      <c r="N53">
        <f t="shared" si="43"/>
        <v>45764.921538461538</v>
      </c>
      <c r="O53">
        <f t="shared" si="11"/>
        <v>50</v>
      </c>
      <c r="Q53" s="83">
        <f t="shared" si="44"/>
        <v>45763</v>
      </c>
      <c r="R53" s="35" t="str">
        <f t="shared" si="45"/>
        <v>Verkooyen, John</v>
      </c>
      <c r="S53" s="40">
        <f t="shared" si="46"/>
        <v>12</v>
      </c>
      <c r="T53" s="40">
        <f t="shared" si="47"/>
        <v>26</v>
      </c>
      <c r="U53" s="40">
        <f t="shared" si="48"/>
        <v>3</v>
      </c>
      <c r="V53" s="41">
        <f t="shared" si="49"/>
        <v>0.46153846153846156</v>
      </c>
      <c r="W53" s="42">
        <f t="shared" si="50"/>
        <v>3</v>
      </c>
      <c r="X53">
        <f t="shared" si="9"/>
        <v>26</v>
      </c>
    </row>
    <row r="54" spans="2:24" ht="15">
      <c r="B54">
        <f t="shared" si="41"/>
        <v>45721</v>
      </c>
      <c r="C54" s="35">
        <f>_xlfn.IFNA(VLOOKUP(L54,Invoer!$A$3:$P$599,3,FALSE),"")</f>
        <v>45721</v>
      </c>
      <c r="D54" s="23" t="str">
        <f>Deelnemers!$B$5</f>
        <v>Hoppenbrouwers, Ben</v>
      </c>
      <c r="E54" s="31">
        <f>IFERROR(IF(VLOOKUP(L54,Invoer!$A$3:$P$599,8,FALSE)&gt;$S$1,$S$1,VLOOKUP(L54,Invoer!$A$3:$P$599,8,FALSE)),"")</f>
        <v>8</v>
      </c>
      <c r="F54" s="31">
        <f>_xlfn.IFNA(VLOOKUP(L54,Invoer!$A$3:$P$599,10,FALSE),"")</f>
        <v>15</v>
      </c>
      <c r="G54" s="31">
        <f>_xlfn.IFNA(VLOOKUP(L54,Invoer!$A$3:$P$599,11,FALSE),"")</f>
        <v>2</v>
      </c>
      <c r="H54" s="32">
        <f>_xlfn.IFNA(VLOOKUP(L54,Invoer!$A$3:$P$599,13,FALSE),"")</f>
        <v>0.53333333333333333</v>
      </c>
      <c r="I54" s="34">
        <f>_xlfn.IFNA(VLOOKUP(L54,Invoer!$A$3:$P$599,15,FALSE),"")</f>
        <v>0</v>
      </c>
      <c r="J54" s="37">
        <f>VLOOKUP($R$1,Deelnemers!$B$1:$D$25,3,FALSE)</f>
        <v>0.4</v>
      </c>
      <c r="L54" t="str">
        <f t="shared" ref="L54" si="68">CONCATENATE($R$1,"-",,$D54,"-",M54)</f>
        <v>Zagers, Kees-Hoppenbrouwers, Ben-2</v>
      </c>
      <c r="M54">
        <v>2</v>
      </c>
      <c r="N54">
        <f t="shared" si="43"/>
        <v>45771.229999999996</v>
      </c>
      <c r="O54">
        <f t="shared" si="11"/>
        <v>51</v>
      </c>
      <c r="Q54" s="83">
        <f t="shared" si="44"/>
        <v>45770</v>
      </c>
      <c r="R54" s="35" t="str">
        <f t="shared" si="45"/>
        <v>Hoppenbrouwers, Ben</v>
      </c>
      <c r="S54" s="40">
        <f t="shared" si="46"/>
        <v>7</v>
      </c>
      <c r="T54" s="40">
        <f t="shared" si="47"/>
        <v>25</v>
      </c>
      <c r="U54" s="40">
        <f t="shared" si="48"/>
        <v>1</v>
      </c>
      <c r="V54" s="41">
        <f t="shared" si="49"/>
        <v>0.28000000000000003</v>
      </c>
      <c r="W54" s="42">
        <f t="shared" si="50"/>
        <v>0</v>
      </c>
      <c r="X54">
        <f t="shared" si="9"/>
        <v>250</v>
      </c>
    </row>
    <row r="55" spans="2:24" ht="15">
      <c r="B55">
        <f t="shared" si="41"/>
        <v>45701.229999999996</v>
      </c>
      <c r="C55" s="35">
        <f>_xlfn.IFNA(VLOOKUP(L55,Invoer!$A$3:$P$599,3,FALSE),"")</f>
        <v>45700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7</v>
      </c>
      <c r="F55" s="31">
        <f>_xlfn.IFNA(VLOOKUP(L55,Invoer!$A$3:$P$599,10,FALSE),"")</f>
        <v>28</v>
      </c>
      <c r="G55" s="31">
        <f>_xlfn.IFNA(VLOOKUP(L55,Invoer!$A$3:$P$599,12,FALSE),"")</f>
        <v>2</v>
      </c>
      <c r="H55" s="32">
        <f>_xlfn.IFNA(VLOOKUP(L55,Invoer!$A$3:$P$599,14,FALSE),"")</f>
        <v>0.25</v>
      </c>
      <c r="I55" s="34">
        <f>_xlfn.IFNA(VLOOKUP(L55,Invoer!$A$3:$P$599,16,FALSE),"")</f>
        <v>0</v>
      </c>
      <c r="J55" s="37">
        <f>VLOOKUP($R$1,Deelnemers!$B$1:$D$25,3,FALSE)</f>
        <v>0.4</v>
      </c>
      <c r="L55" t="str">
        <f t="shared" ref="L55" si="69">CONCATENATE($D55,"-",$R$1,"-",M55)</f>
        <v>Hoppenbrouwers, Ben-Zagers, Kees-2</v>
      </c>
      <c r="M55">
        <v>2</v>
      </c>
      <c r="N55">
        <f t="shared" si="43"/>
        <v>45771.23333333333</v>
      </c>
      <c r="O55">
        <f t="shared" si="11"/>
        <v>52</v>
      </c>
      <c r="Q55" s="83">
        <f t="shared" si="44"/>
        <v>45770</v>
      </c>
      <c r="R55" s="35" t="str">
        <f t="shared" si="45"/>
        <v>Steen, Jan van</v>
      </c>
      <c r="S55" s="40">
        <f t="shared" si="46"/>
        <v>7</v>
      </c>
      <c r="T55" s="40">
        <f t="shared" si="47"/>
        <v>30</v>
      </c>
      <c r="U55" s="40">
        <f t="shared" si="48"/>
        <v>2</v>
      </c>
      <c r="V55" s="41">
        <f t="shared" si="49"/>
        <v>0.23333333333333334</v>
      </c>
      <c r="W55" s="42">
        <f t="shared" si="50"/>
        <v>0</v>
      </c>
      <c r="X55">
        <f t="shared" si="9"/>
        <v>300</v>
      </c>
    </row>
    <row r="56" spans="2:24" ht="15">
      <c r="B56">
        <f t="shared" si="41"/>
        <v>45764.9</v>
      </c>
      <c r="C56" s="35">
        <f>_xlfn.IFNA(VLOOKUP(L56,Invoer!$A$3:$P$599,3,FALSE),"")</f>
        <v>45763</v>
      </c>
      <c r="D56" s="23" t="str">
        <f>Deelnemers!$B$5</f>
        <v>Hoppenbrouwers, Ben</v>
      </c>
      <c r="E56" s="31">
        <f>IFERROR(IF(VLOOKUP(L56,Invoer!$A$3:$P$599,8,FALSE)&gt;$S$1,$S$1,VLOOKUP(L56,Invoer!$A$3:$P$599,8,FALSE)),"")</f>
        <v>12</v>
      </c>
      <c r="F56" s="31">
        <f>_xlfn.IFNA(VLOOKUP(L56,Invoer!$A$3:$P$599,10,FALSE),"")</f>
        <v>30</v>
      </c>
      <c r="G56" s="31">
        <f>_xlfn.IFNA(VLOOKUP(L56,Invoer!$A$3:$P$599,11,FALSE),"")</f>
        <v>2</v>
      </c>
      <c r="H56" s="32">
        <f>_xlfn.IFNA(VLOOKUP(L56,Invoer!$A$3:$P$599,13,FALSE),"")</f>
        <v>0.4</v>
      </c>
      <c r="I56" s="34">
        <f>_xlfn.IFNA(VLOOKUP(L56,Invoer!$A$3:$P$599,15,FALSE),"")</f>
        <v>3</v>
      </c>
      <c r="J56" s="37">
        <f>VLOOKUP($R$1,Deelnemers!$B$1:$D$25,3,FALSE)</f>
        <v>0.4</v>
      </c>
      <c r="L56" t="str">
        <f t="shared" ref="L56" si="70">CONCATENATE($R$1,"-",,$D56,"-",M56)</f>
        <v>Zagers, Kees-Hoppenbrouwers, Ben-3</v>
      </c>
      <c r="M56">
        <v>3</v>
      </c>
      <c r="N56">
        <f t="shared" si="43"/>
        <v>45778.521304347829</v>
      </c>
      <c r="O56">
        <f t="shared" si="11"/>
        <v>53</v>
      </c>
      <c r="Q56" s="83">
        <f t="shared" si="44"/>
        <v>45777</v>
      </c>
      <c r="R56" s="35" t="str">
        <f t="shared" si="45"/>
        <v>Praat, Marcel van</v>
      </c>
      <c r="S56" s="40">
        <f t="shared" si="46"/>
        <v>9</v>
      </c>
      <c r="T56" s="40">
        <f t="shared" si="47"/>
        <v>23</v>
      </c>
      <c r="U56" s="40">
        <f t="shared" si="48"/>
        <v>3</v>
      </c>
      <c r="V56" s="41">
        <f t="shared" si="49"/>
        <v>0.39130434782608697</v>
      </c>
      <c r="W56" s="42">
        <f t="shared" si="50"/>
        <v>0</v>
      </c>
      <c r="X56">
        <f t="shared" si="9"/>
        <v>230</v>
      </c>
    </row>
    <row r="57" spans="2:24" ht="15">
      <c r="B57">
        <f t="shared" si="41"/>
        <v>45771.229999999996</v>
      </c>
      <c r="C57" s="35">
        <f>_xlfn.IFNA(VLOOKUP(L57,Invoer!$A$3:$P$599,3,FALSE),"")</f>
        <v>45770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7</v>
      </c>
      <c r="F57" s="31">
        <f>_xlfn.IFNA(VLOOKUP(L57,Invoer!$A$3:$P$599,10,FALSE),"")</f>
        <v>25</v>
      </c>
      <c r="G57" s="31">
        <f>_xlfn.IFNA(VLOOKUP(L57,Invoer!$A$3:$P$599,12,FALSE),"")</f>
        <v>1</v>
      </c>
      <c r="H57" s="32">
        <f>_xlfn.IFNA(VLOOKUP(L57,Invoer!$A$3:$P$599,14,FALSE),"")</f>
        <v>0.28000000000000003</v>
      </c>
      <c r="I57" s="34">
        <f>_xlfn.IFNA(VLOOKUP(L57,Invoer!$A$3:$P$599,16,FALSE),"")</f>
        <v>0</v>
      </c>
      <c r="J57" s="37">
        <f>VLOOKUP($R$1,Deelnemers!$B$1:$D$25,3,FALSE)</f>
        <v>0.4</v>
      </c>
      <c r="L57" t="str">
        <f t="shared" ref="L57" si="71">CONCATENATE($D57,"-",$R$1,"-",M57)</f>
        <v>Hoppenbrouwers, Ben-Zagers, Kees-3</v>
      </c>
      <c r="M57">
        <v>3</v>
      </c>
      <c r="N57">
        <f t="shared" si="43"/>
        <v>45778.908571428568</v>
      </c>
      <c r="O57">
        <f t="shared" si="11"/>
        <v>54</v>
      </c>
      <c r="Q57" s="83">
        <f t="shared" si="44"/>
        <v>45777</v>
      </c>
      <c r="R57" s="35" t="str">
        <f t="shared" si="45"/>
        <v>Vissenberg, Erwin</v>
      </c>
      <c r="S57" s="40">
        <f t="shared" si="46"/>
        <v>12</v>
      </c>
      <c r="T57" s="40">
        <f t="shared" si="47"/>
        <v>28</v>
      </c>
      <c r="U57" s="40">
        <f t="shared" si="48"/>
        <v>2</v>
      </c>
      <c r="V57" s="41">
        <f t="shared" si="49"/>
        <v>0.42857142857142855</v>
      </c>
      <c r="W57" s="42">
        <f t="shared" si="50"/>
        <v>3</v>
      </c>
      <c r="X57">
        <f t="shared" si="9"/>
        <v>28</v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0.4</v>
      </c>
      <c r="L58" t="str">
        <f t="shared" ref="L58" si="72">CONCATENATE($R$1,"-",,$D58,"-",M58)</f>
        <v>Zagers, Kees-Hoppenbrouwers,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0.4</v>
      </c>
      <c r="L59" t="str">
        <f t="shared" ref="L59" si="73">CONCATENATE($D59,"-",$R$1,"-",M59)</f>
        <v>Hoppenbrouwers, Ben-Zagers, Kees-4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0.4</v>
      </c>
      <c r="L60" t="str">
        <f t="shared" ref="L60" si="74">CONCATENATE($R$1,"-",,$D60,"-",M60)</f>
        <v>Zagers, Kees-Hoppenbrouwers,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0.4</v>
      </c>
      <c r="L61" t="str">
        <f t="shared" ref="L61" si="75">CONCATENATE($D61,"-",$R$1,"-",M61)</f>
        <v>Hoppenbrouwers, Ben-Zagers, Kees-5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0.4</v>
      </c>
      <c r="L62" t="str">
        <f t="shared" ref="L62" si="76">CONCATENATE($R$1,"-",,$D62,"-",M62)</f>
        <v>Zagers, Kees-Hoppenbrouwers,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0.4</v>
      </c>
      <c r="L63" t="str">
        <f t="shared" ref="L63" si="77">CONCATENATE($D63,"-",$R$1,"-",M63)</f>
        <v>Hoppenbrouwers, Ben-Zagers, Kees-6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0.4</v>
      </c>
      <c r="L64" t="str">
        <f t="shared" ref="L64" si="78">CONCATENATE($R$1,"-",,$D64,"-",M64)</f>
        <v>Zagers, Kees-Hoppenbrouwers,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0.4</v>
      </c>
      <c r="L65" t="str">
        <f t="shared" ref="L65" si="79">CONCATENATE($D65,"-",$R$1,"-",M65)</f>
        <v>Hoppenbrouwers, Ben-Zagers, Kees-7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0.4</v>
      </c>
      <c r="L66" t="str">
        <f t="shared" ref="L66" si="80">CONCATENATE($R$1,"-",,$D66,"-",M66)</f>
        <v>Zagers, Kees-Hoppenbrouwers,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0.4</v>
      </c>
      <c r="L67" t="str">
        <f t="shared" ref="L67" si="81">CONCATENATE($D67,"-",$R$1,"-",M67)</f>
        <v>Hoppenbrouwers, Ben-Zagers, Kees-8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0.4</v>
      </c>
      <c r="L68" t="str">
        <f t="shared" ref="L68" si="83">CONCATENATE($R$1,"-",,$D68,"-",M68)</f>
        <v>Zagers, Kees-Jochems,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45638.951739130433</v>
      </c>
      <c r="C69" s="35">
        <f>_xlfn.IFNA(VLOOKUP(L69,Invoer!$A$3:$P$599,3,FALSE),"")</f>
        <v>45637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12</v>
      </c>
      <c r="F69" s="31">
        <f>_xlfn.IFNA(VLOOKUP(L69,Invoer!$A$3:$P$599,10,FALSE),"")</f>
        <v>23</v>
      </c>
      <c r="G69" s="31">
        <f>_xlfn.IFNA(VLOOKUP(L69,Invoer!$A$3:$P$599,12,FALSE),"")</f>
        <v>3</v>
      </c>
      <c r="H69" s="32">
        <f>_xlfn.IFNA(VLOOKUP(L69,Invoer!$A$3:$P$599,14,FALSE),"")</f>
        <v>0.52173913043478259</v>
      </c>
      <c r="I69" s="34">
        <f>_xlfn.IFNA(VLOOKUP(L69,Invoer!$A$3:$P$599,16,FALSE),"")</f>
        <v>3</v>
      </c>
      <c r="J69" s="37">
        <f>VLOOKUP($R$1,Deelnemers!$B$1:$D$25,3,FALSE)</f>
        <v>0.4</v>
      </c>
      <c r="L69" t="str">
        <f t="shared" ref="L69" si="92">CONCATENATE($D69,"-",$R$1,"-",M69)</f>
        <v>Jochems, Cees-Zagers, Kees-1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0.4</v>
      </c>
      <c r="L70" t="str">
        <f t="shared" ref="L70" si="94">CONCATENATE($R$1,"-",,$D70,"-",M70)</f>
        <v>Zagers, Kees-Jochems,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45757.9</v>
      </c>
      <c r="C71" s="35">
        <f>_xlfn.IFNA(VLOOKUP(L71,Invoer!$A$3:$P$599,3,FALSE),"")</f>
        <v>45756</v>
      </c>
      <c r="D71" s="23" t="str">
        <f>Deelnemers!$B$6</f>
        <v>Jochems, Cees</v>
      </c>
      <c r="E71" s="31">
        <f>IFERROR(IF(VLOOKUP(L71,Invoer!$A$3:$P$599,9,FALSE)&gt;$S$1,$S$1,VLOOKUP(L71,Invoer!$A$3:$P$599,9,FALSE)),"")</f>
        <v>12</v>
      </c>
      <c r="F71" s="31">
        <f>_xlfn.IFNA(VLOOKUP(L71,Invoer!$A$3:$P$599,10,FALSE),"")</f>
        <v>30</v>
      </c>
      <c r="G71" s="31">
        <f>_xlfn.IFNA(VLOOKUP(L71,Invoer!$A$3:$P$599,12,FALSE),"")</f>
        <v>3</v>
      </c>
      <c r="H71" s="32">
        <f>_xlfn.IFNA(VLOOKUP(L71,Invoer!$A$3:$P$599,14,FALSE),"")</f>
        <v>0.4</v>
      </c>
      <c r="I71" s="34">
        <f>_xlfn.IFNA(VLOOKUP(L71,Invoer!$A$3:$P$599,16,FALSE),"")</f>
        <v>3</v>
      </c>
      <c r="J71" s="37">
        <f>VLOOKUP($R$1,Deelnemers!$B$1:$D$25,3,FALSE)</f>
        <v>0.4</v>
      </c>
      <c r="L71" t="str">
        <f t="shared" ref="L71" si="96">CONCATENATE($D71,"-",$R$1,"-",M71)</f>
        <v>Jochems, Cees-Zagers, Kees-2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0.4</v>
      </c>
      <c r="L72" t="str">
        <f t="shared" ref="L72" si="97">CONCATENATE($R$1,"-",,$D72,"-",M72)</f>
        <v>Zagers, Kees-Jochems,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0.4</v>
      </c>
      <c r="L73" t="str">
        <f t="shared" ref="L73" si="98">CONCATENATE($D73,"-",$R$1,"-",M73)</f>
        <v>Jochems, Cees-Zagers, Kees-3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0.4</v>
      </c>
      <c r="L74" t="str">
        <f t="shared" ref="L74" si="99">CONCATENATE($R$1,"-",,$D74,"-",M74)</f>
        <v>Zagers, Kees-Jochems,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0.4</v>
      </c>
      <c r="L75" t="str">
        <f t="shared" ref="L75" si="100">CONCATENATE($D75,"-",$R$1,"-",M75)</f>
        <v>Jochems, Cees-Zagers, Kees-4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0.4</v>
      </c>
      <c r="L76" t="str">
        <f t="shared" ref="L76" si="101">CONCATENATE($R$1,"-",,$D76,"-",M76)</f>
        <v>Zagers, Kees-Jochems,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0.4</v>
      </c>
      <c r="L77" t="str">
        <f t="shared" ref="L77" si="102">CONCATENATE($D77,"-",$R$1,"-",M77)</f>
        <v>Jochems, Cees-Zagers, Kees-5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0.4</v>
      </c>
      <c r="L78" t="str">
        <f t="shared" ref="L78" si="103">CONCATENATE($R$1,"-",,$D78,"-",M78)</f>
        <v>Zagers, Kees-Jochems,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0.4</v>
      </c>
      <c r="L79" t="str">
        <f t="shared" ref="L79" si="104">CONCATENATE($D79,"-",$R$1,"-",M79)</f>
        <v>Jochems, Cees-Zagers, Kees-6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0.4</v>
      </c>
      <c r="L80" t="str">
        <f t="shared" ref="L80" si="105">CONCATENATE($R$1,"-",,$D80,"-",M80)</f>
        <v>Zagers, Kees-Jochems,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0.4</v>
      </c>
      <c r="L81" t="str">
        <f t="shared" ref="L81" si="106">CONCATENATE($D81,"-",$R$1,"-",M81)</f>
        <v>Jochems, Cees-Zagers, Kees-7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0.4</v>
      </c>
      <c r="L82" t="str">
        <f t="shared" ref="L82" si="107">CONCATENATE($R$1,"-",,$D82,"-",M82)</f>
        <v>Zagers, Kees-Jochems,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0.4</v>
      </c>
      <c r="L83" t="str">
        <f t="shared" ref="L83" si="108">CONCATENATE($D83,"-",$R$1,"-",M83)</f>
        <v>Jochems, Cees-Zagers, Kees-8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45708.633333333339</v>
      </c>
      <c r="C84" s="35">
        <f>_xlfn.IFNA(VLOOKUP(L84,Invoer!$A$3:$P$599,3,FALSE),"")</f>
        <v>45707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10</v>
      </c>
      <c r="F84" s="31">
        <f>_xlfn.IFNA(VLOOKUP(L84,Invoer!$A$3:$P$599,10,FALSE),"")</f>
        <v>30</v>
      </c>
      <c r="G84" s="31">
        <f>_xlfn.IFNA(VLOOKUP(L84,Invoer!$A$3:$P$599,11,FALSE),"")</f>
        <v>3</v>
      </c>
      <c r="H84" s="32">
        <f>_xlfn.IFNA(VLOOKUP(L84,Invoer!$A$3:$P$599,13,FALSE),"")</f>
        <v>0.33333333333333331</v>
      </c>
      <c r="I84" s="34">
        <f>_xlfn.IFNA(VLOOKUP(L84,Invoer!$A$3:$P$599,15,FALSE),"")</f>
        <v>0</v>
      </c>
      <c r="J84" s="37">
        <f>VLOOKUP($R$1,Deelnemers!$B$1:$D$25,3,FALSE)</f>
        <v>0.4</v>
      </c>
      <c r="L84" t="str">
        <f t="shared" ref="L84:L98" si="110">CONCATENATE($D84,"-",$R$1,"-",M84)</f>
        <v>Kroese, Gerard-Zagers, Kees-1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45716.01090909091</v>
      </c>
      <c r="C85" s="35">
        <f>_xlfn.IFNA(VLOOKUP(L85,Invoer!$A$3:$P$599,3,FALSE),"")</f>
        <v>45714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12</v>
      </c>
      <c r="F85" s="31">
        <f>_xlfn.IFNA(VLOOKUP(L85,Invoer!$A$3:$P$599,10,FALSE),"")</f>
        <v>22</v>
      </c>
      <c r="G85" s="31">
        <f>_xlfn.IFNA(VLOOKUP(L85,Invoer!$A$3:$P$599,12,FALSE),"")</f>
        <v>2</v>
      </c>
      <c r="H85" s="32">
        <f>_xlfn.IFNA(VLOOKUP(L85,Invoer!$A$3:$P$599,14,FALSE),"")</f>
        <v>0.59090909090909094</v>
      </c>
      <c r="I85" s="34">
        <f>_xlfn.IFNA(VLOOKUP(L85,Invoer!$A$3:$P$599,16,FALSE),"")</f>
        <v>3</v>
      </c>
      <c r="J85" s="37">
        <f>VLOOKUP($R$1,Deelnemers!$B$1:$D$25,3,FALSE)</f>
        <v>0.4</v>
      </c>
      <c r="L85" t="str">
        <f>CONCATENATE($R$1,"-",$D85,"-",M85)</f>
        <v>Zagers, Kees-Kroese,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0.4</v>
      </c>
      <c r="L86" t="str">
        <f t="shared" si="110"/>
        <v>Kroese, Gerard-Zagers, Kees-2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0.4</v>
      </c>
      <c r="L87" t="str">
        <f t="shared" ref="L87" si="119">CONCATENATE($R$1,"-",$D87,"-",M87)</f>
        <v>Zagers, Kees-Kroese,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0.4</v>
      </c>
      <c r="L88" t="str">
        <f t="shared" si="110"/>
        <v>Kroese, Gerard-Zagers, Kees-3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0.4</v>
      </c>
      <c r="L89" t="str">
        <f t="shared" ref="L89" si="120">CONCATENATE($R$1,"-",$D89,"-",M89)</f>
        <v>Zagers, Kees-Kroese,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0.4</v>
      </c>
      <c r="L90" t="str">
        <f t="shared" si="110"/>
        <v>Kroese, Gerard-Zagers, Kees-4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0.4</v>
      </c>
      <c r="L91" t="str">
        <f t="shared" ref="L91" si="121">CONCATENATE($R$1,"-",$D91,"-",M91)</f>
        <v>Zagers, Kees-Kroese,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0.4</v>
      </c>
      <c r="L92" t="str">
        <f t="shared" si="110"/>
        <v>Kroese, Gerard-Zagers, Kees-5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0.4</v>
      </c>
      <c r="L93" t="str">
        <f t="shared" ref="L93" si="122">CONCATENATE($R$1,"-",$D93,"-",M93)</f>
        <v>Zagers, Kees-Kroese,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0.4</v>
      </c>
      <c r="L94" t="str">
        <f t="shared" si="110"/>
        <v>Kroese, Gerard-Zagers, Kees-6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0.4</v>
      </c>
      <c r="L95" t="str">
        <f t="shared" ref="L95" si="123">CONCATENATE($R$1,"-",$D95,"-",M95)</f>
        <v>Zagers, Kees-Kroese,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0.4</v>
      </c>
      <c r="L96" t="str">
        <f t="shared" si="110"/>
        <v>Kroese, Gerard-Zagers, Kees-7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0.4</v>
      </c>
      <c r="L97" t="str">
        <f t="shared" ref="L97" si="124">CONCATENATE($R$1,"-",$D97,"-",M97)</f>
        <v>Zagers, Kees-Kroese,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0.4</v>
      </c>
      <c r="L98" t="str">
        <f t="shared" si="110"/>
        <v>Kroese, Gerard-Zagers, Kees-8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0.4</v>
      </c>
      <c r="L99" t="str">
        <f t="shared" ref="L99" si="125">CONCATENATE($R$1,"-",$D99,"-",M99)</f>
        <v>Zagers, Kees-Kroese,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0.4</v>
      </c>
      <c r="L100" t="str">
        <f t="shared" ref="L100" si="127">CONCATENATE($R$1,"-",,$D100,"-",M100)</f>
        <v>Zagers, Kees-Oorschot,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45617.633333333339</v>
      </c>
      <c r="C101" s="35">
        <f>_xlfn.IFNA(VLOOKUP(L101,Invoer!$A$3:$P$599,3,FALSE),"")</f>
        <v>45616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10</v>
      </c>
      <c r="F101" s="31">
        <f>_xlfn.IFNA(VLOOKUP(L101,Invoer!$A$3:$P$599,10,FALSE),"")</f>
        <v>30</v>
      </c>
      <c r="G101" s="31">
        <f>_xlfn.IFNA(VLOOKUP(L101,Invoer!$A$3:$P$599,12,FALSE),"")</f>
        <v>2</v>
      </c>
      <c r="H101" s="32">
        <f>_xlfn.IFNA(VLOOKUP(L101,Invoer!$A$3:$P$599,14,FALSE),"")</f>
        <v>0.33333333333333331</v>
      </c>
      <c r="I101" s="34">
        <f>_xlfn.IFNA(VLOOKUP(L101,Invoer!$A$3:$P$599,16,FALSE),"")</f>
        <v>0</v>
      </c>
      <c r="J101" s="37">
        <f>VLOOKUP($R$1,Deelnemers!$B$1:$D$25,3,FALSE)</f>
        <v>0.4</v>
      </c>
      <c r="L101" t="str">
        <f t="shared" ref="L101" si="128">CONCATENATE($D101,"-",$R$1,"-",M101)</f>
        <v>Oorschot, René van-Zagers, Kees-1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0.4</v>
      </c>
      <c r="L102" t="str">
        <f t="shared" ref="L102" si="129">CONCATENATE($R$1,"-",,$D102,"-",M102)</f>
        <v>Zagers, Kees-Oorschot,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0.4</v>
      </c>
      <c r="L103" t="str">
        <f t="shared" ref="L103" si="130">CONCATENATE($D103,"-",$R$1,"-",M103)</f>
        <v>Oorschot, René van-Zagers, Kees-2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497</v>
      </c>
      <c r="T103" s="44">
        <f>F404</f>
        <v>1330</v>
      </c>
      <c r="U103" s="44">
        <f>G404</f>
        <v>5</v>
      </c>
      <c r="V103" s="45">
        <f>H404</f>
        <v>0.37368421052631579</v>
      </c>
      <c r="W103" s="44">
        <f>I404</f>
        <v>57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0.4</v>
      </c>
      <c r="L104" t="str">
        <f t="shared" ref="L104" si="132">CONCATENATE($R$1,"-",,$D104,"-",M104)</f>
        <v>Zagers, Kees-Oorschot,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0.4</v>
      </c>
      <c r="L105" t="str">
        <f t="shared" ref="L105" si="133">CONCATENATE($D105,"-",$R$1,"-",M105)</f>
        <v>Oorschot, René van-Zagers, Kees-3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0.4</v>
      </c>
      <c r="L106" t="str">
        <f t="shared" ref="L106" si="134">CONCATENATE($R$1,"-",,$D106,"-",M106)</f>
        <v>Zagers, Kees-Oorschot,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0.4</v>
      </c>
      <c r="L107" t="str">
        <f t="shared" ref="L107" si="135">CONCATENATE($D107,"-",$R$1,"-",M107)</f>
        <v>Oorschot, René van-Zagers, Kees-4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0.4</v>
      </c>
      <c r="L108" t="str">
        <f t="shared" ref="L108" si="136">CONCATENATE($R$1,"-",,$D108,"-",M108)</f>
        <v>Zagers, Kees-Oorschot,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0.4</v>
      </c>
      <c r="L109" t="str">
        <f t="shared" ref="L109" si="137">CONCATENATE($D109,"-",$R$1,"-",M109)</f>
        <v>Oorschot, René van-Zagers, Kees-5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0.4</v>
      </c>
      <c r="L110" t="str">
        <f t="shared" ref="L110" si="138">CONCATENATE($R$1,"-",,$D110,"-",M110)</f>
        <v>Zagers, Kees-Oorschot,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0.4</v>
      </c>
      <c r="L111" t="str">
        <f t="shared" ref="L111" si="139">CONCATENATE($D111,"-",$R$1,"-",M111)</f>
        <v>Oorschot, René van-Zagers, Kees-6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0.4</v>
      </c>
      <c r="L112" t="str">
        <f t="shared" ref="L112" si="140">CONCATENATE($R$1,"-",,$D112,"-",M112)</f>
        <v>Zagers, Kees-Oorschot,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0.4</v>
      </c>
      <c r="L113" t="str">
        <f t="shared" ref="L113" si="141">CONCATENATE($D113,"-",$R$1,"-",M113)</f>
        <v>Oorschot, René van-Zagers, Kees-7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0.4</v>
      </c>
      <c r="L114" t="str">
        <f t="shared" ref="L114" si="142">CONCATENATE($R$1,"-",,$D114,"-",M114)</f>
        <v>Zagers, Kees-Oorschot,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0.4</v>
      </c>
      <c r="L115" t="str">
        <f t="shared" ref="L115" si="143">CONCATENATE($D115,"-",$R$1,"-",M115)</f>
        <v>Oorschot, René van-Zagers, Kees-8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45687.914444444439</v>
      </c>
      <c r="C116" s="35">
        <f>_xlfn.IFNA(VLOOKUP(L116,Invoer!$A$3:$P$599,3,FALSE),"")</f>
        <v>45686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12</v>
      </c>
      <c r="F116" s="31">
        <f>_xlfn.IFNA(VLOOKUP(L116,Invoer!$A$3:$P$599,10,FALSE),"")</f>
        <v>27</v>
      </c>
      <c r="G116" s="31">
        <f>_xlfn.IFNA(VLOOKUP(L116,Invoer!$A$3:$P$599,11,FALSE),"")</f>
        <v>3</v>
      </c>
      <c r="H116" s="32">
        <f>_xlfn.IFNA(VLOOKUP(L116,Invoer!$A$3:$P$599,13,FALSE),"")</f>
        <v>0.44444444444444442</v>
      </c>
      <c r="I116" s="34">
        <f>_xlfn.IFNA(VLOOKUP(L116,Invoer!$A$3:$P$599,15,FALSE),"")</f>
        <v>3</v>
      </c>
      <c r="J116" s="37">
        <f>VLOOKUP($R$1,Deelnemers!$B$1:$D$25,3,FALSE)</f>
        <v>0.4</v>
      </c>
      <c r="L116" t="str">
        <f t="shared" ref="L116" si="144">CONCATENATE($R$1,"-",,$D116,"-",M116)</f>
        <v>Zagers, Kees-Praat,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45554.09</v>
      </c>
      <c r="C117" s="35">
        <f>_xlfn.IFNA(VLOOKUP(L117,Invoer!$A$3:$P$599,3,FALSE),"")</f>
        <v>45553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6</v>
      </c>
      <c r="F117" s="31">
        <f>_xlfn.IFNA(VLOOKUP(L117,Invoer!$A$3:$P$599,10,FALSE),"")</f>
        <v>24</v>
      </c>
      <c r="G117" s="31">
        <f>_xlfn.IFNA(VLOOKUP(L117,Invoer!$A$3:$P$599,12,FALSE),"")</f>
        <v>2</v>
      </c>
      <c r="H117" s="32">
        <f>_xlfn.IFNA(VLOOKUP(L117,Invoer!$A$3:$P$599,14,FALSE),"")</f>
        <v>0.25</v>
      </c>
      <c r="I117" s="34">
        <f>_xlfn.IFNA(VLOOKUP(L117,Invoer!$A$3:$P$599,16,FALSE),"")</f>
        <v>0</v>
      </c>
      <c r="J117" s="37">
        <f>VLOOKUP($R$1,Deelnemers!$B$1:$D$25,3,FALSE)</f>
        <v>0.4</v>
      </c>
      <c r="L117" t="str">
        <f t="shared" ref="L117" si="145">CONCATENATE($D117,"-",$R$1,"-",M117)</f>
        <v>Praat, Marcel van-Zagers, Kees-1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45751.197142857141</v>
      </c>
      <c r="C118" s="35">
        <f>_xlfn.IFNA(VLOOKUP(L118,Invoer!$A$3:$P$599,3,FALSE),"")</f>
        <v>45749</v>
      </c>
      <c r="D118" s="23" t="str">
        <f>Deelnemers!$B$9</f>
        <v>Praat, Marcel van</v>
      </c>
      <c r="E118" s="31">
        <f>IFERROR(IF(VLOOKUP(L118,Invoer!$A$3:$P$599,8,FALSE)&gt;$S$1,$S$1,VLOOKUP(L118,Invoer!$A$3:$P$599,8,FALSE)),"")</f>
        <v>12</v>
      </c>
      <c r="F118" s="31">
        <f>_xlfn.IFNA(VLOOKUP(L118,Invoer!$A$3:$P$599,10,FALSE),"")</f>
        <v>14</v>
      </c>
      <c r="G118" s="31">
        <f>_xlfn.IFNA(VLOOKUP(L118,Invoer!$A$3:$P$599,11,FALSE),"")</f>
        <v>3</v>
      </c>
      <c r="H118" s="32">
        <f>_xlfn.IFNA(VLOOKUP(L118,Invoer!$A$3:$P$599,13,FALSE),"")</f>
        <v>0.8571428571428571</v>
      </c>
      <c r="I118" s="34">
        <f>_xlfn.IFNA(VLOOKUP(L118,Invoer!$A$3:$P$599,15,FALSE),"")</f>
        <v>3</v>
      </c>
      <c r="J118" s="37">
        <f>VLOOKUP($R$1,Deelnemers!$B$1:$D$25,3,FALSE)</f>
        <v>0.4</v>
      </c>
      <c r="L118" t="str">
        <f t="shared" ref="L118" si="146">CONCATENATE($R$1,"-",,$D118,"-",M118)</f>
        <v>Zagers, Kees-Praat,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45708.939999999995</v>
      </c>
      <c r="C119" s="35">
        <f>_xlfn.IFNA(VLOOKUP(L119,Invoer!$A$3:$P$599,3,FALSE),"")</f>
        <v>45707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12</v>
      </c>
      <c r="F119" s="31">
        <f>_xlfn.IFNA(VLOOKUP(L119,Invoer!$A$3:$P$599,10,FALSE),"")</f>
        <v>24</v>
      </c>
      <c r="G119" s="31">
        <f>_xlfn.IFNA(VLOOKUP(L119,Invoer!$A$3:$P$599,12,FALSE),"")</f>
        <v>4</v>
      </c>
      <c r="H119" s="32">
        <f>_xlfn.IFNA(VLOOKUP(L119,Invoer!$A$3:$P$599,14,FALSE),"")</f>
        <v>0.5</v>
      </c>
      <c r="I119" s="34">
        <f>_xlfn.IFNA(VLOOKUP(L119,Invoer!$A$3:$P$599,16,FALSE),"")</f>
        <v>3</v>
      </c>
      <c r="J119" s="37">
        <f>VLOOKUP($R$1,Deelnemers!$B$1:$D$25,3,FALSE)</f>
        <v>0.4</v>
      </c>
      <c r="L119" t="str">
        <f t="shared" ref="L119" si="147">CONCATENATE($D119,"-",$R$1,"-",M119)</f>
        <v>Praat, Marcel van-Zagers, Kees-2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0.4</v>
      </c>
      <c r="L120" t="str">
        <f t="shared" ref="L120" si="148">CONCATENATE($R$1,"-",,$D120,"-",M120)</f>
        <v>Zagers, Kees-Praat,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45778.521304347829</v>
      </c>
      <c r="C121" s="35">
        <f>_xlfn.IFNA(VLOOKUP(L121,Invoer!$A$3:$P$599,3,FALSE),"")</f>
        <v>45777</v>
      </c>
      <c r="D121" s="23" t="str">
        <f>Deelnemers!$B$9</f>
        <v>Praat, Marcel van</v>
      </c>
      <c r="E121" s="31">
        <f>IFERROR(IF(VLOOKUP(L121,Invoer!$A$3:$P$599,9,FALSE)&gt;$S$1,$S$1,VLOOKUP(L121,Invoer!$A$3:$P$599,9,FALSE)),"")</f>
        <v>9</v>
      </c>
      <c r="F121" s="31">
        <f>_xlfn.IFNA(VLOOKUP(L121,Invoer!$A$3:$P$599,10,FALSE),"")</f>
        <v>23</v>
      </c>
      <c r="G121" s="31">
        <f>_xlfn.IFNA(VLOOKUP(L121,Invoer!$A$3:$P$599,12,FALSE),"")</f>
        <v>3</v>
      </c>
      <c r="H121" s="32">
        <f>_xlfn.IFNA(VLOOKUP(L121,Invoer!$A$3:$P$599,14,FALSE),"")</f>
        <v>0.39130434782608697</v>
      </c>
      <c r="I121" s="34">
        <f>_xlfn.IFNA(VLOOKUP(L121,Invoer!$A$3:$P$599,16,FALSE),"")</f>
        <v>0</v>
      </c>
      <c r="J121" s="37">
        <f>VLOOKUP($R$1,Deelnemers!$B$1:$D$25,3,FALSE)</f>
        <v>0.4</v>
      </c>
      <c r="L121" t="str">
        <f t="shared" ref="L121" si="149">CONCATENATE($D121,"-",$R$1,"-",M121)</f>
        <v>Praat, Marcel van-Zagers, Kees-3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0.4</v>
      </c>
      <c r="L122" t="str">
        <f t="shared" ref="L122" si="150">CONCATENATE($R$1,"-",,$D122,"-",M122)</f>
        <v>Zagers, Kees-Praat,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0.4</v>
      </c>
      <c r="L123" t="str">
        <f t="shared" ref="L123" si="151">CONCATENATE($D123,"-",$R$1,"-",M123)</f>
        <v>Praat, Marcel van-Zagers, Kees-4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0.4</v>
      </c>
      <c r="L124" t="str">
        <f t="shared" ref="L124" si="152">CONCATENATE($R$1,"-",,$D124,"-",M124)</f>
        <v>Zagers, Kees-Praat,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0.4</v>
      </c>
      <c r="L125" t="str">
        <f t="shared" ref="L125" si="153">CONCATENATE($D125,"-",$R$1,"-",M125)</f>
        <v>Praat, Marcel van-Zagers, Kees-5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0.4</v>
      </c>
      <c r="L126" t="str">
        <f t="shared" ref="L126" si="154">CONCATENATE($R$1,"-",,$D126,"-",M126)</f>
        <v>Zagers, Kees-Praat,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0.4</v>
      </c>
      <c r="L127" t="str">
        <f t="shared" ref="L127" si="155">CONCATENATE($D127,"-",$R$1,"-",M127)</f>
        <v>Praat, Marcel van-Zagers, Kees-6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0.4</v>
      </c>
      <c r="L128" t="str">
        <f t="shared" ref="L128" si="156">CONCATENATE($R$1,"-",,$D128,"-",M128)</f>
        <v>Zagers, Kees-Praat,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0.4</v>
      </c>
      <c r="L129" t="str">
        <f t="shared" ref="L129" si="157">CONCATENATE($D129,"-",$R$1,"-",M129)</f>
        <v>Praat, Marcel van-Zagers, Kees-7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0.4</v>
      </c>
      <c r="L130" t="str">
        <f t="shared" ref="L130" si="158">CONCATENATE($R$1,"-",,$D130,"-",M130)</f>
        <v>Zagers, Kees-Praat,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0.4</v>
      </c>
      <c r="L131" t="str">
        <f t="shared" ref="L131" si="159">CONCATENATE($D131,"-",$R$1,"-",M131)</f>
        <v>Praat, Marcel van-Zagers, Kees-8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45589.521304347829</v>
      </c>
      <c r="C132" s="35">
        <f>_xlfn.IFNA(VLOOKUP(L132,Invoer!$A$3:$P$599,3,FALSE),"")</f>
        <v>45588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9</v>
      </c>
      <c r="F132" s="31">
        <f>_xlfn.IFNA(VLOOKUP(L132,Invoer!$A$3:$P$599,10,FALSE),"")</f>
        <v>23</v>
      </c>
      <c r="G132" s="31">
        <f>_xlfn.IFNA(VLOOKUP(L132,Invoer!$A$3:$P$599,11,FALSE),"")</f>
        <v>4</v>
      </c>
      <c r="H132" s="32">
        <f>_xlfn.IFNA(VLOOKUP(L132,Invoer!$A$3:$P$599,13,FALSE),"")</f>
        <v>0.39130434782608697</v>
      </c>
      <c r="I132" s="34">
        <f>_xlfn.IFNA(VLOOKUP(L132,Invoer!$A$3:$P$599,15,FALSE),"")</f>
        <v>0</v>
      </c>
      <c r="J132" s="37">
        <f>VLOOKUP($R$1,Deelnemers!$B$1:$D$25,3,FALSE)</f>
        <v>0.4</v>
      </c>
      <c r="L132" t="str">
        <f t="shared" ref="L132" si="160">CONCATENATE($R$1,"-",,$D132,"-",M132)</f>
        <v>Zagers, Kees-Steen,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45665.948333333334</v>
      </c>
      <c r="C133" s="35">
        <f>_xlfn.IFNA(VLOOKUP(L133,Invoer!$A$3:$P$599,3,FALSE),"")</f>
        <v>45665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5</v>
      </c>
      <c r="F133" s="31">
        <f>_xlfn.IFNA(VLOOKUP(L133,Invoer!$A$3:$P$599,10,FALSE),"")</f>
        <v>24</v>
      </c>
      <c r="G133" s="31">
        <f>_xlfn.IFNA(VLOOKUP(L133,Invoer!$A$3:$P$599,12,FALSE),"")</f>
        <v>1</v>
      </c>
      <c r="H133" s="32">
        <f>_xlfn.IFNA(VLOOKUP(L133,Invoer!$A$3:$P$599,14,FALSE),"")</f>
        <v>0.20833333333333334</v>
      </c>
      <c r="I133" s="34">
        <f>_xlfn.IFNA(VLOOKUP(L133,Invoer!$A$3:$P$599,16,FALSE),"")</f>
        <v>0</v>
      </c>
      <c r="J133" s="37">
        <f>VLOOKUP($R$1,Deelnemers!$B$1:$D$25,3,FALSE)</f>
        <v>0.4</v>
      </c>
      <c r="L133" t="str">
        <f t="shared" ref="L133" si="161">CONCATENATE($D133,"-",$R$1,"-",M133)</f>
        <v>Steen, Jan van-Zagers, Kees-1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45750.9</v>
      </c>
      <c r="C134" s="35">
        <f>_xlfn.IFNA(VLOOKUP(L134,Invoer!$A$3:$P$599,3,FALSE),"")</f>
        <v>45749</v>
      </c>
      <c r="D134" s="23" t="str">
        <f>Deelnemers!$B$10</f>
        <v>Steen, Jan van</v>
      </c>
      <c r="E134" s="31">
        <f>IFERROR(IF(VLOOKUP(L134,Invoer!$A$3:$P$599,8,FALSE)&gt;$S$1,$S$1,VLOOKUP(L134,Invoer!$A$3:$P$599,8,FALSE)),"")</f>
        <v>12</v>
      </c>
      <c r="F134" s="31">
        <f>_xlfn.IFNA(VLOOKUP(L134,Invoer!$A$3:$P$599,10,FALSE),"")</f>
        <v>30</v>
      </c>
      <c r="G134" s="31">
        <f>_xlfn.IFNA(VLOOKUP(L134,Invoer!$A$3:$P$599,11,FALSE),"")</f>
        <v>2</v>
      </c>
      <c r="H134" s="32">
        <f>_xlfn.IFNA(VLOOKUP(L134,Invoer!$A$3:$P$599,13,FALSE),"")</f>
        <v>0.4</v>
      </c>
      <c r="I134" s="34">
        <f>_xlfn.IFNA(VLOOKUP(L134,Invoer!$A$3:$P$599,15,FALSE),"")</f>
        <v>3</v>
      </c>
      <c r="J134" s="37">
        <f>VLOOKUP($R$1,Deelnemers!$B$1:$D$25,3,FALSE)</f>
        <v>0.4</v>
      </c>
      <c r="L134" t="str">
        <f t="shared" ref="L134" si="162">CONCATENATE($R$1,"-",,$D134,"-",M134)</f>
        <v>Zagers, Kees-Steen,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45701.1</v>
      </c>
      <c r="C135" s="35">
        <f>_xlfn.IFNA(VLOOKUP(L135,Invoer!$A$3:$P$599,3,FALSE),"")</f>
        <v>45700</v>
      </c>
      <c r="D135" s="23" t="str">
        <f>Deelnemers!$B$10</f>
        <v>Steen, Jan van</v>
      </c>
      <c r="E135" s="31">
        <f>IFERROR(IF(VLOOKUP(L135,Invoer!$A$3:$P$599,9,FALSE)&gt;$S$1,$S$1,VLOOKUP(L135,Invoer!$A$3:$P$599,9,FALSE)),"")</f>
        <v>6</v>
      </c>
      <c r="F135" s="31">
        <f>_xlfn.IFNA(VLOOKUP(L135,Invoer!$A$3:$P$599,10,FALSE),"")</f>
        <v>30</v>
      </c>
      <c r="G135" s="31">
        <f>_xlfn.IFNA(VLOOKUP(L135,Invoer!$A$3:$P$599,12,FALSE),"")</f>
        <v>2</v>
      </c>
      <c r="H135" s="32">
        <f>_xlfn.IFNA(VLOOKUP(L135,Invoer!$A$3:$P$599,14,FALSE),"")</f>
        <v>0.2</v>
      </c>
      <c r="I135" s="34">
        <f>_xlfn.IFNA(VLOOKUP(L135,Invoer!$A$3:$P$599,16,FALSE),"")</f>
        <v>0</v>
      </c>
      <c r="J135" s="37">
        <f>VLOOKUP($R$1,Deelnemers!$B$1:$D$25,3,FALSE)</f>
        <v>0.4</v>
      </c>
      <c r="L135" t="str">
        <f t="shared" ref="L135" si="164">CONCATENATE($D135,"-",$R$1,"-",M135)</f>
        <v>Steen, Jan van-Zagers, Kees-2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0.4</v>
      </c>
      <c r="L136" t="str">
        <f t="shared" ref="L136" si="165">CONCATENATE($R$1,"-",,$D136,"-",M136)</f>
        <v>Zagers, Kees-Steen,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45736.93</v>
      </c>
      <c r="C137" s="35">
        <f>_xlfn.IFNA(VLOOKUP(L137,Invoer!$A$3:$P$599,3,FALSE),"")</f>
        <v>45735</v>
      </c>
      <c r="D137" s="23" t="str">
        <f>Deelnemers!$B$10</f>
        <v>Steen, Jan van</v>
      </c>
      <c r="E137" s="31">
        <f>IFERROR(IF(VLOOKUP(L137,Invoer!$A$3:$P$599,9,FALSE)&gt;$S$1,$S$1,VLOOKUP(L137,Invoer!$A$3:$P$599,9,FALSE)),"")</f>
        <v>12</v>
      </c>
      <c r="F137" s="31">
        <f>_xlfn.IFNA(VLOOKUP(L137,Invoer!$A$3:$P$599,10,FALSE),"")</f>
        <v>25</v>
      </c>
      <c r="G137" s="31">
        <f>_xlfn.IFNA(VLOOKUP(L137,Invoer!$A$3:$P$599,12,FALSE),"")</f>
        <v>3</v>
      </c>
      <c r="H137" s="32">
        <f>_xlfn.IFNA(VLOOKUP(L137,Invoer!$A$3:$P$599,14,FALSE),"")</f>
        <v>0.48</v>
      </c>
      <c r="I137" s="34">
        <f>_xlfn.IFNA(VLOOKUP(L137,Invoer!$A$3:$P$599,16,FALSE),"")</f>
        <v>3</v>
      </c>
      <c r="J137" s="37">
        <f>VLOOKUP($R$1,Deelnemers!$B$1:$D$25,3,FALSE)</f>
        <v>0.4</v>
      </c>
      <c r="L137" t="str">
        <f t="shared" ref="L137" si="166">CONCATENATE($D137,"-",$R$1,"-",M137)</f>
        <v>Steen, Jan van-Zagers, Kees-3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0.4</v>
      </c>
      <c r="L138" t="str">
        <f t="shared" ref="L138" si="167">CONCATENATE($R$1,"-",,$D138,"-",M138)</f>
        <v>Zagers, Kees-Steen,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45771.23333333333</v>
      </c>
      <c r="C139" s="35">
        <f>_xlfn.IFNA(VLOOKUP(L139,Invoer!$A$3:$P$599,3,FALSE),"")</f>
        <v>45770</v>
      </c>
      <c r="D139" s="23" t="str">
        <f>Deelnemers!$B$10</f>
        <v>Steen, Jan van</v>
      </c>
      <c r="E139" s="31">
        <f>IFERROR(IF(VLOOKUP(L139,Invoer!$A$3:$P$599,9,FALSE)&gt;$S$1,$S$1,VLOOKUP(L139,Invoer!$A$3:$P$599,9,FALSE)),"")</f>
        <v>7</v>
      </c>
      <c r="F139" s="31">
        <f>_xlfn.IFNA(VLOOKUP(L139,Invoer!$A$3:$P$599,10,FALSE),"")</f>
        <v>30</v>
      </c>
      <c r="G139" s="31">
        <f>_xlfn.IFNA(VLOOKUP(L139,Invoer!$A$3:$P$599,12,FALSE),"")</f>
        <v>2</v>
      </c>
      <c r="H139" s="32">
        <f>_xlfn.IFNA(VLOOKUP(L139,Invoer!$A$3:$P$599,14,FALSE),"")</f>
        <v>0.23333333333333334</v>
      </c>
      <c r="I139" s="34">
        <f>_xlfn.IFNA(VLOOKUP(L139,Invoer!$A$3:$P$599,16,FALSE),"")</f>
        <v>0</v>
      </c>
      <c r="J139" s="37">
        <f>VLOOKUP($R$1,Deelnemers!$B$1:$D$25,3,FALSE)</f>
        <v>0.4</v>
      </c>
      <c r="L139" t="str">
        <f t="shared" ref="L139" si="168">CONCATENATE($D139,"-",$R$1,"-",M139)</f>
        <v>Steen, Jan van-Zagers, Kees-4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0.4</v>
      </c>
      <c r="L140" t="str">
        <f t="shared" ref="L140" si="169">CONCATENATE($R$1,"-",,$D140,"-",M140)</f>
        <v>Zagers, Kees-Steen,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0.4</v>
      </c>
      <c r="L141" t="str">
        <f t="shared" ref="L141" si="170">CONCATENATE($D141,"-",$R$1,"-",M141)</f>
        <v>Steen, Jan van-Zagers, Kees-5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0.4</v>
      </c>
      <c r="L142" t="str">
        <f t="shared" ref="L142" si="171">CONCATENATE($R$1,"-",,$D142,"-",M142)</f>
        <v>Zagers, Kees-Steen,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0.4</v>
      </c>
      <c r="L143" t="str">
        <f t="shared" ref="L143" si="172">CONCATENATE($D143,"-",$R$1,"-",M143)</f>
        <v>Steen, Jan van-Zagers, Kees-6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0.4</v>
      </c>
      <c r="L144" t="str">
        <f t="shared" ref="L144" si="173">CONCATENATE($R$1,"-",,$D144,"-",M144)</f>
        <v>Zagers, Kees-Steen,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0.4</v>
      </c>
      <c r="L145" t="str">
        <f t="shared" ref="L145" si="174">CONCATENATE($D145,"-",$R$1,"-",M145)</f>
        <v>Steen, Jan van-Zagers, Kees-7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0.4</v>
      </c>
      <c r="L146" t="str">
        <f t="shared" ref="L146" si="175">CONCATENATE($R$1,"-",,$D146,"-",M146)</f>
        <v>Zagers, Kees-Steen,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0.4</v>
      </c>
      <c r="L147" t="str">
        <f t="shared" ref="L147" si="176">CONCATENATE($D147,"-",$R$1,"-",M147)</f>
        <v>Steen, Jan van-Zagers, Kees-8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45547.633333333339</v>
      </c>
      <c r="C148" s="35">
        <f>_xlfn.IFNA(VLOOKUP(L148,Invoer!$A$3:$P$599,3,FALSE),"")</f>
        <v>45546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10</v>
      </c>
      <c r="F148" s="31">
        <f>_xlfn.IFNA(VLOOKUP(L148,Invoer!$A$3:$P$599,10,FALSE),"")</f>
        <v>30</v>
      </c>
      <c r="G148" s="31">
        <f>_xlfn.IFNA(VLOOKUP(L148,Invoer!$A$3:$P$599,11,FALSE),"")</f>
        <v>4</v>
      </c>
      <c r="H148" s="32">
        <f>_xlfn.IFNA(VLOOKUP(L148,Invoer!$A$3:$P$599,13,FALSE),"")</f>
        <v>0.33333333333333331</v>
      </c>
      <c r="I148" s="34">
        <f>_xlfn.IFNA(VLOOKUP(L148,Invoer!$A$3:$P$599,15,FALSE),"")</f>
        <v>0</v>
      </c>
      <c r="J148" s="37">
        <f>VLOOKUP($R$1,Deelnemers!$B$1:$D$25,3,FALSE)</f>
        <v>0.4</v>
      </c>
      <c r="L148" t="str">
        <f t="shared" ref="L148" si="177">CONCATENATE($R$1,"-",,$D148,"-",M148)</f>
        <v>Zagers, Kees-Steen,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45568.514999999999</v>
      </c>
      <c r="C149" s="35">
        <f>_xlfn.IFNA(VLOOKUP(L149,Invoer!$A$3:$P$599,3,FALSE),"")</f>
        <v>45567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9</v>
      </c>
      <c r="F149" s="31">
        <f>_xlfn.IFNA(VLOOKUP(L149,Invoer!$A$3:$P$599,10,FALSE),"")</f>
        <v>24</v>
      </c>
      <c r="G149" s="31">
        <f>_xlfn.IFNA(VLOOKUP(L149,Invoer!$A$3:$P$599,12,FALSE),"")</f>
        <v>1</v>
      </c>
      <c r="H149" s="32">
        <f>_xlfn.IFNA(VLOOKUP(L149,Invoer!$A$3:$P$599,14,FALSE),"")</f>
        <v>0.375</v>
      </c>
      <c r="I149" s="34">
        <f>_xlfn.IFNA(VLOOKUP(L149,Invoer!$A$3:$P$599,16,FALSE),"")</f>
        <v>0</v>
      </c>
      <c r="J149" s="37">
        <f>VLOOKUP($R$1,Deelnemers!$B$1:$D$25,3,FALSE)</f>
        <v>0.4</v>
      </c>
      <c r="L149" t="str">
        <f t="shared" ref="L149" si="178">CONCATENATE($D149,"-",$R$1,"-",M149)</f>
        <v>Steen, Kees van-Zagers, Kees-1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0.4</v>
      </c>
      <c r="L150" t="str">
        <f t="shared" ref="L150" si="179">CONCATENATE($R$1,"-",,$D150,"-",M150)</f>
        <v>Zagers, Kees-Steen,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45603.366666666676</v>
      </c>
      <c r="C151" s="35">
        <f>_xlfn.IFNA(VLOOKUP(L151,Invoer!$A$3:$P$599,3,FALSE),"")</f>
        <v>45602</v>
      </c>
      <c r="D151" s="23" t="str">
        <f>Deelnemers!$B$11</f>
        <v>Steen, Kees van</v>
      </c>
      <c r="E151" s="31">
        <f>IFERROR(IF(VLOOKUP(L151,Invoer!$A$3:$P$599,9,FALSE)&gt;$S$1,$S$1,VLOOKUP(L151,Invoer!$A$3:$P$599,9,FALSE)),"")</f>
        <v>8</v>
      </c>
      <c r="F151" s="31">
        <f>_xlfn.IFNA(VLOOKUP(L151,Invoer!$A$3:$P$599,10,FALSE),"")</f>
        <v>30</v>
      </c>
      <c r="G151" s="31">
        <f>_xlfn.IFNA(VLOOKUP(L151,Invoer!$A$3:$P$599,12,FALSE),"")</f>
        <v>3</v>
      </c>
      <c r="H151" s="32">
        <f>_xlfn.IFNA(VLOOKUP(L151,Invoer!$A$3:$P$599,14,FALSE),"")</f>
        <v>0.26666666666666666</v>
      </c>
      <c r="I151" s="34">
        <f>_xlfn.IFNA(VLOOKUP(L151,Invoer!$A$3:$P$599,16,FALSE),"")</f>
        <v>0</v>
      </c>
      <c r="J151" s="37">
        <f>VLOOKUP($R$1,Deelnemers!$B$1:$D$25,3,FALSE)</f>
        <v>0.4</v>
      </c>
      <c r="L151" t="str">
        <f t="shared" ref="L151" si="180">CONCATENATE($D151,"-",$R$1,"-",M151)</f>
        <v>Steen, Kees van-Zagers, Kees-2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0.4</v>
      </c>
      <c r="L152" t="str">
        <f t="shared" ref="L152" si="181">CONCATENATE($R$1,"-",,$D152,"-",M152)</f>
        <v>Zagers, Kees-Steen,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45687.76666666667</v>
      </c>
      <c r="C153" s="35">
        <f>_xlfn.IFNA(VLOOKUP(L153,Invoer!$A$3:$P$599,3,FALSE),"")</f>
        <v>45686</v>
      </c>
      <c r="D153" s="23" t="str">
        <f>Deelnemers!$B$11</f>
        <v>Steen, Kees van</v>
      </c>
      <c r="E153" s="31">
        <f>IFERROR(IF(VLOOKUP(L153,Invoer!$A$3:$P$599,9,FALSE)&gt;$S$1,$S$1,VLOOKUP(L153,Invoer!$A$3:$P$599,9,FALSE)),"")</f>
        <v>11</v>
      </c>
      <c r="F153" s="31">
        <f>_xlfn.IFNA(VLOOKUP(L153,Invoer!$A$3:$P$599,10,FALSE),"")</f>
        <v>30</v>
      </c>
      <c r="G153" s="31">
        <f>_xlfn.IFNA(VLOOKUP(L153,Invoer!$A$3:$P$599,12,FALSE),"")</f>
        <v>2</v>
      </c>
      <c r="H153" s="32">
        <f>_xlfn.IFNA(VLOOKUP(L153,Invoer!$A$3:$P$599,14,FALSE),"")</f>
        <v>0.36666666666666664</v>
      </c>
      <c r="I153" s="34">
        <f>_xlfn.IFNA(VLOOKUP(L153,Invoer!$A$3:$P$599,16,FALSE),"")</f>
        <v>0</v>
      </c>
      <c r="J153" s="37">
        <f>VLOOKUP($R$1,Deelnemers!$B$1:$D$25,3,FALSE)</f>
        <v>0.4</v>
      </c>
      <c r="L153" t="str">
        <f t="shared" ref="L153" si="182">CONCATENATE($D153,"-",$R$1,"-",M153)</f>
        <v>Steen, Kees van-Zagers, Kees-3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0.4</v>
      </c>
      <c r="L154" t="str">
        <f t="shared" ref="L154" si="183">CONCATENATE($R$1,"-",,$D154,"-",M154)</f>
        <v>Zagers, Kees-Steen,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45715.783076923079</v>
      </c>
      <c r="C155" s="35">
        <f>_xlfn.IFNA(VLOOKUP(L155,Invoer!$A$3:$P$599,3,FALSE),"")</f>
        <v>45714</v>
      </c>
      <c r="D155" s="23" t="str">
        <f>Deelnemers!$B$11</f>
        <v>Steen, Kees van</v>
      </c>
      <c r="E155" s="31">
        <f>IFERROR(IF(VLOOKUP(L155,Invoer!$A$3:$P$599,9,FALSE)&gt;$S$1,$S$1,VLOOKUP(L155,Invoer!$A$3:$P$599,9,FALSE)),"")</f>
        <v>11</v>
      </c>
      <c r="F155" s="31">
        <f>_xlfn.IFNA(VLOOKUP(L155,Invoer!$A$3:$P$599,10,FALSE),"")</f>
        <v>26</v>
      </c>
      <c r="G155" s="31">
        <f>_xlfn.IFNA(VLOOKUP(L155,Invoer!$A$3:$P$599,12,FALSE),"")</f>
        <v>2</v>
      </c>
      <c r="H155" s="32">
        <f>_xlfn.IFNA(VLOOKUP(L155,Invoer!$A$3:$P$599,14,FALSE),"")</f>
        <v>0.42307692307692307</v>
      </c>
      <c r="I155" s="34">
        <f>_xlfn.IFNA(VLOOKUP(L155,Invoer!$A$3:$P$599,16,FALSE),"")</f>
        <v>0</v>
      </c>
      <c r="J155" s="37">
        <f>VLOOKUP($R$1,Deelnemers!$B$1:$D$25,3,FALSE)</f>
        <v>0.4</v>
      </c>
      <c r="L155" t="str">
        <f t="shared" ref="L155" si="184">CONCATENATE($D155,"-",$R$1,"-",M155)</f>
        <v>Steen, Kees van-Zagers, Kees-4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0.4</v>
      </c>
      <c r="L156" t="str">
        <f t="shared" ref="L156" si="185">CONCATENATE($R$1,"-",,$D156,"-",M156)</f>
        <v>Zagers, Kees-Steen,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0.4</v>
      </c>
      <c r="L157" t="str">
        <f t="shared" ref="L157" si="186">CONCATENATE($D157,"-",$R$1,"-",M157)</f>
        <v>Steen, Kees van-Zagers, Kees-5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0.4</v>
      </c>
      <c r="L158" t="str">
        <f t="shared" ref="L158" si="187">CONCATENATE($R$1,"-",,$D158,"-",M158)</f>
        <v>Zagers, Kees-Steen,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0.4</v>
      </c>
      <c r="L159" t="str">
        <f t="shared" ref="L159" si="188">CONCATENATE($D159,"-",$R$1,"-",M159)</f>
        <v>Steen, Kees van-Zagers, Kees-6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0.4</v>
      </c>
      <c r="L160" t="str">
        <f t="shared" ref="L160" si="189">CONCATENATE($R$1,"-",,$D160,"-",M160)</f>
        <v>Zagers, Kees-Steen,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0.4</v>
      </c>
      <c r="L161" t="str">
        <f t="shared" ref="L161" si="190">CONCATENATE($D161,"-",$R$1,"-",M161)</f>
        <v>Steen, Kees van-Zagers, Kees-7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0.4</v>
      </c>
      <c r="L162" t="str">
        <f t="shared" ref="L162" si="191">CONCATENATE($R$1,"-",,$D162,"-",M162)</f>
        <v>Zagers, Kees-Steen,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0.4</v>
      </c>
      <c r="L163" t="str">
        <f t="shared" ref="L163" si="192">CONCATENATE($D163,"-",$R$1,"-",M163)</f>
        <v>Steen, Kees van-Zagers, Kees-8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45547.50615384616</v>
      </c>
      <c r="C164" s="35">
        <f>_xlfn.IFNA(VLOOKUP(L164,Invoer!$A$3:$P$599,3,FALSE),"")</f>
        <v>45546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9</v>
      </c>
      <c r="F164" s="31">
        <f>_xlfn.IFNA(VLOOKUP(L164,Invoer!$A$3:$P$599,10,FALSE),"")</f>
        <v>26</v>
      </c>
      <c r="G164" s="31">
        <f>_xlfn.IFNA(VLOOKUP(L164,Invoer!$A$3:$P$599,11,FALSE),"")</f>
        <v>2</v>
      </c>
      <c r="H164" s="32">
        <f>_xlfn.IFNA(VLOOKUP(L164,Invoer!$A$3:$P$599,13,FALSE),"")</f>
        <v>0.34615384615384615</v>
      </c>
      <c r="I164" s="34">
        <f>_xlfn.IFNA(VLOOKUP(L164,Invoer!$A$3:$P$599,15,FALSE),"")</f>
        <v>0</v>
      </c>
      <c r="J164" s="37">
        <f>VLOOKUP($R$1,Deelnemers!$B$1:$D$25,3,FALSE)</f>
        <v>0.4</v>
      </c>
      <c r="L164" t="str">
        <f t="shared" ref="L164" si="194">CONCATENATE($R$1,"-",,$D164,"-",M164)</f>
        <v>Zagers, Kees-Vermeulen,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45582.9</v>
      </c>
      <c r="C165" s="35">
        <f>_xlfn.IFNA(VLOOKUP(L165,Invoer!$A$3:$P$599,3,FALSE),"")</f>
        <v>45581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12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0.4</v>
      </c>
      <c r="I165" s="34">
        <f>_xlfn.IFNA(VLOOKUP(L165,Invoer!$A$3:$P$599,16,FALSE),"")</f>
        <v>3</v>
      </c>
      <c r="J165" s="37">
        <f>VLOOKUP($R$1,Deelnemers!$B$1:$D$25,3,FALSE)</f>
        <v>0.4</v>
      </c>
      <c r="L165" t="str">
        <f t="shared" ref="L165" si="195">CONCATENATE($D165,"-",$R$1,"-",M165)</f>
        <v>Vermeulen, Rudolf-Zagers, Kees-1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45666.366666666676</v>
      </c>
      <c r="C166" s="35">
        <f>_xlfn.IFNA(VLOOKUP(L166,Invoer!$A$3:$P$599,3,FALSE),"")</f>
        <v>45665</v>
      </c>
      <c r="D166" s="23" t="str">
        <f>Deelnemers!$B$12</f>
        <v>Vermeulen, Rudolf</v>
      </c>
      <c r="E166" s="31">
        <f>IFERROR(IF(VLOOKUP(L166,Invoer!$A$3:$P$599,8,FALSE)&gt;$S$1,$S$1,VLOOKUP(L166,Invoer!$A$3:$P$599,8,FALSE)),"")</f>
        <v>8</v>
      </c>
      <c r="F166" s="31">
        <f>_xlfn.IFNA(VLOOKUP(L166,Invoer!$A$3:$P$599,10,FALSE),"")</f>
        <v>30</v>
      </c>
      <c r="G166" s="31">
        <f>_xlfn.IFNA(VLOOKUP(L166,Invoer!$A$3:$P$599,11,FALSE),"")</f>
        <v>1</v>
      </c>
      <c r="H166" s="32">
        <f>_xlfn.IFNA(VLOOKUP(L166,Invoer!$A$3:$P$599,13,FALSE),"")</f>
        <v>0.26666666666666666</v>
      </c>
      <c r="I166" s="34">
        <f>_xlfn.IFNA(VLOOKUP(L166,Invoer!$A$3:$P$599,15,FALSE),"")</f>
        <v>0</v>
      </c>
      <c r="J166" s="37">
        <f>VLOOKUP($R$1,Deelnemers!$B$1:$D$25,3,FALSE)</f>
        <v>0.4</v>
      </c>
      <c r="L166" t="str">
        <f t="shared" ref="L166" si="196">CONCATENATE($R$1,"-",,$D166,"-",M166)</f>
        <v>Zagers, Kees-Vermeulen,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45616.833333333336</v>
      </c>
      <c r="C167" s="35">
        <f>_xlfn.IFNA(VLOOKUP(L167,Invoer!$A$3:$P$599,3,FALSE),"")</f>
        <v>45616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4</v>
      </c>
      <c r="F167" s="31">
        <f>_xlfn.IFNA(VLOOKUP(L167,Invoer!$A$3:$P$599,10,FALSE),"")</f>
        <v>30</v>
      </c>
      <c r="G167" s="31">
        <f>_xlfn.IFNA(VLOOKUP(L167,Invoer!$A$3:$P$599,12,FALSE),"")</f>
        <v>2</v>
      </c>
      <c r="H167" s="32">
        <f>_xlfn.IFNA(VLOOKUP(L167,Invoer!$A$3:$P$599,14,FALSE),"")</f>
        <v>0.13333333333333333</v>
      </c>
      <c r="I167" s="34">
        <f>_xlfn.IFNA(VLOOKUP(L167,Invoer!$A$3:$P$599,16,FALSE),"")</f>
        <v>0</v>
      </c>
      <c r="J167" s="37">
        <f>VLOOKUP($R$1,Deelnemers!$B$1:$D$25,3,FALSE)</f>
        <v>0.4</v>
      </c>
      <c r="L167" t="str">
        <f t="shared" ref="L167" si="197">CONCATENATE($D167,"-",$R$1,"-",M167)</f>
        <v>Vermeulen, Rudolf-Zagers, Kees-2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45708.951739130433</v>
      </c>
      <c r="C168" s="35">
        <f>_xlfn.IFNA(VLOOKUP(L168,Invoer!$A$3:$P$599,3,FALSE),"")</f>
        <v>45707</v>
      </c>
      <c r="D168" s="23" t="str">
        <f>Deelnemers!$B$12</f>
        <v>Vermeulen, Rudolf</v>
      </c>
      <c r="E168" s="31">
        <f>IFERROR(IF(VLOOKUP(L168,Invoer!$A$3:$P$599,8,FALSE)&gt;$S$1,$S$1,VLOOKUP(L168,Invoer!$A$3:$P$599,8,FALSE)),"")</f>
        <v>12</v>
      </c>
      <c r="F168" s="31">
        <f>_xlfn.IFNA(VLOOKUP(L168,Invoer!$A$3:$P$599,10,FALSE),"")</f>
        <v>23</v>
      </c>
      <c r="G168" s="31">
        <f>_xlfn.IFNA(VLOOKUP(L168,Invoer!$A$3:$P$599,11,FALSE),"")</f>
        <v>3</v>
      </c>
      <c r="H168" s="32">
        <f>_xlfn.IFNA(VLOOKUP(L168,Invoer!$A$3:$P$599,13,FALSE),"")</f>
        <v>0.52173913043478259</v>
      </c>
      <c r="I168" s="34">
        <f>_xlfn.IFNA(VLOOKUP(L168,Invoer!$A$3:$P$599,15,FALSE),"")</f>
        <v>3</v>
      </c>
      <c r="J168" s="37">
        <f>VLOOKUP($R$1,Deelnemers!$B$1:$D$25,3,FALSE)</f>
        <v>0.4</v>
      </c>
      <c r="L168" t="str">
        <f t="shared" ref="L168" si="199">CONCATENATE($R$1,"-",,$D168,"-",M168)</f>
        <v>Zagers, Kees-Vermeulen,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45729.664782608699</v>
      </c>
      <c r="C169" s="35">
        <f>_xlfn.IFNA(VLOOKUP(L169,Invoer!$A$3:$P$599,3,FALSE),"")</f>
        <v>45728</v>
      </c>
      <c r="D169" s="23" t="str">
        <f>Deelnemers!$B$12</f>
        <v>Vermeulen, Rudolf</v>
      </c>
      <c r="E169" s="31">
        <f>IFERROR(IF(VLOOKUP(L169,Invoer!$A$3:$P$599,9,FALSE)&gt;$S$1,$S$1,VLOOKUP(L169,Invoer!$A$3:$P$599,9,FALSE)),"")</f>
        <v>10</v>
      </c>
      <c r="F169" s="31">
        <f>_xlfn.IFNA(VLOOKUP(L169,Invoer!$A$3:$P$599,10,FALSE),"")</f>
        <v>23</v>
      </c>
      <c r="G169" s="31">
        <f>_xlfn.IFNA(VLOOKUP(L169,Invoer!$A$3:$P$599,12,FALSE),"")</f>
        <v>2</v>
      </c>
      <c r="H169" s="32">
        <f>_xlfn.IFNA(VLOOKUP(L169,Invoer!$A$3:$P$599,14,FALSE),"")</f>
        <v>0.43478260869565216</v>
      </c>
      <c r="I169" s="34">
        <f>_xlfn.IFNA(VLOOKUP(L169,Invoer!$A$3:$P$599,16,FALSE),"")</f>
        <v>0</v>
      </c>
      <c r="J169" s="37">
        <f>VLOOKUP($R$1,Deelnemers!$B$1:$D$25,3,FALSE)</f>
        <v>0.4</v>
      </c>
      <c r="L169" t="str">
        <f t="shared" ref="L169" si="200">CONCATENATE($D169,"-",$R$1,"-",M169)</f>
        <v>Vermeulen, Rudolf-Zagers, Kees-3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0.4</v>
      </c>
      <c r="L170" t="str">
        <f t="shared" ref="L170" si="201">CONCATENATE($R$1,"-",,$D170,"-",M170)</f>
        <v>Zagers, Kees-Vermeulen,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45758.07588235294</v>
      </c>
      <c r="C171" s="35">
        <f>_xlfn.IFNA(VLOOKUP(L171,Invoer!$A$3:$P$599,3,FALSE),"")</f>
        <v>45756</v>
      </c>
      <c r="D171" s="23" t="str">
        <f>Deelnemers!$B$12</f>
        <v>Vermeulen, Rudolf</v>
      </c>
      <c r="E171" s="31">
        <f>IFERROR(IF(VLOOKUP(L171,Invoer!$A$3:$P$599,9,FALSE)&gt;$S$1,$S$1,VLOOKUP(L171,Invoer!$A$3:$P$599,9,FALSE)),"")</f>
        <v>12</v>
      </c>
      <c r="F171" s="31">
        <f>_xlfn.IFNA(VLOOKUP(L171,Invoer!$A$3:$P$599,10,FALSE),"")</f>
        <v>17</v>
      </c>
      <c r="G171" s="31">
        <f>_xlfn.IFNA(VLOOKUP(L171,Invoer!$A$3:$P$599,12,FALSE),"")</f>
        <v>5</v>
      </c>
      <c r="H171" s="32">
        <f>_xlfn.IFNA(VLOOKUP(L171,Invoer!$A$3:$P$599,14,FALSE),"")</f>
        <v>0.70588235294117652</v>
      </c>
      <c r="I171" s="34">
        <f>_xlfn.IFNA(VLOOKUP(L171,Invoer!$A$3:$P$599,16,FALSE),"")</f>
        <v>3</v>
      </c>
      <c r="J171" s="37">
        <f>VLOOKUP($R$1,Deelnemers!$B$1:$D$25,3,FALSE)</f>
        <v>0.4</v>
      </c>
      <c r="L171" t="str">
        <f t="shared" ref="L171" si="202">CONCATENATE($D171,"-",$R$1,"-",M171)</f>
        <v>Vermeulen, Rudolf-Zagers, Kees-4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0.4</v>
      </c>
      <c r="L172" t="str">
        <f t="shared" ref="L172" si="203">CONCATENATE($R$1,"-",,$D172,"-",M172)</f>
        <v>Zagers, Kees-Vermeulen,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0.4</v>
      </c>
      <c r="L173" t="str">
        <f t="shared" ref="L173" si="204">CONCATENATE($D173,"-",$R$1,"-",M173)</f>
        <v>Vermeulen, Rudolf-Zagers, Kees-5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0.4</v>
      </c>
      <c r="L174" t="str">
        <f t="shared" ref="L174" si="205">CONCATENATE($R$1,"-",,$D174,"-",M174)</f>
        <v>Zagers, Kees-Vermeulen,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0.4</v>
      </c>
      <c r="L175" t="str">
        <f t="shared" ref="L175" si="206">CONCATENATE($D175,"-",$R$1,"-",M175)</f>
        <v>Vermeulen, Rudolf-Zagers, Kees-6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0.4</v>
      </c>
      <c r="L176" t="str">
        <f t="shared" ref="L176" si="207">CONCATENATE($R$1,"-",,$D176,"-",M176)</f>
        <v>Zagers, Kees-Vermeulen,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0.4</v>
      </c>
      <c r="L177" t="str">
        <f t="shared" ref="L177" si="208">CONCATENATE($D177,"-",$R$1,"-",M177)</f>
        <v>Vermeulen, Rudolf-Zagers, Kees-7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0.4</v>
      </c>
      <c r="L178" t="str">
        <f t="shared" ref="L178" si="209">CONCATENATE($R$1,"-",,$D178,"-",M178)</f>
        <v>Zagers, Kees-Vermeulen,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0.4</v>
      </c>
      <c r="L179" t="str">
        <f t="shared" ref="L179" si="210">CONCATENATE($D179,"-",$R$1,"-",M179)</f>
        <v>Vermeulen, Rudolf-Zagers, Kees-8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45567.948333333334</v>
      </c>
      <c r="C180" s="35">
        <f>_xlfn.IFNA(VLOOKUP(L180,Invoer!$A$3:$P$599,3,FALSE),"")</f>
        <v>45567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5</v>
      </c>
      <c r="F180" s="31">
        <f>_xlfn.IFNA(VLOOKUP(L180,Invoer!$A$3:$P$599,10,FALSE),"")</f>
        <v>24</v>
      </c>
      <c r="G180" s="31">
        <f>_xlfn.IFNA(VLOOKUP(L180,Invoer!$A$3:$P$599,11,FALSE),"")</f>
        <v>2</v>
      </c>
      <c r="H180" s="32">
        <f>_xlfn.IFNA(VLOOKUP(L180,Invoer!$A$3:$P$599,13,FALSE),"")</f>
        <v>0.20833333333333334</v>
      </c>
      <c r="I180" s="34">
        <f>_xlfn.IFNA(VLOOKUP(L180,Invoer!$A$3:$P$599,15,FALSE),"")</f>
        <v>0</v>
      </c>
      <c r="J180" s="37">
        <f>VLOOKUP($R$1,Deelnemers!$B$1:$D$25,3,FALSE)</f>
        <v>0.4</v>
      </c>
      <c r="L180" t="str">
        <f t="shared" ref="L180" si="211">CONCATENATE($R$1,"-",,$D180,"-",M180)</f>
        <v>Zagers, Kees-Vissenberg,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45639.021578947366</v>
      </c>
      <c r="C181" s="35">
        <f>_xlfn.IFNA(VLOOKUP(L181,Invoer!$A$3:$P$599,3,FALSE),"")</f>
        <v>45637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12</v>
      </c>
      <c r="F181" s="31">
        <f>_xlfn.IFNA(VLOOKUP(L181,Invoer!$A$3:$P$599,10,FALSE),"")</f>
        <v>19</v>
      </c>
      <c r="G181" s="31">
        <f>_xlfn.IFNA(VLOOKUP(L181,Invoer!$A$3:$P$599,12,FALSE),"")</f>
        <v>3</v>
      </c>
      <c r="H181" s="32">
        <f>_xlfn.IFNA(VLOOKUP(L181,Invoer!$A$3:$P$599,14,FALSE),"")</f>
        <v>0.63157894736842102</v>
      </c>
      <c r="I181" s="34">
        <f>_xlfn.IFNA(VLOOKUP(L181,Invoer!$A$3:$P$599,16,FALSE),"")</f>
        <v>3</v>
      </c>
      <c r="J181" s="37">
        <f>VLOOKUP($R$1,Deelnemers!$B$1:$D$25,3,FALSE)</f>
        <v>0.4</v>
      </c>
      <c r="L181" t="str">
        <f t="shared" ref="L181" si="212">CONCATENATE($D181,"-",$R$1,"-",M181)</f>
        <v>Vissenberg, Erwin-Zagers, Kees-1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45736.633333333339</v>
      </c>
      <c r="C182" s="35">
        <f>_xlfn.IFNA(VLOOKUP(L182,Invoer!$A$3:$P$599,3,FALSE),"")</f>
        <v>45735</v>
      </c>
      <c r="D182" s="23" t="str">
        <f>Deelnemers!$B$13</f>
        <v>Vissenberg, Erwin</v>
      </c>
      <c r="E182" s="31">
        <f>IFERROR(IF(VLOOKUP(L182,Invoer!$A$3:$P$599,8,FALSE)&gt;$S$1,$S$1,VLOOKUP(L182,Invoer!$A$3:$P$599,8,FALSE)),"")</f>
        <v>10</v>
      </c>
      <c r="F182" s="31">
        <f>_xlfn.IFNA(VLOOKUP(L182,Invoer!$A$3:$P$599,10,FALSE),"")</f>
        <v>30</v>
      </c>
      <c r="G182" s="31">
        <f>_xlfn.IFNA(VLOOKUP(L182,Invoer!$A$3:$P$599,11,FALSE),"")</f>
        <v>2</v>
      </c>
      <c r="H182" s="32">
        <f>_xlfn.IFNA(VLOOKUP(L182,Invoer!$A$3:$P$599,13,FALSE),"")</f>
        <v>0.33333333333333331</v>
      </c>
      <c r="I182" s="34">
        <f>_xlfn.IFNA(VLOOKUP(L182,Invoer!$A$3:$P$599,15,FALSE),"")</f>
        <v>0</v>
      </c>
      <c r="J182" s="37">
        <f>VLOOKUP($R$1,Deelnemers!$B$1:$D$25,3,FALSE)</f>
        <v>0.4</v>
      </c>
      <c r="L182" t="str">
        <f t="shared" ref="L182" si="213">CONCATENATE($R$1,"-",,$D182,"-",M182)</f>
        <v>Zagers, Kees-Vissenberg,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45778.908571428568</v>
      </c>
      <c r="C183" s="35">
        <f>_xlfn.IFNA(VLOOKUP(L183,Invoer!$A$3:$P$599,3,FALSE),"")</f>
        <v>45777</v>
      </c>
      <c r="D183" s="23" t="str">
        <f>Deelnemers!$B$13</f>
        <v>Vissenberg, Erwin</v>
      </c>
      <c r="E183" s="31">
        <f>IFERROR(IF(VLOOKUP(L183,Invoer!$A$3:$P$599,9,FALSE)&gt;$S$1,$S$1,VLOOKUP(L183,Invoer!$A$3:$P$599,9,FALSE)),"")</f>
        <v>12</v>
      </c>
      <c r="F183" s="31">
        <f>_xlfn.IFNA(VLOOKUP(L183,Invoer!$A$3:$P$599,10,FALSE),"")</f>
        <v>28</v>
      </c>
      <c r="G183" s="31">
        <f>_xlfn.IFNA(VLOOKUP(L183,Invoer!$A$3:$P$599,12,FALSE),"")</f>
        <v>2</v>
      </c>
      <c r="H183" s="32">
        <f>_xlfn.IFNA(VLOOKUP(L183,Invoer!$A$3:$P$599,14,FALSE),"")</f>
        <v>0.42857142857142855</v>
      </c>
      <c r="I183" s="34">
        <f>_xlfn.IFNA(VLOOKUP(L183,Invoer!$A$3:$P$599,16,FALSE),"")</f>
        <v>3</v>
      </c>
      <c r="J183" s="37">
        <f>VLOOKUP($R$1,Deelnemers!$B$1:$D$25,3,FALSE)</f>
        <v>0.4</v>
      </c>
      <c r="L183" t="str">
        <f t="shared" ref="L183" si="214">CONCATENATE($D183,"-",$R$1,"-",M183)</f>
        <v>Vissenberg, Erwin-Zagers, Kees-2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0.4</v>
      </c>
      <c r="L184" t="str">
        <f t="shared" ref="L184" si="215">CONCATENATE($R$1,"-",,$D184,"-",M184)</f>
        <v>Zagers, Kees-Vissenberg,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0.4</v>
      </c>
      <c r="L185" t="str">
        <f t="shared" ref="L185" si="216">CONCATENATE($D185,"-",$R$1,"-",M185)</f>
        <v>Vissenberg, Erwin-Zagers, Kees-3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0.4</v>
      </c>
      <c r="L186" t="str">
        <f t="shared" ref="L186" si="217">CONCATENATE($R$1,"-",,$D186,"-",M186)</f>
        <v>Zagers, Kees-Vissenberg,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0.4</v>
      </c>
      <c r="L187" t="str">
        <f t="shared" ref="L187" si="218">CONCATENATE($D187,"-",$R$1,"-",M187)</f>
        <v>Vissenberg, Erwin-Zagers, Kees-4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0.4</v>
      </c>
      <c r="L188" t="str">
        <f t="shared" ref="L188" si="219">CONCATENATE($R$1,"-",,$D188,"-",M188)</f>
        <v>Zagers, Kees-Vissenberg,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54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0.4</v>
      </c>
      <c r="L189" t="str">
        <f t="shared" ref="L189" si="220">CONCATENATE($D189,"-",$R$1,"-",M189)</f>
        <v>Vissenberg, Erwin-Zagers, Kees-5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0.4</v>
      </c>
      <c r="L190" t="str">
        <f t="shared" ref="L190" si="221">CONCATENATE($R$1,"-",,$D190,"-",M190)</f>
        <v>Zagers, Kees-Vissenberg,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0.4</v>
      </c>
      <c r="L191" t="str">
        <f t="shared" ref="L191" si="222">CONCATENATE($D191,"-",$R$1,"-",M191)</f>
        <v>Vissenberg, Erwin-Zagers, Kees-6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0.4</v>
      </c>
      <c r="L192" t="str">
        <f t="shared" ref="L192" si="223">CONCATENATE($R$1,"-",,$D192,"-",M192)</f>
        <v>Zagers, Kees-Vissenberg,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0.4</v>
      </c>
      <c r="L193" t="str">
        <f t="shared" ref="L193" si="224">CONCATENATE($D193,"-",$R$1,"-",M193)</f>
        <v>Vissenberg, Erwin-Zagers, Kees-7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0.4</v>
      </c>
      <c r="L194" t="str">
        <f t="shared" ref="L194" si="225">CONCATENATE($R$1,"-",,$D194,"-",M194)</f>
        <v>Zagers, Kees-Vissenberg,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0.4</v>
      </c>
      <c r="L195" t="str">
        <f t="shared" ref="L195" si="226">CONCATENATE($D195,"-",$R$1,"-",M195)</f>
        <v>Vissenberg, Erwin-Zagers, Kees-8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0.4</v>
      </c>
      <c r="L196" t="str">
        <f t="shared" ref="L196" si="227">CONCATENATE($R$1,"-",,$D196,"-",M196)</f>
        <v>Zagers, Kees-Zagers,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>
        <f>VLOOKUP($R$1,Deelnemers!$B$1:$D$25,3,FALSE)</f>
        <v>0.4</v>
      </c>
      <c r="L197" t="str">
        <f t="shared" ref="L197" si="228">CONCATENATE($D197,"-",$R$1,"-",M197)</f>
        <v>Zagers, Kees-Zagers, Kees-1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0.4</v>
      </c>
      <c r="L198" t="str">
        <f t="shared" ref="L198" si="229">CONCATENATE($R$1,"-",,$D198,"-",M198)</f>
        <v>Zagers, Kees-Zagers,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0.4</v>
      </c>
      <c r="L199" t="str">
        <f t="shared" ref="L199" si="231">CONCATENATE($D199,"-",$R$1,"-",M199)</f>
        <v>Zagers, Kees-Zagers, Kees-2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0.4</v>
      </c>
      <c r="L200" t="str">
        <f t="shared" ref="L200" si="232">CONCATENATE($R$1,"-",,$D200,"-",M200)</f>
        <v>Zagers, Kees-Zagers,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0.4</v>
      </c>
      <c r="L201" t="str">
        <f t="shared" ref="L201" si="233">CONCATENATE($D201,"-",$R$1,"-",M201)</f>
        <v>Zagers, Kees-Zagers, Kees-3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0.4</v>
      </c>
      <c r="L202" t="str">
        <f t="shared" ref="L202" si="234">CONCATENATE($R$1,"-",,$D202,"-",M202)</f>
        <v>Zagers, Kees-Zagers,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0.4</v>
      </c>
      <c r="L203" t="str">
        <f t="shared" ref="L203" si="235">CONCATENATE($D203,"-",$R$1,"-",M203)</f>
        <v>Zagers, Kees-Zagers, Kees-4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0.4</v>
      </c>
      <c r="L204" t="str">
        <f t="shared" ref="L204" si="236">CONCATENATE($R$1,"-",,$D204,"-",M204)</f>
        <v>Zagers, Kees-Zagers,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0.4</v>
      </c>
      <c r="L205" t="str">
        <f t="shared" ref="L205" si="237">CONCATENATE($D205,"-",$R$1,"-",M205)</f>
        <v>Zagers, Kees-Zagers, Kees-5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0.4</v>
      </c>
      <c r="L206" t="str">
        <f t="shared" ref="L206" si="238">CONCATENATE($R$1,"-",,$D206,"-",M206)</f>
        <v>Zagers, Kees-Zagers,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0.4</v>
      </c>
      <c r="L207" t="str">
        <f t="shared" ref="L207" si="239">CONCATENATE($D207,"-",$R$1,"-",M207)</f>
        <v>Zagers, Kees-Zagers, Kees-6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0.4</v>
      </c>
      <c r="L208" t="str">
        <f t="shared" ref="L208" si="240">CONCATENATE($R$1,"-",,$D208,"-",M208)</f>
        <v>Zagers, Kees-Zagers,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0.4</v>
      </c>
      <c r="L209" t="str">
        <f t="shared" ref="L209" si="241">CONCATENATE($D209,"-",$R$1,"-",M209)</f>
        <v>Zagers, Kees-Zagers, Kees-7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0.4</v>
      </c>
      <c r="L210" t="str">
        <f t="shared" ref="L210" si="242">CONCATENATE($R$1,"-",,$D210,"-",M210)</f>
        <v>Zagers, Kees-Zagers,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0.4</v>
      </c>
      <c r="L211" t="str">
        <f t="shared" ref="L211" si="243">CONCATENATE($D211,"-",$R$1,"-",M211)</f>
        <v>Zagers, Kees-Zagers, Kees-8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45561.501428571428</v>
      </c>
      <c r="C212" s="35">
        <f>_xlfn.IFNA(VLOOKUP(L212,Invoer!$A$3:$P$599,3,FALSE),"")</f>
        <v>45560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9</v>
      </c>
      <c r="F212" s="31">
        <f>_xlfn.IFNA(VLOOKUP(L212,Invoer!$A$3:$P$599,10,FALSE),"")</f>
        <v>28</v>
      </c>
      <c r="G212" s="31">
        <f>_xlfn.IFNA(VLOOKUP(L212,Invoer!$A$3:$P$599,11,FALSE),"")</f>
        <v>2</v>
      </c>
      <c r="H212" s="32">
        <f>_xlfn.IFNA(VLOOKUP(L212,Invoer!$A$3:$P$599,13,FALSE),"")</f>
        <v>0.32142857142857145</v>
      </c>
      <c r="I212" s="34">
        <f>_xlfn.IFNA(VLOOKUP(L212,Invoer!$A$3:$P$599,15,FALSE),"")</f>
        <v>0</v>
      </c>
      <c r="J212" s="37">
        <f>VLOOKUP($R$1,Deelnemers!$B$1:$D$25,3,FALSE)</f>
        <v>0.4</v>
      </c>
      <c r="L212" t="str">
        <f t="shared" ref="L212" si="244">CONCATENATE($R$1,"-",,$D212,"-",M212)</f>
        <v>Zagers, Kees-Zagers,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45645.191538461535</v>
      </c>
      <c r="C213" s="35">
        <f>_xlfn.IFNA(VLOOKUP(L213,Invoer!$A$3:$P$599,3,FALSE),"")</f>
        <v>45644</v>
      </c>
      <c r="D213" s="23" t="str">
        <f>Deelnemers!$B$15</f>
        <v>Zagers, Mark</v>
      </c>
      <c r="E213" s="31">
        <f>IFERROR(IF(VLOOKUP(L213,Invoer!$A$3:$P$599,9,FALSE)&gt;$S$1,$S$1,VLOOKUP(L213,Invoer!$A$3:$P$599,9,FALSE)),"")</f>
        <v>6</v>
      </c>
      <c r="F213" s="31">
        <f>_xlfn.IFNA(VLOOKUP(L213,Invoer!$A$3:$P$599,10,FALSE),"")</f>
        <v>13</v>
      </c>
      <c r="G213" s="31">
        <f>_xlfn.IFNA(VLOOKUP(L213,Invoer!$A$3:$P$599,12,FALSE),"")</f>
        <v>3</v>
      </c>
      <c r="H213" s="32">
        <f>_xlfn.IFNA(VLOOKUP(L213,Invoer!$A$3:$P$599,14,FALSE),"")</f>
        <v>0.46153846153846156</v>
      </c>
      <c r="I213" s="34">
        <f>_xlfn.IFNA(VLOOKUP(L213,Invoer!$A$3:$P$599,16,FALSE),"")</f>
        <v>0</v>
      </c>
      <c r="J213" s="37">
        <f>VLOOKUP($R$1,Deelnemers!$B$1:$D$25,3,FALSE)</f>
        <v>0.4</v>
      </c>
      <c r="L213" t="str">
        <f t="shared" ref="L213" si="245">CONCATENATE($D213,"-",$R$1,"-",M213)</f>
        <v>Zagers, Mark-Zagers, Kees-1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45729.921538461538</v>
      </c>
      <c r="C214" s="35">
        <f>_xlfn.IFNA(VLOOKUP(L214,Invoer!$A$3:$P$599,3,FALSE),"")</f>
        <v>45728</v>
      </c>
      <c r="D214" s="23" t="str">
        <f>Deelnemers!$B$15</f>
        <v>Zagers, Mark</v>
      </c>
      <c r="E214" s="31">
        <f>IFERROR(IF(VLOOKUP(L214,Invoer!$A$3:$P$599,8,FALSE)&gt;$S$1,$S$1,VLOOKUP(L214,Invoer!$A$3:$P$599,8,FALSE)),"")</f>
        <v>12</v>
      </c>
      <c r="F214" s="31">
        <f>_xlfn.IFNA(VLOOKUP(L214,Invoer!$A$3:$P$599,10,FALSE),"")</f>
        <v>26</v>
      </c>
      <c r="G214" s="31">
        <f>_xlfn.IFNA(VLOOKUP(L214,Invoer!$A$3:$P$599,11,FALSE),"")</f>
        <v>2</v>
      </c>
      <c r="H214" s="32">
        <f>_xlfn.IFNA(VLOOKUP(L214,Invoer!$A$3:$P$599,13,FALSE),"")</f>
        <v>0.46153846153846156</v>
      </c>
      <c r="I214" s="34">
        <f>_xlfn.IFNA(VLOOKUP(L214,Invoer!$A$3:$P$599,15,FALSE),"")</f>
        <v>3</v>
      </c>
      <c r="J214" s="37">
        <f>VLOOKUP($R$1,Deelnemers!$B$1:$D$25,3,FALSE)</f>
        <v>0.4</v>
      </c>
      <c r="L214" t="str">
        <f t="shared" ref="L214" si="246">CONCATENATE($R$1,"-",,$D214,"-",M214)</f>
        <v>Zagers, Kees-Zagers,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0.4</v>
      </c>
      <c r="L215" t="str">
        <f t="shared" ref="L215" si="247">CONCATENATE($D215,"-",$R$1,"-",M215)</f>
        <v>Zagers, Mark-Zagers, Kees-2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0.4</v>
      </c>
      <c r="L216" t="str">
        <f t="shared" ref="L216" si="248">CONCATENATE($R$1,"-",,$D216,"-",M216)</f>
        <v>Zagers, Kees-Zagers,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0.4</v>
      </c>
      <c r="L217" t="str">
        <f t="shared" ref="L217" si="249">CONCATENATE($D217,"-",$R$1,"-",M217)</f>
        <v>Zagers, Mark-Zagers, Kees-3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0.4</v>
      </c>
      <c r="L218" t="str">
        <f t="shared" ref="L218" si="250">CONCATENATE($R$1,"-",,$D218,"-",M218)</f>
        <v>Zagers, Kees-Zagers,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0.4</v>
      </c>
      <c r="L219" t="str">
        <f t="shared" ref="L219" si="251">CONCATENATE($D219,"-",$R$1,"-",M219)</f>
        <v>Zagers, Mark-Zagers, Kees-4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0.4</v>
      </c>
      <c r="L220" t="str">
        <f t="shared" ref="L220" si="252">CONCATENATE($R$1,"-",,$D220,"-",M220)</f>
        <v>Zagers, Kees-Zagers,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0.4</v>
      </c>
      <c r="L221" t="str">
        <f t="shared" ref="L221" si="253">CONCATENATE($D221,"-",$R$1,"-",M221)</f>
        <v>Zagers, Mark-Zagers, Kees-5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0.4</v>
      </c>
      <c r="L222" t="str">
        <f t="shared" ref="L222" si="254">CONCATENATE($R$1,"-",,$D222,"-",M222)</f>
        <v>Zagers, Kees-Zagers,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0.4</v>
      </c>
      <c r="L223" t="str">
        <f t="shared" ref="L223" si="255">CONCATENATE($D223,"-",$R$1,"-",M223)</f>
        <v>Zagers, Mark-Zagers, Kees-6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0.4</v>
      </c>
      <c r="L224" t="str">
        <f t="shared" ref="L224" si="256">CONCATENATE($R$1,"-",,$D224,"-",M224)</f>
        <v>Zagers, Kees-Zagers,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0.4</v>
      </c>
      <c r="L225" t="str">
        <f t="shared" ref="L225" si="257">CONCATENATE($D225,"-",$R$1,"-",M225)</f>
        <v>Zagers, Mark-Zagers, Kees-7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0.4</v>
      </c>
      <c r="L226" t="str">
        <f t="shared" ref="L226" si="258">CONCATENATE($R$1,"-",,$D226,"-",M226)</f>
        <v>Zagers, Kees-Zagers,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0.4</v>
      </c>
      <c r="L227" t="str">
        <f t="shared" ref="L227" si="259">CONCATENATE($D227,"-",$R$1,"-",M227)</f>
        <v>Zagers, Mark-Zagers, Kees-8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45575.644615384619</v>
      </c>
      <c r="C228" s="35">
        <f>_xlfn.IFNA(VLOOKUP(L228,Invoer!$A$3:$P$599,3,FALSE),"")</f>
        <v>45574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10</v>
      </c>
      <c r="F228" s="31">
        <f>_xlfn.IFNA(VLOOKUP(L228,Invoer!$A$3:$P$599,10,FALSE),"")</f>
        <v>26</v>
      </c>
      <c r="G228" s="31">
        <f>_xlfn.IFNA(VLOOKUP(L228,Invoer!$A$3:$P$599,11,FALSE),"")</f>
        <v>2</v>
      </c>
      <c r="H228" s="32">
        <f>_xlfn.IFNA(VLOOKUP(L228,Invoer!$A$3:$P$599,13,FALSE),"")</f>
        <v>0.38461538461538464</v>
      </c>
      <c r="I228" s="34">
        <f>_xlfn.IFNA(VLOOKUP(L228,Invoer!$A$3:$P$599,15,FALSE),"")</f>
        <v>0</v>
      </c>
      <c r="J228" s="37">
        <f>VLOOKUP($R$1,Deelnemers!$B$1:$D$25,3,FALSE)</f>
        <v>0.4</v>
      </c>
      <c r="L228" t="str">
        <f t="shared" ref="L228" si="261">CONCATENATE($R$1,"-",,$D228,"-",M228)</f>
        <v>Zagers, Kees-Verkooyen,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45589.366666666676</v>
      </c>
      <c r="C229" s="35">
        <f>_xlfn.IFNA(VLOOKUP(L229,Invoer!$A$3:$P$599,3,FALSE),"")</f>
        <v>45588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8</v>
      </c>
      <c r="F229" s="31">
        <f>_xlfn.IFNA(VLOOKUP(L229,Invoer!$A$3:$P$599,10,FALSE),"")</f>
        <v>30</v>
      </c>
      <c r="G229" s="31">
        <f>_xlfn.IFNA(VLOOKUP(L229,Invoer!$A$3:$P$599,12,FALSE),"")</f>
        <v>2</v>
      </c>
      <c r="H229" s="32">
        <f>_xlfn.IFNA(VLOOKUP(L229,Invoer!$A$3:$P$599,14,FALSE),"")</f>
        <v>0.26666666666666666</v>
      </c>
      <c r="I229" s="34">
        <f>_xlfn.IFNA(VLOOKUP(L229,Invoer!$A$3:$P$599,16,FALSE),"")</f>
        <v>0</v>
      </c>
      <c r="J229" s="37">
        <f>VLOOKUP($R$1,Deelnemers!$B$1:$D$25,3,FALSE)</f>
        <v>0.4</v>
      </c>
      <c r="L229" t="str">
        <f t="shared" ref="L229" si="262">CONCATENATE($D229,"-",$R$1,"-",M229)</f>
        <v>Verkooyen, John-Zagers, Kees-1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45581.825714285718</v>
      </c>
      <c r="C230" s="35">
        <f>_xlfn.IFNA(VLOOKUP(L230,Invoer!$A$3:$P$599,3,FALSE),"")</f>
        <v>45581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4</v>
      </c>
      <c r="F230" s="31">
        <f>_xlfn.IFNA(VLOOKUP(L230,Invoer!$A$3:$P$599,10,FALSE),"")</f>
        <v>14</v>
      </c>
      <c r="G230" s="31">
        <f>_xlfn.IFNA(VLOOKUP(L230,Invoer!$A$3:$P$599,11,FALSE),"")</f>
        <v>3</v>
      </c>
      <c r="H230" s="32">
        <f>_xlfn.IFNA(VLOOKUP(L230,Invoer!$A$3:$P$599,13,FALSE),"")</f>
        <v>0.2857142857142857</v>
      </c>
      <c r="I230" s="34">
        <f>_xlfn.IFNA(VLOOKUP(L230,Invoer!$A$3:$P$599,15,FALSE),"")</f>
        <v>0</v>
      </c>
      <c r="J230" s="37">
        <f>VLOOKUP($R$1,Deelnemers!$B$1:$D$25,3,FALSE)</f>
        <v>0.4</v>
      </c>
      <c r="L230" t="str">
        <f t="shared" ref="L230" si="263">CONCATENATE($R$1,"-",,$D230,"-",M230)</f>
        <v>Zagers, Kees-Verkooyen,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45764.921538461538</v>
      </c>
      <c r="C231" s="35">
        <f>_xlfn.IFNA(VLOOKUP(L231,Invoer!$A$3:$P$599,3,FALSE),"")</f>
        <v>45763</v>
      </c>
      <c r="D231" s="23" t="str">
        <f>Deelnemers!$B$16</f>
        <v>Verkooyen, John</v>
      </c>
      <c r="E231" s="31">
        <f>IFERROR(IF(VLOOKUP(L231,Invoer!$A$3:$P$599,9,FALSE)&gt;$S$1,$S$1,VLOOKUP(L231,Invoer!$A$3:$P$599,9,FALSE)),"")</f>
        <v>12</v>
      </c>
      <c r="F231" s="31">
        <f>_xlfn.IFNA(VLOOKUP(L231,Invoer!$A$3:$P$599,10,FALSE),"")</f>
        <v>26</v>
      </c>
      <c r="G231" s="31">
        <f>_xlfn.IFNA(VLOOKUP(L231,Invoer!$A$3:$P$599,12,FALSE),"")</f>
        <v>3</v>
      </c>
      <c r="H231" s="32">
        <f>_xlfn.IFNA(VLOOKUP(L231,Invoer!$A$3:$P$599,14,FALSE),"")</f>
        <v>0.46153846153846156</v>
      </c>
      <c r="I231" s="34">
        <f>_xlfn.IFNA(VLOOKUP(L231,Invoer!$A$3:$P$599,16,FALSE),"")</f>
        <v>3</v>
      </c>
      <c r="J231" s="37">
        <f>VLOOKUP($R$1,Deelnemers!$B$1:$D$25,3,FALSE)</f>
        <v>0.4</v>
      </c>
      <c r="L231" t="str">
        <f t="shared" ref="L231" si="264">CONCATENATE($D231,"-",$R$1,"-",M231)</f>
        <v>Verkooyen, John-Zagers, Kees-2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45624.9</v>
      </c>
      <c r="C232" s="35">
        <f>_xlfn.IFNA(VLOOKUP(L232,Invoer!$A$3:$P$599,3,FALSE),"")</f>
        <v>45623</v>
      </c>
      <c r="D232" s="23" t="str">
        <f>Deelnemers!$B$16</f>
        <v>Verkooyen, John</v>
      </c>
      <c r="E232" s="31">
        <f>IFERROR(IF(VLOOKUP(L232,Invoer!$A$3:$P$599,8,FALSE)&gt;$S$1,$S$1,VLOOKUP(L232,Invoer!$A$3:$P$599,8,FALSE)),"")</f>
        <v>12</v>
      </c>
      <c r="F232" s="31">
        <f>_xlfn.IFNA(VLOOKUP(L232,Invoer!$A$3:$P$599,10,FALSE),"")</f>
        <v>30</v>
      </c>
      <c r="G232" s="31">
        <f>_xlfn.IFNA(VLOOKUP(L232,Invoer!$A$3:$P$599,11,FALSE),"")</f>
        <v>2</v>
      </c>
      <c r="H232" s="32">
        <f>_xlfn.IFNA(VLOOKUP(L232,Invoer!$A$3:$P$599,13,FALSE),"")</f>
        <v>0.4</v>
      </c>
      <c r="I232" s="34">
        <f>_xlfn.IFNA(VLOOKUP(L232,Invoer!$A$3:$P$599,15,FALSE),"")</f>
        <v>3</v>
      </c>
      <c r="J232" s="37">
        <f>VLOOKUP($R$1,Deelnemers!$B$1:$D$25,3,FALSE)</f>
        <v>0.4</v>
      </c>
      <c r="L232" t="str">
        <f t="shared" ref="L232" si="266">CONCATENATE($R$1,"-",,$D232,"-",M232)</f>
        <v>Zagers, Kees-Verkooyen,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0.4</v>
      </c>
      <c r="L233" t="str">
        <f t="shared" ref="L233" si="267">CONCATENATE($D233,"-",$R$1,"-",M233)</f>
        <v>Verkooyen, John-Zagers, Kees-3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0.4</v>
      </c>
      <c r="L234" t="str">
        <f t="shared" ref="L234" si="268">CONCATENATE($R$1,"-",,$D234,"-",M234)</f>
        <v>Zagers, Kees-Verkooyen,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0.4</v>
      </c>
      <c r="L235" t="str">
        <f t="shared" ref="L235" si="269">CONCATENATE($D235,"-",$R$1,"-",M235)</f>
        <v>Verkooyen, John-Zagers, Kees-4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0.4</v>
      </c>
      <c r="L236" t="str">
        <f t="shared" ref="L236" si="270">CONCATENATE($R$1,"-",,$D236,"-",M236)</f>
        <v>Zagers, Kees-Verkooyen,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0.4</v>
      </c>
      <c r="L237" t="str">
        <f t="shared" ref="L237" si="271">CONCATENATE($D237,"-",$R$1,"-",M237)</f>
        <v>Verkooyen, John-Zagers, Kees-5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0.4</v>
      </c>
      <c r="L238" t="str">
        <f t="shared" ref="L238" si="272">CONCATENATE($R$1,"-",,$D238,"-",M238)</f>
        <v>Zagers, Kees-Verkooyen,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0.4</v>
      </c>
      <c r="L239" t="str">
        <f t="shared" ref="L239" si="273">CONCATENATE($D239,"-",$R$1,"-",M239)</f>
        <v>Verkooyen, John-Zagers, Kees-6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0.4</v>
      </c>
      <c r="L240" t="str">
        <f t="shared" ref="L240" si="274">CONCATENATE($R$1,"-",,$D240,"-",M240)</f>
        <v>Zagers, Kees-Verkooyen,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0.4</v>
      </c>
      <c r="L241" t="str">
        <f t="shared" ref="L241" si="275">CONCATENATE($D241,"-",$R$1,"-",M241)</f>
        <v>Verkooyen, John-Zagers, Kees-7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0.4</v>
      </c>
      <c r="L242" t="str">
        <f t="shared" ref="L242" si="276">CONCATENATE($R$1,"-",,$D242,"-",M242)</f>
        <v>Zagers, Kees-Verkooyen,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0.4</v>
      </c>
      <c r="L243" t="str">
        <f t="shared" ref="L243" si="277">CONCATENATE($D243,"-",$R$1,"-",M243)</f>
        <v>Verkooyen, John-Zagers, Kees-8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0.4</v>
      </c>
      <c r="L244" t="str">
        <f t="shared" ref="L244" si="278">CONCATENATE($R$1,"-",,$D244,"-",M244)</f>
        <v>Zagers, Kees-0-1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0.4</v>
      </c>
      <c r="L245" t="str">
        <f t="shared" ref="L245" si="279">CONCATENATE($D245,"-",$R$1,"-",M245)</f>
        <v>0-Zagers, Kees-1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0.4</v>
      </c>
      <c r="L246" t="str">
        <f t="shared" ref="L246" si="280">CONCATENATE($R$1,"-",,$D246,"-",M246)</f>
        <v>Zagers, Kees-0-2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0.4</v>
      </c>
      <c r="L247" t="str">
        <f t="shared" ref="L247" si="281">CONCATENATE($D247,"-",$R$1,"-",M247)</f>
        <v>0-Zagers, Kees-2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0.4</v>
      </c>
      <c r="L248" t="str">
        <f t="shared" ref="L248" si="282">CONCATENATE($R$1,"-",,$D248,"-",M248)</f>
        <v>Zagers, Kees-0-3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0.4</v>
      </c>
      <c r="L249" t="str">
        <f t="shared" ref="L249" si="283">CONCATENATE($D249,"-",$R$1,"-",M249)</f>
        <v>0-Zagers, Kees-3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0.4</v>
      </c>
      <c r="L250" t="str">
        <f t="shared" ref="L250" si="284">CONCATENATE($R$1,"-",,$D250,"-",M250)</f>
        <v>Zagers, Kees-0-4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0.4</v>
      </c>
      <c r="L251" t="str">
        <f t="shared" ref="L251" si="285">CONCATENATE($D251,"-",$R$1,"-",M251)</f>
        <v>0-Zagers, Kees-4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0.4</v>
      </c>
      <c r="L252" t="str">
        <f t="shared" ref="L252" si="286">CONCATENATE($R$1,"-",,$D252,"-",M252)</f>
        <v>Zagers, Kees-0-5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0.4</v>
      </c>
      <c r="L253" t="str">
        <f t="shared" ref="L253" si="287">CONCATENATE($D253,"-",$R$1,"-",M253)</f>
        <v>0-Zagers, Kees-5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0.4</v>
      </c>
      <c r="L254" t="str">
        <f t="shared" ref="L254" si="288">CONCATENATE($R$1,"-",,$D254,"-",M254)</f>
        <v>Zagers, Kees-0-6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0.4</v>
      </c>
      <c r="L255" t="str">
        <f t="shared" ref="L255" si="289">CONCATENATE($D255,"-",$R$1,"-",M255)</f>
        <v>0-Zagers, Kees-6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0.4</v>
      </c>
      <c r="L256" t="str">
        <f t="shared" ref="L256" si="290">CONCATENATE($R$1,"-",,$D256,"-",M256)</f>
        <v>Zagers, Kees-0-7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0.4</v>
      </c>
      <c r="L257" t="str">
        <f t="shared" ref="L257" si="291">CONCATENATE($D257,"-",$R$1,"-",M257)</f>
        <v>0-Zagers, Kees-7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0.4</v>
      </c>
      <c r="L258" t="str">
        <f t="shared" ref="L258" si="292">CONCATENATE($R$1,"-",,$D258,"-",M258)</f>
        <v>Zagers, Kees-0-8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0.4</v>
      </c>
      <c r="L259" t="str">
        <f t="shared" ref="L259" si="293">CONCATENATE($D259,"-",$R$1,"-",M259)</f>
        <v>0-Zagers, Kees-8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0.4</v>
      </c>
      <c r="L260" t="str">
        <f t="shared" ref="L260" si="294">CONCATENATE($R$1,"-",,$D260,"-",M260)</f>
        <v>Zagers, Kees-0-1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0.4</v>
      </c>
      <c r="L261" t="str">
        <f t="shared" ref="L261" si="295">CONCATENATE($D261,"-",$R$1,"-",M261)</f>
        <v>0-Zagers, Kees-1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0.4</v>
      </c>
      <c r="L262" t="str">
        <f t="shared" ref="L262" si="296">CONCATENATE($R$1,"-",,$D262,"-",M262)</f>
        <v>Zagers, Kees-0-2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0.4</v>
      </c>
      <c r="L263" t="str">
        <f t="shared" ref="L263" si="298">CONCATENATE($D263,"-",$R$1,"-",M263)</f>
        <v>0-Zagers, Kees-2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0.4</v>
      </c>
      <c r="L264" t="str">
        <f t="shared" ref="L264" si="299">CONCATENATE($R$1,"-",,$D264,"-",M264)</f>
        <v>Zagers, Kees-0-3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0.4</v>
      </c>
      <c r="L265" t="str">
        <f t="shared" ref="L265" si="300">CONCATENATE($D265,"-",$R$1,"-",M265)</f>
        <v>0-Zagers, Kees-3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0.4</v>
      </c>
      <c r="L266" t="str">
        <f t="shared" ref="L266" si="301">CONCATENATE($R$1,"-",,$D266,"-",M266)</f>
        <v>Zagers, Kees-0-4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0.4</v>
      </c>
      <c r="L267" t="str">
        <f t="shared" ref="L267" si="302">CONCATENATE($D267,"-",$R$1,"-",M267)</f>
        <v>0-Zagers, Kees-4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0.4</v>
      </c>
      <c r="L268" t="str">
        <f t="shared" ref="L268" si="303">CONCATENATE($R$1,"-",,$D268,"-",M268)</f>
        <v>Zagers, Kees-0-5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0.4</v>
      </c>
      <c r="L269" t="str">
        <f t="shared" ref="L269" si="304">CONCATENATE($D269,"-",$R$1,"-",M269)</f>
        <v>0-Zagers, Kees-5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0.4</v>
      </c>
      <c r="L270" t="str">
        <f t="shared" ref="L270" si="305">CONCATENATE($R$1,"-",,$D270,"-",M270)</f>
        <v>Zagers, Kees-0-6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0.4</v>
      </c>
      <c r="L271" t="str">
        <f t="shared" ref="L271" si="306">CONCATENATE($D271,"-",$R$1,"-",M271)</f>
        <v>0-Zagers, Kees-6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0.4</v>
      </c>
      <c r="L272" t="str">
        <f t="shared" ref="L272" si="307">CONCATENATE($R$1,"-",,$D272,"-",M272)</f>
        <v>Zagers, Kees-0-7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0.4</v>
      </c>
      <c r="L273" t="str">
        <f t="shared" ref="L273" si="308">CONCATENATE($D273,"-",$R$1,"-",M273)</f>
        <v>0-Zagers, Kees-7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0.4</v>
      </c>
      <c r="L274" t="str">
        <f t="shared" ref="L274" si="309">CONCATENATE($R$1,"-",,$D274,"-",M274)</f>
        <v>Zagers, Kees-0-8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0.4</v>
      </c>
      <c r="L275" t="str">
        <f t="shared" ref="L275" si="310">CONCATENATE($D275,"-",$R$1,"-",M275)</f>
        <v>0-Zagers, Kees-8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0.4</v>
      </c>
      <c r="L276" t="str">
        <f t="shared" ref="L276" si="311">CONCATENATE($R$1,"-",,$D276,"-",M276)</f>
        <v>Zagers, Kees-0-1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0.4</v>
      </c>
      <c r="L277" t="str">
        <f t="shared" ref="L277" si="312">CONCATENATE($D277,"-",$R$1,"-",M277)</f>
        <v>0-Zagers, Kees-1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0.4</v>
      </c>
      <c r="L278" t="str">
        <f t="shared" ref="L278" si="313">CONCATENATE($R$1,"-",,$D278,"-",M278)</f>
        <v>Zagers, Kees-0-2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0.4</v>
      </c>
      <c r="L279" t="str">
        <f t="shared" ref="L279" si="314">CONCATENATE($D279,"-",$R$1,"-",M279)</f>
        <v>0-Zagers, Kees-2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0.4</v>
      </c>
      <c r="L280" t="str">
        <f t="shared" ref="L280" si="315">CONCATENATE($R$1,"-",,$D280,"-",M280)</f>
        <v>Zagers, Kees-0-3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0.4</v>
      </c>
      <c r="L281" t="str">
        <f t="shared" ref="L281" si="316">CONCATENATE($D281,"-",$R$1,"-",M281)</f>
        <v>0-Zagers, Kees-3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0.4</v>
      </c>
      <c r="L282" t="str">
        <f t="shared" ref="L282" si="317">CONCATENATE($R$1,"-",,$D282,"-",M282)</f>
        <v>Zagers, Kees-0-4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0.4</v>
      </c>
      <c r="L283" t="str">
        <f t="shared" ref="L283" si="318">CONCATENATE($D283,"-",$R$1,"-",M283)</f>
        <v>0-Zagers, Kees-4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0.4</v>
      </c>
      <c r="L284" t="str">
        <f t="shared" ref="L284" si="319">CONCATENATE($R$1,"-",,$D284,"-",M284)</f>
        <v>Zagers, Kees-0-5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0.4</v>
      </c>
      <c r="L285" t="str">
        <f t="shared" ref="L285" si="320">CONCATENATE($D285,"-",$R$1,"-",M285)</f>
        <v>0-Zagers, Kees-5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0.4</v>
      </c>
      <c r="L286" t="str">
        <f t="shared" ref="L286" si="321">CONCATENATE($R$1,"-",,$D286,"-",M286)</f>
        <v>Zagers, Kees-0-6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0.4</v>
      </c>
      <c r="L287" t="str">
        <f t="shared" ref="L287" si="322">CONCATENATE($D287,"-",$R$1,"-",M287)</f>
        <v>0-Zagers, Kees-6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0.4</v>
      </c>
      <c r="L288" t="str">
        <f t="shared" ref="L288" si="323">CONCATENATE($R$1,"-",,$D288,"-",M288)</f>
        <v>Zagers, Kees-0-7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0.4</v>
      </c>
      <c r="L289" t="str">
        <f t="shared" ref="L289" si="324">CONCATENATE($D289,"-",$R$1,"-",M289)</f>
        <v>0-Zagers, Kees-7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0.4</v>
      </c>
      <c r="L290" t="str">
        <f t="shared" ref="L290" si="325">CONCATENATE($R$1,"-",,$D290,"-",M290)</f>
        <v>Zagers, Kees-0-8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0.4</v>
      </c>
      <c r="L291" t="str">
        <f t="shared" ref="L291" si="326">CONCATENATE($D291,"-",$R$1,"-",M291)</f>
        <v>0-Zagers, Kees-8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0.4</v>
      </c>
      <c r="L292" t="str">
        <f t="shared" ref="L292" si="328">CONCATENATE($R$1,"-",,$D292,"-",M292)</f>
        <v>Zagers, Kees-0-1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0.4</v>
      </c>
      <c r="L293" t="str">
        <f t="shared" ref="L293" si="329">CONCATENATE($D293,"-",$R$1,"-",M293)</f>
        <v>0-Zagers, Kees-1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0.4</v>
      </c>
      <c r="L294" t="str">
        <f t="shared" ref="L294" si="330">CONCATENATE($R$1,"-",,$D294,"-",M294)</f>
        <v>Zagers, Kees-0-2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0.4</v>
      </c>
      <c r="L295" t="str">
        <f t="shared" ref="L295" si="331">CONCATENATE($D295,"-",$R$1,"-",M295)</f>
        <v>0-Zagers, Kees-2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0.4</v>
      </c>
      <c r="L296" t="str">
        <f t="shared" ref="L296" si="333">CONCATENATE($R$1,"-",,$D296,"-",M296)</f>
        <v>Zagers, Kees-0-3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0.4</v>
      </c>
      <c r="L297" t="str">
        <f t="shared" ref="L297" si="334">CONCATENATE($D297,"-",$R$1,"-",M297)</f>
        <v>0-Zagers, Kees-3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0.4</v>
      </c>
      <c r="L298" t="str">
        <f t="shared" ref="L298" si="335">CONCATENATE($R$1,"-",,$D298,"-",M298)</f>
        <v>Zagers, Kees-0-4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0.4</v>
      </c>
      <c r="L299" t="str">
        <f t="shared" ref="L299" si="336">CONCATENATE($D299,"-",$R$1,"-",M299)</f>
        <v>0-Zagers, Kees-4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0.4</v>
      </c>
      <c r="L300" t="str">
        <f t="shared" ref="L300" si="337">CONCATENATE($R$1,"-",,$D300,"-",M300)</f>
        <v>Zagers, Kees-0-5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0.4</v>
      </c>
      <c r="L301" t="str">
        <f t="shared" ref="L301" si="338">CONCATENATE($D301,"-",$R$1,"-",M301)</f>
        <v>0-Zagers, Kees-5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0.4</v>
      </c>
      <c r="L302" t="str">
        <f t="shared" ref="L302" si="339">CONCATENATE($R$1,"-",,$D302,"-",M302)</f>
        <v>Zagers, Kees-0-6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0.4</v>
      </c>
      <c r="L303" t="str">
        <f t="shared" ref="L303" si="340">CONCATENATE($D303,"-",$R$1,"-",M303)</f>
        <v>0-Zagers, Kees-6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0.4</v>
      </c>
      <c r="L304" t="str">
        <f t="shared" ref="L304" si="341">CONCATENATE($R$1,"-",,$D304,"-",M304)</f>
        <v>Zagers, Kees-0-7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0.4</v>
      </c>
      <c r="L305" t="str">
        <f t="shared" ref="L305" si="342">CONCATENATE($D305,"-",$R$1,"-",M305)</f>
        <v>0-Zagers, Kees-7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0.4</v>
      </c>
      <c r="L306" t="str">
        <f t="shared" ref="L306" si="343">CONCATENATE($R$1,"-",,$D306,"-",M306)</f>
        <v>Zagers, Kees-0-8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0.4</v>
      </c>
      <c r="L307" t="str">
        <f t="shared" ref="L307" si="344">CONCATENATE($D307,"-",$R$1,"-",M307)</f>
        <v>0-Zagers, Kees-8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0.4</v>
      </c>
      <c r="L308" t="str">
        <f t="shared" ref="L308" si="345">CONCATENATE($R$1,"-",,$D308,"-",M308)</f>
        <v>Zagers, Kees-0-1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0.4</v>
      </c>
      <c r="L309" t="str">
        <f t="shared" ref="L309" si="346">CONCATENATE($D309,"-",$R$1,"-",M309)</f>
        <v>0-Zagers, Kees-1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0.4</v>
      </c>
      <c r="L310" t="str">
        <f t="shared" ref="L310" si="347">CONCATENATE($R$1,"-",,$D310,"-",M310)</f>
        <v>Zagers, Kees-0-2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0.4</v>
      </c>
      <c r="L311" t="str">
        <f t="shared" ref="L311" si="348">CONCATENATE($D311,"-",$R$1,"-",M311)</f>
        <v>0-Zagers, Kees-2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0.4</v>
      </c>
      <c r="L312" t="str">
        <f t="shared" ref="L312" si="349">CONCATENATE($R$1,"-",,$D312,"-",M312)</f>
        <v>Zagers, Kees-0-3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0.4</v>
      </c>
      <c r="L313" t="str">
        <f t="shared" ref="L313" si="350">CONCATENATE($D313,"-",$R$1,"-",M313)</f>
        <v>0-Zagers, Kees-3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0.4</v>
      </c>
      <c r="L314" t="str">
        <f t="shared" ref="L314" si="351">CONCATENATE($R$1,"-",,$D314,"-",M314)</f>
        <v>Zagers, Kees-0-4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0.4</v>
      </c>
      <c r="L315" t="str">
        <f t="shared" ref="L315" si="352">CONCATENATE($D315,"-",$R$1,"-",M315)</f>
        <v>0-Zagers, Kees-4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0.4</v>
      </c>
      <c r="L316" t="str">
        <f t="shared" ref="L316" si="353">CONCATENATE($R$1,"-",,$D316,"-",M316)</f>
        <v>Zagers, Kees-0-5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0.4</v>
      </c>
      <c r="L317" t="str">
        <f t="shared" ref="L317" si="354">CONCATENATE($D317,"-",$R$1,"-",M317)</f>
        <v>0-Zagers, Kees-5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0.4</v>
      </c>
      <c r="L318" t="str">
        <f t="shared" ref="L318" si="355">CONCATENATE($R$1,"-",,$D318,"-",M318)</f>
        <v>Zagers, Kees-0-6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0.4</v>
      </c>
      <c r="L319" t="str">
        <f t="shared" ref="L319" si="356">CONCATENATE($D319,"-",$R$1,"-",M319)</f>
        <v>0-Zagers, Kees-6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0.4</v>
      </c>
      <c r="L320" t="str">
        <f t="shared" ref="L320" si="357">CONCATENATE($R$1,"-",,$D320,"-",M320)</f>
        <v>Zagers, Kees-0-7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0.4</v>
      </c>
      <c r="L321" t="str">
        <f t="shared" ref="L321" si="358">CONCATENATE($D321,"-",$R$1,"-",M321)</f>
        <v>0-Zagers, Kees-7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0.4</v>
      </c>
      <c r="L322" t="str">
        <f t="shared" ref="L322" si="359">CONCATENATE($R$1,"-",,$D322,"-",M322)</f>
        <v>Zagers, Kees-0-8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0.4</v>
      </c>
      <c r="L323" t="str">
        <f t="shared" ref="L323" si="360">CONCATENATE($D323,"-",$R$1,"-",M323)</f>
        <v>0-Zagers, Kees-8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0.4</v>
      </c>
      <c r="L324" t="str">
        <f t="shared" ref="L324" si="361">CONCATENATE($R$1,"-",,$D324,"-",M324)</f>
        <v>Zagers, Kees-0-1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0.4</v>
      </c>
      <c r="L325" t="str">
        <f t="shared" ref="L325" si="362">CONCATENATE($D325,"-",$R$1,"-",M325)</f>
        <v>0-Zagers, Kees-1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0.4</v>
      </c>
      <c r="L326" t="str">
        <f t="shared" ref="L326" si="363">CONCATENATE($R$1,"-",,$D326,"-",M326)</f>
        <v>Zagers, Kees-0-2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0.4</v>
      </c>
      <c r="L327" t="str">
        <f t="shared" ref="L327" si="365">CONCATENATE($D327,"-",$R$1,"-",M327)</f>
        <v>0-Zagers, Kees-2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0.4</v>
      </c>
      <c r="L328" t="str">
        <f t="shared" ref="L328" si="366">CONCATENATE($R$1,"-",,$D328,"-",M328)</f>
        <v>Zagers, Kees-0-3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0.4</v>
      </c>
      <c r="L329" t="str">
        <f t="shared" ref="L329" si="367">CONCATENATE($D329,"-",$R$1,"-",M329)</f>
        <v>0-Zagers, Kees-3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0.4</v>
      </c>
      <c r="L330" t="str">
        <f t="shared" ref="L330" si="368">CONCATENATE($R$1,"-",,$D330,"-",M330)</f>
        <v>Zagers, Kees-0-4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0.4</v>
      </c>
      <c r="L331" t="str">
        <f t="shared" ref="L331" si="369">CONCATENATE($D331,"-",$R$1,"-",M331)</f>
        <v>0-Zagers, Kees-4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0.4</v>
      </c>
      <c r="L332" t="str">
        <f t="shared" ref="L332" si="370">CONCATENATE($R$1,"-",,$D332,"-",M332)</f>
        <v>Zagers, Kees-0-5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0.4</v>
      </c>
      <c r="L333" t="str">
        <f t="shared" ref="L333" si="371">CONCATENATE($D333,"-",$R$1,"-",M333)</f>
        <v>0-Zagers, Kees-5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0.4</v>
      </c>
      <c r="L334" t="str">
        <f t="shared" ref="L334" si="372">CONCATENATE($R$1,"-",,$D334,"-",M334)</f>
        <v>Zagers, Kees-0-6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0.4</v>
      </c>
      <c r="L335" t="str">
        <f t="shared" ref="L335" si="373">CONCATENATE($D335,"-",$R$1,"-",M335)</f>
        <v>0-Zagers, Kees-6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0.4</v>
      </c>
      <c r="L336" t="str">
        <f t="shared" ref="L336" si="374">CONCATENATE($R$1,"-",,$D336,"-",M336)</f>
        <v>Zagers, Kees-0-7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0.4</v>
      </c>
      <c r="L337" t="str">
        <f t="shared" ref="L337" si="375">CONCATENATE($D337,"-",$R$1,"-",M337)</f>
        <v>0-Zagers, Kees-7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0.4</v>
      </c>
      <c r="L338" t="str">
        <f t="shared" ref="L338" si="376">CONCATENATE($R$1,"-",,$D338,"-",M338)</f>
        <v>Zagers, Kees-0-8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0.4</v>
      </c>
      <c r="L339" t="str">
        <f t="shared" ref="L339" si="377">CONCATENATE($D339,"-",$R$1,"-",M339)</f>
        <v>0-Zagers, Kees-8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0.4</v>
      </c>
      <c r="L340" t="str">
        <f t="shared" ref="L340" si="378">CONCATENATE($R$1,"-",,$D340,"-",M340)</f>
        <v>Zagers, Kees-0-1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0.4</v>
      </c>
      <c r="L341" t="str">
        <f t="shared" ref="L341" si="379">CONCATENATE($D341,"-",$R$1,"-",M341)</f>
        <v>0-Zagers, Kees-1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0.4</v>
      </c>
      <c r="L342" t="str">
        <f t="shared" ref="L342" si="380">CONCATENATE($R$1,"-",,$D342,"-",M342)</f>
        <v>Zagers, Kees-0-2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0.4</v>
      </c>
      <c r="L343" t="str">
        <f t="shared" ref="L343" si="381">CONCATENATE($D343,"-",$R$1,"-",M343)</f>
        <v>0-Zagers, Kees-2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0.4</v>
      </c>
      <c r="L344" t="str">
        <f t="shared" ref="L344" si="382">CONCATENATE($R$1,"-",,$D344,"-",M344)</f>
        <v>Zagers, Kees-0-3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0.4</v>
      </c>
      <c r="L345" t="str">
        <f t="shared" ref="L345" si="383">CONCATENATE($D345,"-",$R$1,"-",M345)</f>
        <v>0-Zagers, Kees-3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0.4</v>
      </c>
      <c r="L346" t="str">
        <f t="shared" ref="L346" si="384">CONCATENATE($R$1,"-",,$D346,"-",M346)</f>
        <v>Zagers, Kees-0-4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0.4</v>
      </c>
      <c r="L347" t="str">
        <f t="shared" ref="L347" si="385">CONCATENATE($D347,"-",$R$1,"-",M347)</f>
        <v>0-Zagers, Kees-4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0.4</v>
      </c>
      <c r="L348" t="str">
        <f t="shared" ref="L348" si="386">CONCATENATE($R$1,"-",,$D348,"-",M348)</f>
        <v>Zagers, Kees-0-5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0.4</v>
      </c>
      <c r="L349" t="str">
        <f t="shared" ref="L349" si="387">CONCATENATE($D349,"-",$R$1,"-",M349)</f>
        <v>0-Zagers, Kees-5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0.4</v>
      </c>
      <c r="L350" t="str">
        <f t="shared" ref="L350" si="388">CONCATENATE($R$1,"-",,$D350,"-",M350)</f>
        <v>Zagers, Kees-0-6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0.4</v>
      </c>
      <c r="L351" t="str">
        <f t="shared" ref="L351" si="389">CONCATENATE($D351,"-",$R$1,"-",M351)</f>
        <v>0-Zagers, Kees-6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0.4</v>
      </c>
      <c r="L352" t="str">
        <f t="shared" ref="L352" si="390">CONCATENATE($R$1,"-",,$D352,"-",M352)</f>
        <v>Zagers, Kees-0-7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0.4</v>
      </c>
      <c r="L353" t="str">
        <f t="shared" ref="L353" si="391">CONCATENATE($D353,"-",$R$1,"-",M353)</f>
        <v>0-Zagers, Kees-7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0.4</v>
      </c>
      <c r="L354" t="str">
        <f t="shared" ref="L354" si="392">CONCATENATE($R$1,"-",,$D354,"-",M354)</f>
        <v>Zagers, Kees-0-8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0.4</v>
      </c>
      <c r="L355" t="str">
        <f t="shared" ref="L355" si="393">CONCATENATE($D355,"-",$R$1,"-",M355)</f>
        <v>0-Zagers, Kees-8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0.4</v>
      </c>
      <c r="L356" t="str">
        <f t="shared" ref="L356" si="395">CONCATENATE($R$1,"-",,$D356,"-",M356)</f>
        <v>Zagers, Kees-0-1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0.4</v>
      </c>
      <c r="L357" t="str">
        <f t="shared" ref="L357" si="396">CONCATENATE($D357,"-",$R$1,"-",M357)</f>
        <v>0-Zagers, Kees-1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0.4</v>
      </c>
      <c r="L358" t="str">
        <f t="shared" ref="L358" si="397">CONCATENATE($R$1,"-",,$D358,"-",M358)</f>
        <v>Zagers, Kees-0-2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0.4</v>
      </c>
      <c r="L359" t="str">
        <f t="shared" ref="L359" si="398">CONCATENATE($D359,"-",$R$1,"-",M359)</f>
        <v>0-Zagers, Kees-2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0.4</v>
      </c>
      <c r="L360" t="str">
        <f t="shared" ref="L360" si="400">CONCATENATE($R$1,"-",,$D360,"-",M360)</f>
        <v>Zagers, Kees-0-3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0.4</v>
      </c>
      <c r="L361" t="str">
        <f t="shared" ref="L361" si="401">CONCATENATE($D361,"-",$R$1,"-",M361)</f>
        <v>0-Zagers, Kees-3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0.4</v>
      </c>
      <c r="L362" t="str">
        <f t="shared" ref="L362" si="402">CONCATENATE($R$1,"-",,$D362,"-",M362)</f>
        <v>Zagers, Kees-0-4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0.4</v>
      </c>
      <c r="L363" t="str">
        <f t="shared" ref="L363" si="403">CONCATENATE($D363,"-",$R$1,"-",M363)</f>
        <v>0-Zagers, Kees-4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0.4</v>
      </c>
      <c r="L364" t="str">
        <f t="shared" ref="L364" si="404">CONCATENATE($R$1,"-",,$D364,"-",M364)</f>
        <v>Zagers, Kees-0-5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0.4</v>
      </c>
      <c r="L365" t="str">
        <f t="shared" ref="L365" si="405">CONCATENATE($D365,"-",$R$1,"-",M365)</f>
        <v>0-Zagers, Kees-5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0.4</v>
      </c>
      <c r="L366" t="str">
        <f t="shared" ref="L366" si="406">CONCATENATE($R$1,"-",,$D366,"-",M366)</f>
        <v>Zagers, Kees-0-6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0.4</v>
      </c>
      <c r="L367" t="str">
        <f t="shared" ref="L367" si="407">CONCATENATE($D367,"-",$R$1,"-",M367)</f>
        <v>0-Zagers, Kees-6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0.4</v>
      </c>
      <c r="L368" t="str">
        <f t="shared" ref="L368" si="408">CONCATENATE($R$1,"-",,$D368,"-",M368)</f>
        <v>Zagers, Kees-0-7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0.4</v>
      </c>
      <c r="L369" t="str">
        <f t="shared" ref="L369" si="409">CONCATENATE($D369,"-",$R$1,"-",M369)</f>
        <v>0-Zagers, Kees-7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0.4</v>
      </c>
      <c r="L370" t="str">
        <f t="shared" ref="L370" si="410">CONCATENATE($R$1,"-",,$D370,"-",M370)</f>
        <v>Zagers, Kees-0-8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0.4</v>
      </c>
      <c r="L371" t="str">
        <f t="shared" ref="L371" si="411">CONCATENATE($D371,"-",$R$1,"-",M371)</f>
        <v>0-Zagers, Kees-8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0.4</v>
      </c>
      <c r="L372" t="str">
        <f t="shared" ref="L372" si="412">CONCATENATE($R$1,"-",,$D372,"-",M372)</f>
        <v>Zagers, Kees-0-1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0.4</v>
      </c>
      <c r="L373" t="str">
        <f t="shared" ref="L373" si="413">CONCATENATE($D373,"-",$R$1,"-",M373)</f>
        <v>0-Zagers, Kees-1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0.4</v>
      </c>
      <c r="L374" t="str">
        <f t="shared" ref="L374" si="414">CONCATENATE($R$1,"-",,$D374,"-",M374)</f>
        <v>Zagers, Kees-0-2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0.4</v>
      </c>
      <c r="L375" t="str">
        <f t="shared" ref="L375" si="415">CONCATENATE($D375,"-",$R$1,"-",M375)</f>
        <v>0-Zagers, Kees-2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0.4</v>
      </c>
      <c r="L376" t="str">
        <f t="shared" ref="L376" si="416">CONCATENATE($R$1,"-",,$D376,"-",M376)</f>
        <v>Zagers, Kees-0-3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0.4</v>
      </c>
      <c r="L377" t="str">
        <f t="shared" ref="L377" si="417">CONCATENATE($D377,"-",$R$1,"-",M377)</f>
        <v>0-Zagers, Kees-3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0.4</v>
      </c>
      <c r="L378" t="str">
        <f t="shared" ref="L378" si="418">CONCATENATE($R$1,"-",,$D378,"-",M378)</f>
        <v>Zagers, Kees-0-4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0.4</v>
      </c>
      <c r="L379" t="str">
        <f t="shared" ref="L379" si="419">CONCATENATE($D379,"-",$R$1,"-",M379)</f>
        <v>0-Zagers, Kees-4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0.4</v>
      </c>
      <c r="L380" t="str">
        <f t="shared" ref="L380" si="420">CONCATENATE($R$1,"-",,$D380,"-",M380)</f>
        <v>Zagers, Kees-0-5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0.4</v>
      </c>
      <c r="L381" t="str">
        <f t="shared" ref="L381" si="421">CONCATENATE($D381,"-",$R$1,"-",M381)</f>
        <v>0-Zagers, Kees-5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0.4</v>
      </c>
      <c r="L382" t="str">
        <f t="shared" ref="L382" si="422">CONCATENATE($R$1,"-",,$D382,"-",M382)</f>
        <v>Zagers, Kees-0-6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0.4</v>
      </c>
      <c r="L383" t="str">
        <f t="shared" ref="L383" si="423">CONCATENATE($D383,"-",$R$1,"-",M383)</f>
        <v>0-Zagers, Kees-6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0.4</v>
      </c>
      <c r="L384" t="str">
        <f t="shared" ref="L384" si="424">CONCATENATE($R$1,"-",,$D384,"-",M384)</f>
        <v>Zagers, Kees-0-7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0.4</v>
      </c>
      <c r="L385" t="str">
        <f t="shared" ref="L385" si="425">CONCATENATE($D385,"-",$R$1,"-",M385)</f>
        <v>0-Zagers, Kees-7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0.4</v>
      </c>
      <c r="L386" t="str">
        <f t="shared" ref="L386" si="426">CONCATENATE($R$1,"-",,$D386,"-",M386)</f>
        <v>Zagers, Kees-0-8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0.4</v>
      </c>
      <c r="L387" t="str">
        <f t="shared" ref="L387" si="427">CONCATENATE($D387,"-",$R$1,"-",M387)</f>
        <v>0-Zagers, Kees-8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0.4</v>
      </c>
      <c r="L388" t="str">
        <f t="shared" ref="L388" si="428">CONCATENATE($R$1,"-",,$D388,"-",M388)</f>
        <v>Zagers, Kees-0-1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0.4</v>
      </c>
      <c r="L389" t="str">
        <f t="shared" ref="L389" si="429">CONCATENATE($D389,"-",$R$1,"-",M389)</f>
        <v>0-Zagers, Kees-1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0.4</v>
      </c>
      <c r="L390" t="str">
        <f t="shared" ref="L390" si="430">CONCATENATE($R$1,"-",,$D390,"-",M390)</f>
        <v>Zagers, Kees-0-2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0.4</v>
      </c>
      <c r="L391" t="str">
        <f t="shared" ref="L391" si="431">CONCATENATE($D391,"-",$R$1,"-",M391)</f>
        <v>0-Zagers, Kees-2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0.4</v>
      </c>
      <c r="L392" t="str">
        <f t="shared" ref="L392" si="432">CONCATENATE($R$1,"-",,$D392,"-",M392)</f>
        <v>Zagers, Kees-0-3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0.4</v>
      </c>
      <c r="L393" t="str">
        <f t="shared" ref="L393" si="433">CONCATENATE($D393,"-",$R$1,"-",M393)</f>
        <v>0-Zagers, Kees-3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0.4</v>
      </c>
      <c r="L394" t="str">
        <f t="shared" ref="L394" si="434">CONCATENATE($R$1,"-",,$D394,"-",M394)</f>
        <v>Zagers, Kees-0-4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0.4</v>
      </c>
      <c r="L395" t="str">
        <f t="shared" ref="L395" si="435">CONCATENATE($D395,"-",$R$1,"-",M395)</f>
        <v>0-Zagers, Kees-4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0.4</v>
      </c>
      <c r="L396" t="str">
        <f t="shared" ref="L396" si="436">CONCATENATE($R$1,"-",,$D396,"-",M396)</f>
        <v>Zagers, Kees-0-5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0.4</v>
      </c>
      <c r="L397" t="str">
        <f t="shared" ref="L397" si="437">CONCATENATE($D397,"-",$R$1,"-",M397)</f>
        <v>0-Zagers, Kees-5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0.4</v>
      </c>
      <c r="L398" t="str">
        <f t="shared" ref="L398" si="438">CONCATENATE($R$1,"-",,$D398,"-",M398)</f>
        <v>Zagers, Kees-0-6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0.4</v>
      </c>
      <c r="L399" t="str">
        <f t="shared" ref="L399" si="439">CONCATENATE($D399,"-",$R$1,"-",M399)</f>
        <v>0-Zagers, Kees-6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0.4</v>
      </c>
      <c r="L400" t="str">
        <f t="shared" ref="L400" si="440">CONCATENATE($R$1,"-",,$D400,"-",M400)</f>
        <v>Zagers, Kees-0-7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0.4</v>
      </c>
      <c r="L401" t="str">
        <f t="shared" ref="L401" si="441">CONCATENATE($D401,"-",$R$1,"-",M401)</f>
        <v>0-Zagers, Kees-7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0.4</v>
      </c>
      <c r="L402" t="str">
        <f t="shared" ref="L402" si="442">CONCATENATE($R$1,"-",,$D402,"-",M402)</f>
        <v>Zagers, Kees-0-8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0.4</v>
      </c>
      <c r="L403" t="str">
        <f t="shared" ref="L403" si="443">CONCATENATE($D403,"-",$R$1,"-",M403)</f>
        <v>0-Zagers, Kees-8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497</v>
      </c>
      <c r="F404" s="28">
        <f>SUM(F4:F395)</f>
        <v>1330</v>
      </c>
      <c r="G404" s="28">
        <f>MAX(G4:G395)</f>
        <v>5</v>
      </c>
      <c r="H404" s="33">
        <f>E404/F404</f>
        <v>0.37368421052631579</v>
      </c>
      <c r="I404" s="29">
        <f>SUM(I4:I395)</f>
        <v>57</v>
      </c>
      <c r="J404" s="38"/>
      <c r="N404" s="39"/>
    </row>
  </sheetData>
  <sheetProtection algorithmName="SHA-512" hashValue="H24NVviZ6Hf14eTXUwWYllYfUZJrYO+EdnbhKiwElNEwHzVPHIinPeioSnTOfmIUrv+8mYLF6+6R8R6hkl90vg==" saltValue="1X69nGkgfiJgXbvYzaApK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3F6C1-9425-4FFB-BACC-1E938F95818C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Deelnemers!B15</f>
        <v>Zagers, Mark</v>
      </c>
      <c r="S1" s="36">
        <f>VLOOKUP(R1,Deelnemers!$B:$D,2,FALSE)</f>
        <v>15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</v>
      </c>
      <c r="L4" t="str">
        <f>CONCATENATE($R$1,"-",,$D4,"-",M4)</f>
        <v>Zagers, Mark-Hanegraaf, Daan-1</v>
      </c>
      <c r="M4">
        <v>1</v>
      </c>
      <c r="N4">
        <f t="shared" ref="N4:N35" si="1">SMALL($B$4:$B$403,ROW($B1))</f>
        <v>45561.135000000002</v>
      </c>
      <c r="O4">
        <f>IF(Q4="","",1)</f>
        <v>1</v>
      </c>
      <c r="Q4" s="83">
        <f t="shared" ref="Q4:Q35" si="2">VLOOKUP(N4,$B$4:$I$403,2,FALSE)</f>
        <v>45560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6</v>
      </c>
      <c r="T4" s="40">
        <f t="shared" ref="T4:T35" si="5">VLOOKUP(N4,$B$4:$I$403,5,FALSE)</f>
        <v>16</v>
      </c>
      <c r="U4" s="40">
        <f t="shared" ref="U4:U35" si="6">VLOOKUP(N4,$B$4:$I$403,6,FALSE)</f>
        <v>2</v>
      </c>
      <c r="V4" s="41">
        <f t="shared" ref="V4:V35" si="7">VLOOKUP(N4,$B$4:$I$403,7,FALSE)</f>
        <v>0.375</v>
      </c>
      <c r="W4" s="42">
        <f t="shared" ref="W4:W35" si="8">VLOOKUP(N4,$B$4:$I$403,8,FALSE)</f>
        <v>0</v>
      </c>
      <c r="X4">
        <f>IFERROR(IF(OR(W4=0,W4=1),(T4*10),T4),0)</f>
        <v>160</v>
      </c>
    </row>
    <row r="5" spans="2:24" ht="15">
      <c r="B5">
        <f t="shared" si="0"/>
        <v>45666.37</v>
      </c>
      <c r="C5" s="35">
        <f>_xlfn.IFNA(VLOOKUP(L5,Invoer!$A$3:$P$599,3,FALSE),"")</f>
        <v>45665</v>
      </c>
      <c r="D5" s="23" t="str">
        <f>Deelnemers!$B$2</f>
        <v>Hanegraaf, Daan</v>
      </c>
      <c r="E5" s="31">
        <f>IFERROR(IF(VLOOKUP(L5,Invoer!$A$3:$P$599,9,FALSE)&gt;$S$1,$S$1,VLOOKUP(L5,Invoer!$A$3:$P$599,9,FALSE)),"")</f>
        <v>8</v>
      </c>
      <c r="F5" s="31">
        <f>_xlfn.IFNA(VLOOKUP(L5,Invoer!$A$3:$P$599,10,FALSE),"")</f>
        <v>25</v>
      </c>
      <c r="G5" s="31">
        <f>_xlfn.IFNA(VLOOKUP(L5,Invoer!$A$3:$P$599,12,FALSE),"")</f>
        <v>3</v>
      </c>
      <c r="H5" s="32">
        <f>_xlfn.IFNA(VLOOKUP(L5,Invoer!$A$3:$P$599,14,FALSE),"")</f>
        <v>0.32</v>
      </c>
      <c r="I5" s="34">
        <f>_xlfn.IFNA(VLOOKUP(L5,Invoer!$A$3:$P$599,16,FALSE),"")</f>
        <v>0</v>
      </c>
      <c r="J5" s="37">
        <f>VLOOKUP($R$1,Deelnemers!$B$1:$D$25,3,FALSE)</f>
        <v>0.5</v>
      </c>
      <c r="L5" t="str">
        <f>CONCATENATE($D5,"-",$R$1,"-",M5)</f>
        <v>Hanegraaf, Daan-Zagers, Mark-1</v>
      </c>
      <c r="M5">
        <v>1</v>
      </c>
      <c r="N5">
        <f t="shared" si="1"/>
        <v>45562.315714285716</v>
      </c>
      <c r="O5">
        <f>IF(Q5="","",O4+1)</f>
        <v>2</v>
      </c>
      <c r="Q5" s="83">
        <f t="shared" si="2"/>
        <v>45560</v>
      </c>
      <c r="R5" s="35" t="str">
        <f t="shared" si="3"/>
        <v>Zagers, Kees</v>
      </c>
      <c r="S5" s="40">
        <f t="shared" si="4"/>
        <v>15</v>
      </c>
      <c r="T5" s="40">
        <f t="shared" si="5"/>
        <v>28</v>
      </c>
      <c r="U5" s="40">
        <f t="shared" si="6"/>
        <v>3</v>
      </c>
      <c r="V5" s="41">
        <f t="shared" si="7"/>
        <v>0.5357142857142857</v>
      </c>
      <c r="W5" s="42">
        <f t="shared" si="8"/>
        <v>3</v>
      </c>
      <c r="X5">
        <f t="shared" ref="X5:X68" si="9">IFERROR(IF(OR(W5=0,W5=1),(T5*10),T5),0)</f>
        <v>28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</v>
      </c>
      <c r="L6" t="str">
        <f t="shared" ref="L6" si="10">CONCATENATE($R$1,"-",,$D6,"-",M6)</f>
        <v>Zagers, Mark-Hanegraaf, Daan-2</v>
      </c>
      <c r="M6">
        <v>2</v>
      </c>
      <c r="N6">
        <f t="shared" si="1"/>
        <v>45575.390952380956</v>
      </c>
      <c r="O6">
        <f t="shared" ref="O6:O69" si="11">IF(Q6="","",O5+1)</f>
        <v>3</v>
      </c>
      <c r="Q6" s="83">
        <f t="shared" si="2"/>
        <v>45574</v>
      </c>
      <c r="R6" s="35" t="str">
        <f t="shared" si="3"/>
        <v>Vermeulen, Rudolf</v>
      </c>
      <c r="S6" s="40">
        <f t="shared" si="4"/>
        <v>8</v>
      </c>
      <c r="T6" s="40">
        <f t="shared" si="5"/>
        <v>21</v>
      </c>
      <c r="U6" s="40">
        <f t="shared" si="6"/>
        <v>2</v>
      </c>
      <c r="V6" s="41">
        <f t="shared" si="7"/>
        <v>0.38095238095238093</v>
      </c>
      <c r="W6" s="42">
        <f t="shared" si="8"/>
        <v>0</v>
      </c>
      <c r="X6">
        <f t="shared" si="9"/>
        <v>210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</v>
      </c>
      <c r="L7" t="str">
        <f t="shared" ref="L7" si="12">CONCATENATE($D7,"-",$R$1,"-",M7)</f>
        <v>Hanegraaf, Daan-Zagers, Mark-2</v>
      </c>
      <c r="M7">
        <v>2</v>
      </c>
      <c r="N7">
        <f t="shared" si="1"/>
        <v>45575.9</v>
      </c>
      <c r="O7">
        <f t="shared" si="11"/>
        <v>4</v>
      </c>
      <c r="Q7" s="83">
        <f t="shared" si="2"/>
        <v>45574</v>
      </c>
      <c r="R7" s="35" t="str">
        <f t="shared" si="3"/>
        <v>Verkooyen, John</v>
      </c>
      <c r="S7" s="40">
        <f t="shared" si="4"/>
        <v>12</v>
      </c>
      <c r="T7" s="40">
        <f t="shared" si="5"/>
        <v>30</v>
      </c>
      <c r="U7" s="40">
        <f t="shared" si="6"/>
        <v>4</v>
      </c>
      <c r="V7" s="41">
        <f t="shared" si="7"/>
        <v>0.4</v>
      </c>
      <c r="W7" s="42">
        <f t="shared" si="8"/>
        <v>0</v>
      </c>
      <c r="X7">
        <f t="shared" si="9"/>
        <v>300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</v>
      </c>
      <c r="L8" t="str">
        <f t="shared" ref="L8" si="13">CONCATENATE($R$1,"-",,$D8,"-",M8)</f>
        <v>Zagers, Mark-Hanegraaf, Daan-3</v>
      </c>
      <c r="M8">
        <v>3</v>
      </c>
      <c r="N8">
        <f t="shared" si="1"/>
        <v>45582.366666666676</v>
      </c>
      <c r="O8">
        <f t="shared" si="11"/>
        <v>5</v>
      </c>
      <c r="Q8" s="83">
        <f t="shared" si="2"/>
        <v>45581</v>
      </c>
      <c r="R8" s="35" t="str">
        <f t="shared" si="3"/>
        <v>Havermans, Jos</v>
      </c>
      <c r="S8" s="40">
        <f t="shared" si="4"/>
        <v>8</v>
      </c>
      <c r="T8" s="40">
        <f t="shared" si="5"/>
        <v>30</v>
      </c>
      <c r="U8" s="40">
        <f t="shared" si="6"/>
        <v>2</v>
      </c>
      <c r="V8" s="41">
        <f t="shared" si="7"/>
        <v>0.26666666666666666</v>
      </c>
      <c r="W8" s="42">
        <f t="shared" si="8"/>
        <v>0</v>
      </c>
      <c r="X8">
        <f t="shared" si="9"/>
        <v>300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</v>
      </c>
      <c r="L9" t="str">
        <f t="shared" ref="L9" si="14">CONCATENATE($D9,"-",$R$1,"-",M9)</f>
        <v>Hanegraaf, Daan-Zagers, Mark-3</v>
      </c>
      <c r="M9">
        <v>3</v>
      </c>
      <c r="N9">
        <f t="shared" si="1"/>
        <v>45583.401818181817</v>
      </c>
      <c r="O9">
        <f t="shared" si="11"/>
        <v>6</v>
      </c>
      <c r="Q9" s="83">
        <f t="shared" si="2"/>
        <v>45581</v>
      </c>
      <c r="R9" s="35" t="str">
        <f t="shared" si="3"/>
        <v>Verkooyen, John</v>
      </c>
      <c r="S9" s="40">
        <f t="shared" si="4"/>
        <v>15</v>
      </c>
      <c r="T9" s="40">
        <f t="shared" si="5"/>
        <v>22</v>
      </c>
      <c r="U9" s="40">
        <f t="shared" si="6"/>
        <v>3</v>
      </c>
      <c r="V9" s="41">
        <f t="shared" si="7"/>
        <v>0.68181818181818177</v>
      </c>
      <c r="W9" s="42">
        <f t="shared" si="8"/>
        <v>3</v>
      </c>
      <c r="X9">
        <f t="shared" si="9"/>
        <v>22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</v>
      </c>
      <c r="L10" t="str">
        <f t="shared" ref="L10" si="15">CONCATENATE($R$1,"-",,$D10,"-",M10)</f>
        <v>Zagers, Mark-Hanegraaf, Daan-4</v>
      </c>
      <c r="M10">
        <v>4</v>
      </c>
      <c r="N10">
        <f t="shared" si="1"/>
        <v>45616</v>
      </c>
      <c r="O10">
        <f t="shared" si="11"/>
        <v>7</v>
      </c>
      <c r="Q10" s="83">
        <f t="shared" si="2"/>
        <v>45616</v>
      </c>
      <c r="R10" s="35" t="str">
        <f t="shared" si="3"/>
        <v>Vermeulen, Rudolf</v>
      </c>
      <c r="S10" s="40">
        <f t="shared" si="4"/>
        <v>1</v>
      </c>
      <c r="T10" s="40">
        <f t="shared" si="5"/>
        <v>17</v>
      </c>
      <c r="U10" s="40">
        <f t="shared" si="6"/>
        <v>1</v>
      </c>
      <c r="V10" s="41">
        <f t="shared" si="7"/>
        <v>5.8823529411764705E-2</v>
      </c>
      <c r="W10" s="42">
        <f t="shared" si="8"/>
        <v>0</v>
      </c>
      <c r="X10">
        <f t="shared" si="9"/>
        <v>170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</v>
      </c>
      <c r="L11" t="str">
        <f t="shared" ref="L11" si="16">CONCATENATE($D11,"-",$R$1,"-",M11)</f>
        <v>Hanegraaf, Daan-Zagers, Mark-4</v>
      </c>
      <c r="M11">
        <v>4</v>
      </c>
      <c r="N11">
        <f t="shared" si="1"/>
        <v>45624.113333333335</v>
      </c>
      <c r="O11">
        <f t="shared" si="11"/>
        <v>8</v>
      </c>
      <c r="Q11" s="83">
        <f t="shared" si="2"/>
        <v>45623</v>
      </c>
      <c r="R11" s="35" t="str">
        <f t="shared" si="3"/>
        <v>Vermeulen, Rudolf</v>
      </c>
      <c r="S11" s="40">
        <f t="shared" si="4"/>
        <v>6</v>
      </c>
      <c r="T11" s="40">
        <f t="shared" si="5"/>
        <v>18</v>
      </c>
      <c r="U11" s="40">
        <f t="shared" si="6"/>
        <v>2</v>
      </c>
      <c r="V11" s="41">
        <f t="shared" si="7"/>
        <v>0.33333333333333331</v>
      </c>
      <c r="W11" s="42">
        <f t="shared" si="8"/>
        <v>0</v>
      </c>
      <c r="X11">
        <f t="shared" si="9"/>
        <v>180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</v>
      </c>
      <c r="L12" t="str">
        <f t="shared" ref="L12" si="17">CONCATENATE($R$1,"-",,$D12,"-",M12)</f>
        <v>Zagers, Mark-Hanegraaf, Daan-5</v>
      </c>
      <c r="M12">
        <v>5</v>
      </c>
      <c r="N12">
        <f t="shared" si="1"/>
        <v>45625.307241379312</v>
      </c>
      <c r="O12">
        <f t="shared" si="11"/>
        <v>9</v>
      </c>
      <c r="Q12" s="83">
        <f t="shared" si="2"/>
        <v>45623</v>
      </c>
      <c r="R12" s="35" t="str">
        <f t="shared" si="3"/>
        <v>Hoppenbrouwers, Ben</v>
      </c>
      <c r="S12" s="40">
        <f t="shared" si="4"/>
        <v>15</v>
      </c>
      <c r="T12" s="40">
        <f t="shared" si="5"/>
        <v>29</v>
      </c>
      <c r="U12" s="40">
        <f t="shared" si="6"/>
        <v>3</v>
      </c>
      <c r="V12" s="41">
        <f t="shared" si="7"/>
        <v>0.51724137931034486</v>
      </c>
      <c r="W12" s="42">
        <f t="shared" si="8"/>
        <v>3</v>
      </c>
      <c r="X12">
        <f t="shared" si="9"/>
        <v>29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</v>
      </c>
      <c r="L13" t="str">
        <f t="shared" ref="L13" si="18">CONCATENATE($D13,"-",$R$1,"-",M13)</f>
        <v>Hanegraaf, Daan-Zagers, Mark-5</v>
      </c>
      <c r="M13">
        <v>5</v>
      </c>
      <c r="N13">
        <f t="shared" si="1"/>
        <v>45646.499999999993</v>
      </c>
      <c r="O13">
        <f t="shared" si="11"/>
        <v>10</v>
      </c>
      <c r="Q13" s="83">
        <f t="shared" si="2"/>
        <v>45644</v>
      </c>
      <c r="R13" s="35" t="str">
        <f t="shared" si="3"/>
        <v>Praat, Marcel van</v>
      </c>
      <c r="S13" s="40">
        <f t="shared" si="4"/>
        <v>12</v>
      </c>
      <c r="T13" s="40">
        <f t="shared" si="5"/>
        <v>10</v>
      </c>
      <c r="U13" s="40">
        <f t="shared" si="6"/>
        <v>4</v>
      </c>
      <c r="V13" s="41">
        <f t="shared" si="7"/>
        <v>1.2</v>
      </c>
      <c r="W13" s="42">
        <f t="shared" si="8"/>
        <v>0</v>
      </c>
      <c r="X13">
        <f t="shared" si="9"/>
        <v>100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</v>
      </c>
      <c r="L14" t="str">
        <f t="shared" ref="L14" si="19">CONCATENATE($R$1,"-",,$D14,"-",M14)</f>
        <v>Zagers, Mark-Hanegraaf, Daan-6</v>
      </c>
      <c r="M14">
        <v>6</v>
      </c>
      <c r="N14">
        <f t="shared" si="1"/>
        <v>45646.783846153841</v>
      </c>
      <c r="O14">
        <f t="shared" si="11"/>
        <v>11</v>
      </c>
      <c r="Q14" s="83">
        <f t="shared" si="2"/>
        <v>45644</v>
      </c>
      <c r="R14" s="35" t="str">
        <f t="shared" si="3"/>
        <v>Zagers, Kees</v>
      </c>
      <c r="S14" s="40">
        <f t="shared" si="4"/>
        <v>15</v>
      </c>
      <c r="T14" s="40">
        <f t="shared" si="5"/>
        <v>13</v>
      </c>
      <c r="U14" s="40">
        <f t="shared" si="6"/>
        <v>3</v>
      </c>
      <c r="V14" s="41">
        <f t="shared" si="7"/>
        <v>1.1538461538461537</v>
      </c>
      <c r="W14" s="42">
        <f t="shared" si="8"/>
        <v>3</v>
      </c>
      <c r="X14">
        <f t="shared" si="9"/>
        <v>13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</v>
      </c>
      <c r="L15" t="str">
        <f t="shared" ref="L15" si="20">CONCATENATE($D15,"-",$R$1,"-",M15)</f>
        <v>Hanegraaf, Daan-Zagers, Mark-6</v>
      </c>
      <c r="M15">
        <v>6</v>
      </c>
      <c r="N15">
        <f t="shared" si="1"/>
        <v>45666.37</v>
      </c>
      <c r="O15">
        <f t="shared" si="11"/>
        <v>12</v>
      </c>
      <c r="Q15" s="83">
        <f t="shared" si="2"/>
        <v>45665</v>
      </c>
      <c r="R15" s="35" t="str">
        <f t="shared" si="3"/>
        <v>Hanegraaf, Daan</v>
      </c>
      <c r="S15" s="40">
        <f t="shared" si="4"/>
        <v>8</v>
      </c>
      <c r="T15" s="40">
        <f t="shared" si="5"/>
        <v>25</v>
      </c>
      <c r="U15" s="40">
        <f t="shared" si="6"/>
        <v>3</v>
      </c>
      <c r="V15" s="41">
        <f t="shared" si="7"/>
        <v>0.32</v>
      </c>
      <c r="W15" s="42">
        <f t="shared" si="8"/>
        <v>0</v>
      </c>
      <c r="X15">
        <f t="shared" si="9"/>
        <v>250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</v>
      </c>
      <c r="L16" t="str">
        <f t="shared" ref="L16" si="21">CONCATENATE($R$1,"-",,$D16,"-",M16)</f>
        <v>Zagers, Mark-Hanegraaf, Daan-7</v>
      </c>
      <c r="M16">
        <v>7</v>
      </c>
      <c r="N16">
        <f t="shared" si="1"/>
        <v>45667.364999999998</v>
      </c>
      <c r="O16">
        <f t="shared" si="11"/>
        <v>13</v>
      </c>
      <c r="Q16" s="83">
        <f t="shared" si="2"/>
        <v>45665</v>
      </c>
      <c r="R16" s="35" t="str">
        <f t="shared" si="3"/>
        <v>Praat, Marcel van</v>
      </c>
      <c r="S16" s="40">
        <f t="shared" si="4"/>
        <v>15</v>
      </c>
      <c r="T16" s="40">
        <f t="shared" si="5"/>
        <v>24</v>
      </c>
      <c r="U16" s="40">
        <f t="shared" si="6"/>
        <v>4</v>
      </c>
      <c r="V16" s="41">
        <f t="shared" si="7"/>
        <v>0.625</v>
      </c>
      <c r="W16" s="42">
        <f t="shared" si="8"/>
        <v>3</v>
      </c>
      <c r="X16">
        <f t="shared" si="9"/>
        <v>24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</v>
      </c>
      <c r="L17" t="str">
        <f t="shared" ref="L17" si="22">CONCATENATE($D17,"-",$R$1,"-",M17)</f>
        <v>Hanegraaf, Daan-Zagers, Mark-7</v>
      </c>
      <c r="M17">
        <v>7</v>
      </c>
      <c r="N17">
        <f t="shared" si="1"/>
        <v>45694.500000000007</v>
      </c>
      <c r="O17">
        <f t="shared" si="11"/>
        <v>14</v>
      </c>
      <c r="Q17" s="83">
        <f t="shared" si="2"/>
        <v>45693</v>
      </c>
      <c r="R17" s="35" t="str">
        <f t="shared" si="3"/>
        <v>Verkooyen, John</v>
      </c>
      <c r="S17" s="40">
        <f t="shared" si="4"/>
        <v>9</v>
      </c>
      <c r="T17" s="40">
        <f t="shared" si="5"/>
        <v>30</v>
      </c>
      <c r="U17" s="40">
        <f t="shared" si="6"/>
        <v>1</v>
      </c>
      <c r="V17" s="41">
        <f t="shared" si="7"/>
        <v>0.3</v>
      </c>
      <c r="W17" s="42">
        <f t="shared" si="8"/>
        <v>0</v>
      </c>
      <c r="X17">
        <f t="shared" si="9"/>
        <v>300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</v>
      </c>
      <c r="L18" t="str">
        <f t="shared" ref="L18" si="23">CONCATENATE($R$1,"-",,$D18,"-",M18)</f>
        <v>Zagers, Mark-Hanegraaf, Daan-8</v>
      </c>
      <c r="M18">
        <v>8</v>
      </c>
      <c r="N18">
        <f t="shared" si="1"/>
        <v>45695.364999999998</v>
      </c>
      <c r="O18">
        <f t="shared" si="11"/>
        <v>15</v>
      </c>
      <c r="Q18" s="83">
        <f t="shared" si="2"/>
        <v>45693</v>
      </c>
      <c r="R18" s="35" t="str">
        <f t="shared" si="3"/>
        <v>Praat, Marcel van</v>
      </c>
      <c r="S18" s="40">
        <f t="shared" si="4"/>
        <v>15</v>
      </c>
      <c r="T18" s="40">
        <f t="shared" si="5"/>
        <v>24</v>
      </c>
      <c r="U18" s="40">
        <f t="shared" si="6"/>
        <v>3</v>
      </c>
      <c r="V18" s="41">
        <f t="shared" si="7"/>
        <v>0.625</v>
      </c>
      <c r="W18" s="42">
        <f t="shared" si="8"/>
        <v>3</v>
      </c>
      <c r="X18">
        <f t="shared" si="9"/>
        <v>24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</v>
      </c>
      <c r="L19" t="str">
        <f t="shared" ref="L19" si="24">CONCATENATE($D19,"-",$R$1,"-",M19)</f>
        <v>Hanegraaf, Daan-Zagers, Mark-8</v>
      </c>
      <c r="M19">
        <v>8</v>
      </c>
      <c r="N19">
        <f t="shared" si="1"/>
        <v>45729.644615384619</v>
      </c>
      <c r="O19">
        <f t="shared" si="11"/>
        <v>16</v>
      </c>
      <c r="Q19" s="83">
        <f t="shared" si="2"/>
        <v>45728</v>
      </c>
      <c r="R19" s="35" t="str">
        <f t="shared" si="3"/>
        <v>Zagers, Kees</v>
      </c>
      <c r="S19" s="40">
        <f t="shared" si="4"/>
        <v>10</v>
      </c>
      <c r="T19" s="40">
        <f t="shared" si="5"/>
        <v>26</v>
      </c>
      <c r="U19" s="40">
        <f t="shared" si="6"/>
        <v>3</v>
      </c>
      <c r="V19" s="41">
        <f t="shared" si="7"/>
        <v>0.38461538461538464</v>
      </c>
      <c r="W19" s="42">
        <f t="shared" si="8"/>
        <v>0</v>
      </c>
      <c r="X19">
        <f t="shared" si="9"/>
        <v>260</v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</v>
      </c>
      <c r="L20" t="str">
        <f t="shared" ref="L20" si="25">CONCATENATE($R$1,"-",,$D20,"-",M20)</f>
        <v>Zagers, Mark-Hanegraaf, Hein-1</v>
      </c>
      <c r="M20">
        <v>1</v>
      </c>
      <c r="N20">
        <f t="shared" si="1"/>
        <v>45730.35</v>
      </c>
      <c r="O20">
        <f t="shared" si="11"/>
        <v>17</v>
      </c>
      <c r="Q20" s="83">
        <f t="shared" si="2"/>
        <v>45728</v>
      </c>
      <c r="R20" s="35" t="str">
        <f t="shared" si="3"/>
        <v>Vermeulen, Rudolf</v>
      </c>
      <c r="S20" s="40">
        <f t="shared" si="4"/>
        <v>15</v>
      </c>
      <c r="T20" s="40">
        <f t="shared" si="5"/>
        <v>25</v>
      </c>
      <c r="U20" s="40">
        <f t="shared" si="6"/>
        <v>3</v>
      </c>
      <c r="V20" s="41">
        <f t="shared" si="7"/>
        <v>0.6</v>
      </c>
      <c r="W20" s="42">
        <f t="shared" si="8"/>
        <v>1</v>
      </c>
      <c r="X20">
        <f t="shared" si="9"/>
        <v>250</v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</v>
      </c>
      <c r="L21" t="str">
        <f t="shared" ref="L21" si="26">CONCATENATE($D21,"-",$R$1,"-",M21)</f>
        <v>Hanegraaf, Hein-Zagers, Mark-1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</v>
      </c>
      <c r="L22" t="str">
        <f t="shared" ref="L22" si="27">CONCATENATE($R$1,"-",,$D22,"-",M22)</f>
        <v>Zagers, Mark-Hanegraaf,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</v>
      </c>
      <c r="L23" t="str">
        <f t="shared" ref="L23" si="28">CONCATENATE($D23,"-",$R$1,"-",M23)</f>
        <v>Hanegraaf, Hein-Zagers, Mark-2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</v>
      </c>
      <c r="L24" t="str">
        <f t="shared" ref="L24" si="29">CONCATENATE($R$1,"-",,$D24,"-",M24)</f>
        <v>Zagers, Mark-Hanegraaf,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</v>
      </c>
      <c r="L25" t="str">
        <f t="shared" ref="L25" si="30">CONCATENATE($D25,"-",$R$1,"-",M25)</f>
        <v>Hanegraaf, Hein-Zagers, Mark-3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</v>
      </c>
      <c r="L26" t="str">
        <f t="shared" ref="L26" si="31">CONCATENATE($R$1,"-",,$D26,"-",M26)</f>
        <v>Zagers, Mark-Hanegraaf,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</v>
      </c>
      <c r="L27" t="str">
        <f t="shared" ref="L27" si="32">CONCATENATE($D27,"-",$R$1,"-",M27)</f>
        <v>Hanegraaf, Hein-Zagers, Mark-4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</v>
      </c>
      <c r="L28" t="str">
        <f t="shared" ref="L28" si="33">CONCATENATE($R$1,"-",,$D28,"-",M28)</f>
        <v>Zagers, Mark-Hanegraaf,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</v>
      </c>
      <c r="L29" t="str">
        <f t="shared" ref="L29" si="34">CONCATENATE($D29,"-",$R$1,"-",M29)</f>
        <v>Hanegraaf, Hein-Zagers, Mark-5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</v>
      </c>
      <c r="L30" t="str">
        <f t="shared" ref="L30" si="35">CONCATENATE($R$1,"-",,$D30,"-",M30)</f>
        <v>Zagers, Mark-Hanegraaf,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</v>
      </c>
      <c r="L31" t="str">
        <f t="shared" ref="L31" si="36">CONCATENATE($D31,"-",$R$1,"-",M31)</f>
        <v>Hanegraaf, Hein-Zagers, Mark-6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</v>
      </c>
      <c r="L32" t="str">
        <f t="shared" ref="L32" si="37">CONCATENATE($R$1,"-",,$D32,"-",M32)</f>
        <v>Zagers, Mark-Hanegraaf,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</v>
      </c>
      <c r="L33" t="str">
        <f t="shared" ref="L33" si="38">CONCATENATE($D33,"-",$R$1,"-",M33)</f>
        <v>Hanegraaf, Hein-Zagers, Mark-7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</v>
      </c>
      <c r="L34" t="str">
        <f t="shared" ref="L34" si="39">CONCATENATE($R$1,"-",,$D34,"-",M34)</f>
        <v>Zagers, Mark-Hanegraaf,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</v>
      </c>
      <c r="L35" t="str">
        <f t="shared" ref="L35" si="40">CONCATENATE($D35,"-",$R$1,"-",M35)</f>
        <v>Hanegraaf, Hein-Zagers, Mark-8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45582.366666666676</v>
      </c>
      <c r="C36" s="35">
        <f>_xlfn.IFNA(VLOOKUP(L36,Invoer!$A$3:$P$599,3,FALSE),"")</f>
        <v>45581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8</v>
      </c>
      <c r="F36" s="31">
        <f>_xlfn.IFNA(VLOOKUP(L36,Invoer!$A$3:$P$599,10,FALSE),"")</f>
        <v>30</v>
      </c>
      <c r="G36" s="31">
        <f>_xlfn.IFNA(VLOOKUP(L36,Invoer!$A$3:$P$599,11,FALSE),"")</f>
        <v>2</v>
      </c>
      <c r="H36" s="32">
        <f>_xlfn.IFNA(VLOOKUP(L36,Invoer!$A$3:$P$599,13,FALSE),"")</f>
        <v>0.26666666666666666</v>
      </c>
      <c r="I36" s="34">
        <f>_xlfn.IFNA(VLOOKUP(L36,Invoer!$A$3:$P$599,15,FALSE),"")</f>
        <v>0</v>
      </c>
      <c r="J36" s="37">
        <f>VLOOKUP($R$1,Deelnemers!$B$1:$D$25,3,FALSE)</f>
        <v>0.5</v>
      </c>
      <c r="L36" t="str">
        <f t="shared" ref="L36" si="42">CONCATENATE($R$1,"-",,$D36,"-",M36)</f>
        <v>Zagers, Mark-Havermans,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</v>
      </c>
      <c r="L37" t="str">
        <f t="shared" ref="L37" si="51">CONCATENATE($D37,"-",$R$1,"-",M37)</f>
        <v>Havermans, Jos-Zagers, Mark-1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</v>
      </c>
      <c r="L38" t="str">
        <f t="shared" ref="L38" si="52">CONCATENATE($R$1,"-",,$D38,"-",M38)</f>
        <v>Zagers, Mark-Havermans,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</v>
      </c>
      <c r="L39" t="str">
        <f t="shared" ref="L39" si="53">CONCATENATE($D39,"-",$R$1,"-",M39)</f>
        <v>Havermans, Jos-Zagers, Mark-2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</v>
      </c>
      <c r="L40" t="str">
        <f t="shared" ref="L40" si="54">CONCATENATE($R$1,"-",,$D40,"-",M40)</f>
        <v>Zagers, Mark-Havermans,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</v>
      </c>
      <c r="L41" t="str">
        <f t="shared" ref="L41" si="55">CONCATENATE($D41,"-",$R$1,"-",M41)</f>
        <v>Havermans, Jos-Zagers, Mark-3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</v>
      </c>
      <c r="L42" t="str">
        <f t="shared" ref="L42" si="56">CONCATENATE($R$1,"-",,$D42,"-",M42)</f>
        <v>Zagers, Mark-Havermans,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</v>
      </c>
      <c r="L43" t="str">
        <f t="shared" ref="L43" si="57">CONCATENATE($D43,"-",$R$1,"-",M43)</f>
        <v>Havermans, Jos-Zagers, Mark-4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</v>
      </c>
      <c r="L44" t="str">
        <f t="shared" ref="L44" si="58">CONCATENATE($R$1,"-",,$D44,"-",M44)</f>
        <v>Zagers, Mark-Havermans,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</v>
      </c>
      <c r="L45" t="str">
        <f t="shared" ref="L45" si="59">CONCATENATE($D45,"-",$R$1,"-",M45)</f>
        <v>Havermans, Jos-Zagers, Mark-5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</v>
      </c>
      <c r="L46" t="str">
        <f t="shared" ref="L46" si="60">CONCATENATE($R$1,"-",,$D46,"-",M46)</f>
        <v>Zagers, Mark-Havermans,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</v>
      </c>
      <c r="L47" t="str">
        <f t="shared" ref="L47" si="61">CONCATENATE($D47,"-",$R$1,"-",M47)</f>
        <v>Havermans, Jos-Zagers, Mark-6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</v>
      </c>
      <c r="L48" t="str">
        <f t="shared" ref="L48" si="62">CONCATENATE($R$1,"-",,$D48,"-",M48)</f>
        <v>Zagers, Mark-Havermans,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</v>
      </c>
      <c r="L49" t="str">
        <f t="shared" ref="L49" si="63">CONCATENATE($D49,"-",$R$1,"-",M49)</f>
        <v>Havermans, Jos-Zagers, Mark-7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</v>
      </c>
      <c r="L50" t="str">
        <f t="shared" ref="L50" si="64">CONCATENATE($R$1,"-",,$D50,"-",M50)</f>
        <v>Zagers, Mark-Havermans,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</v>
      </c>
      <c r="L51" t="str">
        <f t="shared" ref="L51" si="65">CONCATENATE($D51,"-",$R$1,"-",M51)</f>
        <v>Havermans, Jos-Zagers, Mark-8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</v>
      </c>
      <c r="L52" t="str">
        <f t="shared" ref="L52" si="66">CONCATENATE($R$1,"-",,$D52,"-",M52)</f>
        <v>Zagers, Mark-Hoppenbrouwers,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45625.307241379312</v>
      </c>
      <c r="C53" s="35">
        <f>_xlfn.IFNA(VLOOKUP(L53,Invoer!$A$3:$P$599,3,FALSE),"")</f>
        <v>45623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15</v>
      </c>
      <c r="F53" s="31">
        <f>_xlfn.IFNA(VLOOKUP(L53,Invoer!$A$3:$P$599,10,FALSE),"")</f>
        <v>29</v>
      </c>
      <c r="G53" s="31">
        <f>_xlfn.IFNA(VLOOKUP(L53,Invoer!$A$3:$P$599,12,FALSE),"")</f>
        <v>3</v>
      </c>
      <c r="H53" s="32">
        <f>_xlfn.IFNA(VLOOKUP(L53,Invoer!$A$3:$P$599,14,FALSE),"")</f>
        <v>0.51724137931034486</v>
      </c>
      <c r="I53" s="34">
        <f>_xlfn.IFNA(VLOOKUP(L53,Invoer!$A$3:$P$599,16,FALSE),"")</f>
        <v>3</v>
      </c>
      <c r="J53" s="37">
        <f>VLOOKUP($R$1,Deelnemers!$B$1:$D$25,3,FALSE)</f>
        <v>0.5</v>
      </c>
      <c r="L53" t="str">
        <f t="shared" ref="L53" si="67">CONCATENATE($D53,"-",$R$1,"-",M53)</f>
        <v>Hoppenbrouwers, Ben-Zagers, Mark-1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</v>
      </c>
      <c r="L54" t="str">
        <f t="shared" ref="L54" si="68">CONCATENATE($R$1,"-",,$D54,"-",M54)</f>
        <v>Zagers, Mark-Hoppenbrouwers,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>
        <f>VLOOKUP($R$1,Deelnemers!$B$1:$D$25,3,FALSE)</f>
        <v>0.5</v>
      </c>
      <c r="L55" t="str">
        <f t="shared" ref="L55" si="69">CONCATENATE($D55,"-",$R$1,"-",M55)</f>
        <v>Hoppenbrouwers, Ben-Zagers, Mark-2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</v>
      </c>
      <c r="L56" t="str">
        <f t="shared" ref="L56" si="70">CONCATENATE($R$1,"-",,$D56,"-",M56)</f>
        <v>Zagers, Mark-Hoppenbrouwers,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</v>
      </c>
      <c r="L57" t="str">
        <f t="shared" ref="L57" si="71">CONCATENATE($D57,"-",$R$1,"-",M57)</f>
        <v>Hoppenbrouwers, Ben-Zagers, Mark-3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</v>
      </c>
      <c r="L58" t="str">
        <f t="shared" ref="L58" si="72">CONCATENATE($R$1,"-",,$D58,"-",M58)</f>
        <v>Zagers, Mark-Hoppenbrouwers,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</v>
      </c>
      <c r="L59" t="str">
        <f t="shared" ref="L59" si="73">CONCATENATE($D59,"-",$R$1,"-",M59)</f>
        <v>Hoppenbrouwers, Ben-Zagers, Mark-4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</v>
      </c>
      <c r="L60" t="str">
        <f t="shared" ref="L60" si="74">CONCATENATE($R$1,"-",,$D60,"-",M60)</f>
        <v>Zagers, Mark-Hoppenbrouwers,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</v>
      </c>
      <c r="L61" t="str">
        <f t="shared" ref="L61" si="75">CONCATENATE($D61,"-",$R$1,"-",M61)</f>
        <v>Hoppenbrouwers, Ben-Zagers, Mark-5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</v>
      </c>
      <c r="L62" t="str">
        <f t="shared" ref="L62" si="76">CONCATENATE($R$1,"-",,$D62,"-",M62)</f>
        <v>Zagers, Mark-Hoppenbrouwers,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</v>
      </c>
      <c r="L63" t="str">
        <f t="shared" ref="L63" si="77">CONCATENATE($D63,"-",$R$1,"-",M63)</f>
        <v>Hoppenbrouwers, Ben-Zagers, Mark-6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</v>
      </c>
      <c r="L64" t="str">
        <f t="shared" ref="L64" si="78">CONCATENATE($R$1,"-",,$D64,"-",M64)</f>
        <v>Zagers, Mark-Hoppenbrouwers,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</v>
      </c>
      <c r="L65" t="str">
        <f t="shared" ref="L65" si="79">CONCATENATE($D65,"-",$R$1,"-",M65)</f>
        <v>Hoppenbrouwers, Ben-Zagers, Mark-7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</v>
      </c>
      <c r="L66" t="str">
        <f t="shared" ref="L66" si="80">CONCATENATE($R$1,"-",,$D66,"-",M66)</f>
        <v>Zagers, Mark-Hoppenbrouwers,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</v>
      </c>
      <c r="L67" t="str">
        <f t="shared" ref="L67" si="81">CONCATENATE($D67,"-",$R$1,"-",M67)</f>
        <v>Hoppenbrouwers, Ben-Zagers, Mark-8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>
        <f>VLOOKUP($R$1,Deelnemers!$B$1:$D$25,3,FALSE)</f>
        <v>0.5</v>
      </c>
      <c r="L68" t="str">
        <f t="shared" ref="L68" si="83">CONCATENATE($R$1,"-",,$D68,"-",M68)</f>
        <v>Zagers, Mark-Jochems,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</v>
      </c>
      <c r="L69" t="str">
        <f t="shared" ref="L69" si="92">CONCATENATE($D69,"-",$R$1,"-",M69)</f>
        <v>Jochems, Cees-Zagers, Mark-1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</v>
      </c>
      <c r="L70" t="str">
        <f t="shared" ref="L70" si="94">CONCATENATE($R$1,"-",,$D70,"-",M70)</f>
        <v>Zagers, Mark-Jochems,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</v>
      </c>
      <c r="L71" t="str">
        <f t="shared" ref="L71" si="96">CONCATENATE($D71,"-",$R$1,"-",M71)</f>
        <v>Jochems, Cees-Zagers, Mark-2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</v>
      </c>
      <c r="L72" t="str">
        <f t="shared" ref="L72" si="97">CONCATENATE($R$1,"-",,$D72,"-",M72)</f>
        <v>Zagers, Mark-Jochems,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</v>
      </c>
      <c r="L73" t="str">
        <f t="shared" ref="L73" si="98">CONCATENATE($D73,"-",$R$1,"-",M73)</f>
        <v>Jochems, Cees-Zagers, Mark-3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</v>
      </c>
      <c r="L74" t="str">
        <f t="shared" ref="L74" si="99">CONCATENATE($R$1,"-",,$D74,"-",M74)</f>
        <v>Zagers, Mark-Jochems,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</v>
      </c>
      <c r="L75" t="str">
        <f t="shared" ref="L75" si="100">CONCATENATE($D75,"-",$R$1,"-",M75)</f>
        <v>Jochems, Cees-Zagers, Mark-4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</v>
      </c>
      <c r="L76" t="str">
        <f t="shared" ref="L76" si="101">CONCATENATE($R$1,"-",,$D76,"-",M76)</f>
        <v>Zagers, Mark-Jochems,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</v>
      </c>
      <c r="L77" t="str">
        <f t="shared" ref="L77" si="102">CONCATENATE($D77,"-",$R$1,"-",M77)</f>
        <v>Jochems, Cees-Zagers, Mark-5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</v>
      </c>
      <c r="L78" t="str">
        <f t="shared" ref="L78" si="103">CONCATENATE($R$1,"-",,$D78,"-",M78)</f>
        <v>Zagers, Mark-Jochems,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</v>
      </c>
      <c r="L79" t="str">
        <f t="shared" ref="L79" si="104">CONCATENATE($D79,"-",$R$1,"-",M79)</f>
        <v>Jochems, Cees-Zagers, Mark-6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</v>
      </c>
      <c r="L80" t="str">
        <f t="shared" ref="L80" si="105">CONCATENATE($R$1,"-",,$D80,"-",M80)</f>
        <v>Zagers, Mark-Jochems,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</v>
      </c>
      <c r="L81" t="str">
        <f t="shared" ref="L81" si="106">CONCATENATE($D81,"-",$R$1,"-",M81)</f>
        <v>Jochems, Cees-Zagers, Mark-7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</v>
      </c>
      <c r="L82" t="str">
        <f t="shared" ref="L82" si="107">CONCATENATE($R$1,"-",,$D82,"-",M82)</f>
        <v>Zagers, Mark-Jochems,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</v>
      </c>
      <c r="L83" t="str">
        <f t="shared" ref="L83" si="108">CONCATENATE($D83,"-",$R$1,"-",M83)</f>
        <v>Jochems, Cees-Zagers, Mark-8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>
        <f>VLOOKUP($R$1,Deelnemers!$B$1:$D$25,3,FALSE)</f>
        <v>0.5</v>
      </c>
      <c r="L84" t="str">
        <f t="shared" ref="L84:L98" si="110">CONCATENATE($D84,"-",$R$1,"-",M84)</f>
        <v>Kroese, Gerard-Zagers, Mark-1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</v>
      </c>
      <c r="L85" t="str">
        <f>CONCATENATE($R$1,"-",$D85,"-",M85)</f>
        <v>Zagers, Mark-Kroese,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</v>
      </c>
      <c r="L86" t="str">
        <f t="shared" si="110"/>
        <v>Kroese, Gerard-Zagers, Mark-2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</v>
      </c>
      <c r="L87" t="str">
        <f t="shared" ref="L87" si="119">CONCATENATE($R$1,"-",$D87,"-",M87)</f>
        <v>Zagers, Mark-Kroese,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</v>
      </c>
      <c r="L88" t="str">
        <f t="shared" si="110"/>
        <v>Kroese, Gerard-Zagers, Mark-3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</v>
      </c>
      <c r="L89" t="str">
        <f t="shared" ref="L89" si="120">CONCATENATE($R$1,"-",$D89,"-",M89)</f>
        <v>Zagers, Mark-Kroese,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</v>
      </c>
      <c r="L90" t="str">
        <f t="shared" si="110"/>
        <v>Kroese, Gerard-Zagers, Mark-4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</v>
      </c>
      <c r="L91" t="str">
        <f t="shared" ref="L91" si="121">CONCATENATE($R$1,"-",$D91,"-",M91)</f>
        <v>Zagers, Mark-Kroese,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</v>
      </c>
      <c r="L92" t="str">
        <f t="shared" si="110"/>
        <v>Kroese, Gerard-Zagers, Mark-5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</v>
      </c>
      <c r="L93" t="str">
        <f t="shared" ref="L93" si="122">CONCATENATE($R$1,"-",$D93,"-",M93)</f>
        <v>Zagers, Mark-Kroese,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</v>
      </c>
      <c r="L94" t="str">
        <f t="shared" si="110"/>
        <v>Kroese, Gerard-Zagers, Mark-6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</v>
      </c>
      <c r="L95" t="str">
        <f t="shared" ref="L95" si="123">CONCATENATE($R$1,"-",$D95,"-",M95)</f>
        <v>Zagers, Mark-Kroese,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</v>
      </c>
      <c r="L96" t="str">
        <f t="shared" si="110"/>
        <v>Kroese, Gerard-Zagers, Mark-7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</v>
      </c>
      <c r="L97" t="str">
        <f t="shared" ref="L97" si="124">CONCATENATE($R$1,"-",$D97,"-",M97)</f>
        <v>Zagers, Mark-Kroese,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</v>
      </c>
      <c r="L98" t="str">
        <f t="shared" si="110"/>
        <v>Kroese, Gerard-Zagers, Mark-8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</v>
      </c>
      <c r="L99" t="str">
        <f t="shared" ref="L99" si="125">CONCATENATE($R$1,"-",$D99,"-",M99)</f>
        <v>Zagers, Mark-Kroese,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</v>
      </c>
      <c r="L100" t="str">
        <f t="shared" ref="L100" si="127">CONCATENATE($R$1,"-",,$D100,"-",M100)</f>
        <v>Zagers, Mark-Oorschot,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>
        <f>VLOOKUP($R$1,Deelnemers!$B$1:$D$25,3,FALSE)</f>
        <v>0.5</v>
      </c>
      <c r="L101" t="str">
        <f t="shared" ref="L101" si="128">CONCATENATE($D101,"-",$R$1,"-",M101)</f>
        <v>Oorschot, René van-Zagers, Mark-1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</v>
      </c>
      <c r="L102" t="str">
        <f t="shared" ref="L102" si="129">CONCATENATE($R$1,"-",,$D102,"-",M102)</f>
        <v>Zagers, Mark-Oorschot,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</v>
      </c>
      <c r="L103" t="str">
        <f t="shared" ref="L103" si="130">CONCATENATE($D103,"-",$R$1,"-",M103)</f>
        <v>Oorschot, René van-Zagers, Mark-2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185</v>
      </c>
      <c r="T103" s="44">
        <f>F404</f>
        <v>388</v>
      </c>
      <c r="U103" s="44">
        <f>G404</f>
        <v>4</v>
      </c>
      <c r="V103" s="45">
        <f>H404</f>
        <v>0.47680412371134023</v>
      </c>
      <c r="W103" s="44">
        <f>I404</f>
        <v>19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</v>
      </c>
      <c r="L104" t="str">
        <f t="shared" ref="L104" si="132">CONCATENATE($R$1,"-",,$D104,"-",M104)</f>
        <v>Zagers, Mark-Oorschot,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</v>
      </c>
      <c r="L105" t="str">
        <f t="shared" ref="L105" si="133">CONCATENATE($D105,"-",$R$1,"-",M105)</f>
        <v>Oorschot, René van-Zagers, Mark-3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</v>
      </c>
      <c r="L106" t="str">
        <f t="shared" ref="L106" si="134">CONCATENATE($R$1,"-",,$D106,"-",M106)</f>
        <v>Zagers, Mark-Oorschot,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</v>
      </c>
      <c r="L107" t="str">
        <f t="shared" ref="L107" si="135">CONCATENATE($D107,"-",$R$1,"-",M107)</f>
        <v>Oorschot, René van-Zagers, Mark-4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</v>
      </c>
      <c r="L108" t="str">
        <f t="shared" ref="L108" si="136">CONCATENATE($R$1,"-",,$D108,"-",M108)</f>
        <v>Zagers, Mark-Oorschot,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</v>
      </c>
      <c r="L109" t="str">
        <f t="shared" ref="L109" si="137">CONCATENATE($D109,"-",$R$1,"-",M109)</f>
        <v>Oorschot, René van-Zagers, Mark-5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</v>
      </c>
      <c r="L110" t="str">
        <f t="shared" ref="L110" si="138">CONCATENATE($R$1,"-",,$D110,"-",M110)</f>
        <v>Zagers, Mark-Oorschot,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</v>
      </c>
      <c r="L111" t="str">
        <f t="shared" ref="L111" si="139">CONCATENATE($D111,"-",$R$1,"-",M111)</f>
        <v>Oorschot, René van-Zagers, Mark-6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</v>
      </c>
      <c r="L112" t="str">
        <f t="shared" ref="L112" si="140">CONCATENATE($R$1,"-",,$D112,"-",M112)</f>
        <v>Zagers, Mark-Oorschot,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</v>
      </c>
      <c r="L113" t="str">
        <f t="shared" ref="L113" si="141">CONCATENATE($D113,"-",$R$1,"-",M113)</f>
        <v>Oorschot, René van-Zagers, Mark-7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</v>
      </c>
      <c r="L114" t="str">
        <f t="shared" ref="L114" si="142">CONCATENATE($R$1,"-",,$D114,"-",M114)</f>
        <v>Zagers, Mark-Oorschot,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</v>
      </c>
      <c r="L115" t="str">
        <f t="shared" ref="L115" si="143">CONCATENATE($D115,"-",$R$1,"-",M115)</f>
        <v>Oorschot, René van-Zagers, Mark-8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45667.364999999998</v>
      </c>
      <c r="C116" s="35">
        <f>_xlfn.IFNA(VLOOKUP(L116,Invoer!$A$3:$P$599,3,FALSE),"")</f>
        <v>45665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15</v>
      </c>
      <c r="F116" s="31">
        <f>_xlfn.IFNA(VLOOKUP(L116,Invoer!$A$3:$P$599,10,FALSE),"")</f>
        <v>24</v>
      </c>
      <c r="G116" s="31">
        <f>_xlfn.IFNA(VLOOKUP(L116,Invoer!$A$3:$P$599,11,FALSE),"")</f>
        <v>4</v>
      </c>
      <c r="H116" s="32">
        <f>_xlfn.IFNA(VLOOKUP(L116,Invoer!$A$3:$P$599,13,FALSE),"")</f>
        <v>0.625</v>
      </c>
      <c r="I116" s="34">
        <f>_xlfn.IFNA(VLOOKUP(L116,Invoer!$A$3:$P$599,15,FALSE),"")</f>
        <v>3</v>
      </c>
      <c r="J116" s="37">
        <f>VLOOKUP($R$1,Deelnemers!$B$1:$D$25,3,FALSE)</f>
        <v>0.5</v>
      </c>
      <c r="L116" t="str">
        <f t="shared" ref="L116" si="144">CONCATENATE($R$1,"-",,$D116,"-",M116)</f>
        <v>Zagers, Mark-Praat,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45646.499999999993</v>
      </c>
      <c r="C117" s="35">
        <f>_xlfn.IFNA(VLOOKUP(L117,Invoer!$A$3:$P$599,3,FALSE),"")</f>
        <v>45644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12</v>
      </c>
      <c r="F117" s="31">
        <f>_xlfn.IFNA(VLOOKUP(L117,Invoer!$A$3:$P$599,10,FALSE),"")</f>
        <v>10</v>
      </c>
      <c r="G117" s="31">
        <f>_xlfn.IFNA(VLOOKUP(L117,Invoer!$A$3:$P$599,12,FALSE),"")</f>
        <v>4</v>
      </c>
      <c r="H117" s="32">
        <f>_xlfn.IFNA(VLOOKUP(L117,Invoer!$A$3:$P$599,14,FALSE),"")</f>
        <v>1.2</v>
      </c>
      <c r="I117" s="34">
        <f>_xlfn.IFNA(VLOOKUP(L117,Invoer!$A$3:$P$599,16,FALSE),"")</f>
        <v>0</v>
      </c>
      <c r="J117" s="37">
        <f>VLOOKUP($R$1,Deelnemers!$B$1:$D$25,3,FALSE)</f>
        <v>0.5</v>
      </c>
      <c r="L117" t="str">
        <f t="shared" ref="L117" si="145">CONCATENATE($D117,"-",$R$1,"-",M117)</f>
        <v>Praat, Marcel van-Zagers, Mark-1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</v>
      </c>
      <c r="L118" t="str">
        <f t="shared" ref="L118" si="146">CONCATENATE($R$1,"-",,$D118,"-",M118)</f>
        <v>Zagers, Mark-Praat,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45695.364999999998</v>
      </c>
      <c r="C119" s="35">
        <f>_xlfn.IFNA(VLOOKUP(L119,Invoer!$A$3:$P$599,3,FALSE),"")</f>
        <v>45693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15</v>
      </c>
      <c r="F119" s="31">
        <f>_xlfn.IFNA(VLOOKUP(L119,Invoer!$A$3:$P$599,10,FALSE),"")</f>
        <v>24</v>
      </c>
      <c r="G119" s="31">
        <f>_xlfn.IFNA(VLOOKUP(L119,Invoer!$A$3:$P$599,12,FALSE),"")</f>
        <v>3</v>
      </c>
      <c r="H119" s="32">
        <f>_xlfn.IFNA(VLOOKUP(L119,Invoer!$A$3:$P$599,14,FALSE),"")</f>
        <v>0.625</v>
      </c>
      <c r="I119" s="34">
        <f>_xlfn.IFNA(VLOOKUP(L119,Invoer!$A$3:$P$599,16,FALSE),"")</f>
        <v>3</v>
      </c>
      <c r="J119" s="37">
        <f>VLOOKUP($R$1,Deelnemers!$B$1:$D$25,3,FALSE)</f>
        <v>0.5</v>
      </c>
      <c r="L119" t="str">
        <f t="shared" ref="L119" si="147">CONCATENATE($D119,"-",$R$1,"-",M119)</f>
        <v>Praat, Marcel van-Zagers, Mark-2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</v>
      </c>
      <c r="L120" t="str">
        <f t="shared" ref="L120" si="148">CONCATENATE($R$1,"-",,$D120,"-",M120)</f>
        <v>Zagers, Mark-Praat,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</v>
      </c>
      <c r="L121" t="str">
        <f t="shared" ref="L121" si="149">CONCATENATE($D121,"-",$R$1,"-",M121)</f>
        <v>Praat, Marcel van-Zagers, Mark-3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</v>
      </c>
      <c r="L122" t="str">
        <f t="shared" ref="L122" si="150">CONCATENATE($R$1,"-",,$D122,"-",M122)</f>
        <v>Zagers, Mark-Praat,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</v>
      </c>
      <c r="L123" t="str">
        <f t="shared" ref="L123" si="151">CONCATENATE($D123,"-",$R$1,"-",M123)</f>
        <v>Praat, Marcel van-Zagers, Mark-4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</v>
      </c>
      <c r="L124" t="str">
        <f t="shared" ref="L124" si="152">CONCATENATE($R$1,"-",,$D124,"-",M124)</f>
        <v>Zagers, Mark-Praat,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</v>
      </c>
      <c r="L125" t="str">
        <f t="shared" ref="L125" si="153">CONCATENATE($D125,"-",$R$1,"-",M125)</f>
        <v>Praat, Marcel van-Zagers, Mark-5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</v>
      </c>
      <c r="L126" t="str">
        <f t="shared" ref="L126" si="154">CONCATENATE($R$1,"-",,$D126,"-",M126)</f>
        <v>Zagers, Mark-Praat,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</v>
      </c>
      <c r="L127" t="str">
        <f t="shared" ref="L127" si="155">CONCATENATE($D127,"-",$R$1,"-",M127)</f>
        <v>Praat, Marcel van-Zagers, Mark-6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</v>
      </c>
      <c r="L128" t="str">
        <f t="shared" ref="L128" si="156">CONCATENATE($R$1,"-",,$D128,"-",M128)</f>
        <v>Zagers, Mark-Praat,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</v>
      </c>
      <c r="L129" t="str">
        <f t="shared" ref="L129" si="157">CONCATENATE($D129,"-",$R$1,"-",M129)</f>
        <v>Praat, Marcel van-Zagers, Mark-7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</v>
      </c>
      <c r="L130" t="str">
        <f t="shared" ref="L130" si="158">CONCATENATE($R$1,"-",,$D130,"-",M130)</f>
        <v>Zagers, Mark-Praat,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</v>
      </c>
      <c r="L131" t="str">
        <f t="shared" ref="L131" si="159">CONCATENATE($D131,"-",$R$1,"-",M131)</f>
        <v>Praat, Marcel van-Zagers, Mark-8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>
        <f>VLOOKUP($R$1,Deelnemers!$B$1:$D$25,3,FALSE)</f>
        <v>0.5</v>
      </c>
      <c r="L132" t="str">
        <f t="shared" ref="L132" si="160">CONCATENATE($R$1,"-",,$D132,"-",M132)</f>
        <v>Zagers, Mark-Steen,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</v>
      </c>
      <c r="L133" t="str">
        <f t="shared" ref="L133" si="161">CONCATENATE($D133,"-",$R$1,"-",M133)</f>
        <v>Steen, Jan van-Zagers, Mark-1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</v>
      </c>
      <c r="L134" t="str">
        <f t="shared" ref="L134" si="162">CONCATENATE($R$1,"-",,$D134,"-",M134)</f>
        <v>Zagers, Mark-Steen,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</v>
      </c>
      <c r="L135" t="str">
        <f t="shared" ref="L135" si="164">CONCATENATE($D135,"-",$R$1,"-",M135)</f>
        <v>Steen, Jan van-Zagers, Mark-2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</v>
      </c>
      <c r="L136" t="str">
        <f t="shared" ref="L136" si="165">CONCATENATE($R$1,"-",,$D136,"-",M136)</f>
        <v>Zagers, Mark-Steen,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</v>
      </c>
      <c r="L137" t="str">
        <f t="shared" ref="L137" si="166">CONCATENATE($D137,"-",$R$1,"-",M137)</f>
        <v>Steen, Jan van-Zagers, Mark-3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</v>
      </c>
      <c r="L138" t="str">
        <f t="shared" ref="L138" si="167">CONCATENATE($R$1,"-",,$D138,"-",M138)</f>
        <v>Zagers, Mark-Steen,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</v>
      </c>
      <c r="L139" t="str">
        <f t="shared" ref="L139" si="168">CONCATENATE($D139,"-",$R$1,"-",M139)</f>
        <v>Steen, Jan van-Zagers, Mark-4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</v>
      </c>
      <c r="L140" t="str">
        <f t="shared" ref="L140" si="169">CONCATENATE($R$1,"-",,$D140,"-",M140)</f>
        <v>Zagers, Mark-Steen,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</v>
      </c>
      <c r="L141" t="str">
        <f t="shared" ref="L141" si="170">CONCATENATE($D141,"-",$R$1,"-",M141)</f>
        <v>Steen, Jan van-Zagers, Mark-5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</v>
      </c>
      <c r="L142" t="str">
        <f t="shared" ref="L142" si="171">CONCATENATE($R$1,"-",,$D142,"-",M142)</f>
        <v>Zagers, Mark-Steen,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</v>
      </c>
      <c r="L143" t="str">
        <f t="shared" ref="L143" si="172">CONCATENATE($D143,"-",$R$1,"-",M143)</f>
        <v>Steen, Jan van-Zagers, Mark-6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</v>
      </c>
      <c r="L144" t="str">
        <f t="shared" ref="L144" si="173">CONCATENATE($R$1,"-",,$D144,"-",M144)</f>
        <v>Zagers, Mark-Steen,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</v>
      </c>
      <c r="L145" t="str">
        <f t="shared" ref="L145" si="174">CONCATENATE($D145,"-",$R$1,"-",M145)</f>
        <v>Steen, Jan van-Zagers, Mark-7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</v>
      </c>
      <c r="L146" t="str">
        <f t="shared" ref="L146" si="175">CONCATENATE($R$1,"-",,$D146,"-",M146)</f>
        <v>Zagers, Mark-Steen,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</v>
      </c>
      <c r="L147" t="str">
        <f t="shared" ref="L147" si="176">CONCATENATE($D147,"-",$R$1,"-",M147)</f>
        <v>Steen, Jan van-Zagers, Mark-8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>
        <f>VLOOKUP($R$1,Deelnemers!$B$1:$D$25,3,FALSE)</f>
        <v>0.5</v>
      </c>
      <c r="L148" t="str">
        <f t="shared" ref="L148" si="177">CONCATENATE($R$1,"-",,$D148,"-",M148)</f>
        <v>Zagers, Mark-Steen,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</v>
      </c>
      <c r="L149" t="str">
        <f t="shared" ref="L149" si="178">CONCATENATE($D149,"-",$R$1,"-",M149)</f>
        <v>Steen, Kees van-Zagers, Mark-1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</v>
      </c>
      <c r="L150" t="str">
        <f t="shared" ref="L150" si="179">CONCATENATE($R$1,"-",,$D150,"-",M150)</f>
        <v>Zagers, Mark-Steen,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</v>
      </c>
      <c r="L151" t="str">
        <f t="shared" ref="L151" si="180">CONCATENATE($D151,"-",$R$1,"-",M151)</f>
        <v>Steen, Kees van-Zagers, Mark-2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</v>
      </c>
      <c r="L152" t="str">
        <f t="shared" ref="L152" si="181">CONCATENATE($R$1,"-",,$D152,"-",M152)</f>
        <v>Zagers, Mark-Steen,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</v>
      </c>
      <c r="L153" t="str">
        <f t="shared" ref="L153" si="182">CONCATENATE($D153,"-",$R$1,"-",M153)</f>
        <v>Steen, Kees van-Zagers, Mark-3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</v>
      </c>
      <c r="L154" t="str">
        <f t="shared" ref="L154" si="183">CONCATENATE($R$1,"-",,$D154,"-",M154)</f>
        <v>Zagers, Mark-Steen,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</v>
      </c>
      <c r="L155" t="str">
        <f t="shared" ref="L155" si="184">CONCATENATE($D155,"-",$R$1,"-",M155)</f>
        <v>Steen, Kees van-Zagers, Mark-4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</v>
      </c>
      <c r="L156" t="str">
        <f t="shared" ref="L156" si="185">CONCATENATE($R$1,"-",,$D156,"-",M156)</f>
        <v>Zagers, Mark-Steen,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</v>
      </c>
      <c r="L157" t="str">
        <f t="shared" ref="L157" si="186">CONCATENATE($D157,"-",$R$1,"-",M157)</f>
        <v>Steen, Kees van-Zagers, Mark-5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</v>
      </c>
      <c r="L158" t="str">
        <f t="shared" ref="L158" si="187">CONCATENATE($R$1,"-",,$D158,"-",M158)</f>
        <v>Zagers, Mark-Steen,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</v>
      </c>
      <c r="L159" t="str">
        <f t="shared" ref="L159" si="188">CONCATENATE($D159,"-",$R$1,"-",M159)</f>
        <v>Steen, Kees van-Zagers, Mark-6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</v>
      </c>
      <c r="L160" t="str">
        <f t="shared" ref="L160" si="189">CONCATENATE($R$1,"-",,$D160,"-",M160)</f>
        <v>Zagers, Mark-Steen,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</v>
      </c>
      <c r="L161" t="str">
        <f t="shared" ref="L161" si="190">CONCATENATE($D161,"-",$R$1,"-",M161)</f>
        <v>Steen, Kees van-Zagers, Mark-7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</v>
      </c>
      <c r="L162" t="str">
        <f t="shared" ref="L162" si="191">CONCATENATE($R$1,"-",,$D162,"-",M162)</f>
        <v>Zagers, Mark-Steen,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</v>
      </c>
      <c r="L163" t="str">
        <f t="shared" ref="L163" si="192">CONCATENATE($D163,"-",$R$1,"-",M163)</f>
        <v>Steen, Kees van-Zagers, Mark-8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</v>
      </c>
      <c r="L164" t="str">
        <f t="shared" ref="L164" si="194">CONCATENATE($R$1,"-",,$D164,"-",M164)</f>
        <v>Zagers, Mark-Vermeulen,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45561.135000000002</v>
      </c>
      <c r="C165" s="35">
        <f>_xlfn.IFNA(VLOOKUP(L165,Invoer!$A$3:$P$599,3,FALSE),"")</f>
        <v>45560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6</v>
      </c>
      <c r="F165" s="31">
        <f>_xlfn.IFNA(VLOOKUP(L165,Invoer!$A$3:$P$599,10,FALSE),"")</f>
        <v>16</v>
      </c>
      <c r="G165" s="31">
        <f>_xlfn.IFNA(VLOOKUP(L165,Invoer!$A$3:$P$599,12,FALSE),"")</f>
        <v>2</v>
      </c>
      <c r="H165" s="32">
        <f>_xlfn.IFNA(VLOOKUP(L165,Invoer!$A$3:$P$599,14,FALSE),"")</f>
        <v>0.375</v>
      </c>
      <c r="I165" s="34">
        <f>_xlfn.IFNA(VLOOKUP(L165,Invoer!$A$3:$P$599,16,FALSE),"")</f>
        <v>0</v>
      </c>
      <c r="J165" s="37">
        <f>VLOOKUP($R$1,Deelnemers!$B$1:$D$25,3,FALSE)</f>
        <v>0.5</v>
      </c>
      <c r="L165" t="str">
        <f t="shared" ref="L165" si="195">CONCATENATE($D165,"-",$R$1,"-",M165)</f>
        <v>Vermeulen, Rudolf-Zagers, Mark-1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</v>
      </c>
      <c r="L166" t="str">
        <f t="shared" ref="L166" si="196">CONCATENATE($R$1,"-",,$D166,"-",M166)</f>
        <v>Zagers, Mark-Vermeulen,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45575.390952380956</v>
      </c>
      <c r="C167" s="35">
        <f>_xlfn.IFNA(VLOOKUP(L167,Invoer!$A$3:$P$599,3,FALSE),"")</f>
        <v>45574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8</v>
      </c>
      <c r="F167" s="31">
        <f>_xlfn.IFNA(VLOOKUP(L167,Invoer!$A$3:$P$599,10,FALSE),"")</f>
        <v>21</v>
      </c>
      <c r="G167" s="31">
        <f>_xlfn.IFNA(VLOOKUP(L167,Invoer!$A$3:$P$599,12,FALSE),"")</f>
        <v>2</v>
      </c>
      <c r="H167" s="32">
        <f>_xlfn.IFNA(VLOOKUP(L167,Invoer!$A$3:$P$599,14,FALSE),"")</f>
        <v>0.38095238095238093</v>
      </c>
      <c r="I167" s="34">
        <f>_xlfn.IFNA(VLOOKUP(L167,Invoer!$A$3:$P$599,16,FALSE),"")</f>
        <v>0</v>
      </c>
      <c r="J167" s="37">
        <f>VLOOKUP($R$1,Deelnemers!$B$1:$D$25,3,FALSE)</f>
        <v>0.5</v>
      </c>
      <c r="L167" t="str">
        <f t="shared" ref="L167" si="197">CONCATENATE($D167,"-",$R$1,"-",M167)</f>
        <v>Vermeulen, Rudolf-Zagers, Mark-2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</v>
      </c>
      <c r="L168" t="str">
        <f t="shared" ref="L168" si="199">CONCATENATE($R$1,"-",,$D168,"-",M168)</f>
        <v>Zagers, Mark-Vermeulen,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45616</v>
      </c>
      <c r="C169" s="35">
        <f>_xlfn.IFNA(VLOOKUP(L169,Invoer!$A$3:$P$599,3,FALSE),"")</f>
        <v>45616</v>
      </c>
      <c r="D169" s="23" t="str">
        <f>Deelnemers!$B$12</f>
        <v>Vermeulen, Rudolf</v>
      </c>
      <c r="E169" s="31">
        <f>IFERROR(IF(VLOOKUP(L169,Invoer!$A$3:$P$599,9,FALSE)&gt;$S$1,$S$1,VLOOKUP(L169,Invoer!$A$3:$P$599,9,FALSE)),"")</f>
        <v>1</v>
      </c>
      <c r="F169" s="31">
        <f>_xlfn.IFNA(VLOOKUP(L169,Invoer!$A$3:$P$599,10,FALSE),"")</f>
        <v>17</v>
      </c>
      <c r="G169" s="31">
        <f>_xlfn.IFNA(VLOOKUP(L169,Invoer!$A$3:$P$599,12,FALSE),"")</f>
        <v>1</v>
      </c>
      <c r="H169" s="32">
        <f>_xlfn.IFNA(VLOOKUP(L169,Invoer!$A$3:$P$599,14,FALSE),"")</f>
        <v>5.8823529411764705E-2</v>
      </c>
      <c r="I169" s="34">
        <f>_xlfn.IFNA(VLOOKUP(L169,Invoer!$A$3:$P$599,16,FALSE),"")</f>
        <v>0</v>
      </c>
      <c r="J169" s="37">
        <f>VLOOKUP($R$1,Deelnemers!$B$1:$D$25,3,FALSE)</f>
        <v>0.5</v>
      </c>
      <c r="L169" t="str">
        <f t="shared" ref="L169" si="200">CONCATENATE($D169,"-",$R$1,"-",M169)</f>
        <v>Vermeulen, Rudolf-Zagers, Mark-3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</v>
      </c>
      <c r="L170" t="str">
        <f t="shared" ref="L170" si="201">CONCATENATE($R$1,"-",,$D170,"-",M170)</f>
        <v>Zagers, Mark-Vermeulen,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45624.113333333335</v>
      </c>
      <c r="C171" s="35">
        <f>_xlfn.IFNA(VLOOKUP(L171,Invoer!$A$3:$P$599,3,FALSE),"")</f>
        <v>45623</v>
      </c>
      <c r="D171" s="23" t="str">
        <f>Deelnemers!$B$12</f>
        <v>Vermeulen, Rudolf</v>
      </c>
      <c r="E171" s="31">
        <f>IFERROR(IF(VLOOKUP(L171,Invoer!$A$3:$P$599,9,FALSE)&gt;$S$1,$S$1,VLOOKUP(L171,Invoer!$A$3:$P$599,9,FALSE)),"")</f>
        <v>6</v>
      </c>
      <c r="F171" s="31">
        <f>_xlfn.IFNA(VLOOKUP(L171,Invoer!$A$3:$P$599,10,FALSE),"")</f>
        <v>18</v>
      </c>
      <c r="G171" s="31">
        <f>_xlfn.IFNA(VLOOKUP(L171,Invoer!$A$3:$P$599,12,FALSE),"")</f>
        <v>2</v>
      </c>
      <c r="H171" s="32">
        <f>_xlfn.IFNA(VLOOKUP(L171,Invoer!$A$3:$P$599,14,FALSE),"")</f>
        <v>0.33333333333333331</v>
      </c>
      <c r="I171" s="34">
        <f>_xlfn.IFNA(VLOOKUP(L171,Invoer!$A$3:$P$599,16,FALSE),"")</f>
        <v>0</v>
      </c>
      <c r="J171" s="37">
        <f>VLOOKUP($R$1,Deelnemers!$B$1:$D$25,3,FALSE)</f>
        <v>0.5</v>
      </c>
      <c r="L171" t="str">
        <f t="shared" ref="L171" si="202">CONCATENATE($D171,"-",$R$1,"-",M171)</f>
        <v>Vermeulen, Rudolf-Zagers, Mark-4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</v>
      </c>
      <c r="L172" t="str">
        <f t="shared" ref="L172" si="203">CONCATENATE($R$1,"-",,$D172,"-",M172)</f>
        <v>Zagers, Mark-Vermeulen,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45730.35</v>
      </c>
      <c r="C173" s="35">
        <f>_xlfn.IFNA(VLOOKUP(L173,Invoer!$A$3:$P$599,3,FALSE),"")</f>
        <v>45728</v>
      </c>
      <c r="D173" s="23" t="str">
        <f>Deelnemers!$B$12</f>
        <v>Vermeulen, Rudolf</v>
      </c>
      <c r="E173" s="31">
        <f>IFERROR(IF(VLOOKUP(L173,Invoer!$A$3:$P$599,9,FALSE)&gt;$S$1,$S$1,VLOOKUP(L173,Invoer!$A$3:$P$599,9,FALSE)),"")</f>
        <v>15</v>
      </c>
      <c r="F173" s="31">
        <f>_xlfn.IFNA(VLOOKUP(L173,Invoer!$A$3:$P$599,10,FALSE),"")</f>
        <v>25</v>
      </c>
      <c r="G173" s="31">
        <f>_xlfn.IFNA(VLOOKUP(L173,Invoer!$A$3:$P$599,12,FALSE),"")</f>
        <v>3</v>
      </c>
      <c r="H173" s="32">
        <f>_xlfn.IFNA(VLOOKUP(L173,Invoer!$A$3:$P$599,14,FALSE),"")</f>
        <v>0.6</v>
      </c>
      <c r="I173" s="34">
        <f>_xlfn.IFNA(VLOOKUP(L173,Invoer!$A$3:$P$599,16,FALSE),"")</f>
        <v>1</v>
      </c>
      <c r="J173" s="37">
        <f>VLOOKUP($R$1,Deelnemers!$B$1:$D$25,3,FALSE)</f>
        <v>0.5</v>
      </c>
      <c r="L173" t="str">
        <f t="shared" ref="L173" si="204">CONCATENATE($D173,"-",$R$1,"-",M173)</f>
        <v>Vermeulen, Rudolf-Zagers, Mark-5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</v>
      </c>
      <c r="L174" t="str">
        <f t="shared" ref="L174" si="205">CONCATENATE($R$1,"-",,$D174,"-",M174)</f>
        <v>Zagers, Mark-Vermeulen,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</v>
      </c>
      <c r="L175" t="str">
        <f t="shared" ref="L175" si="206">CONCATENATE($D175,"-",$R$1,"-",M175)</f>
        <v>Vermeulen, Rudolf-Zagers, Mark-6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</v>
      </c>
      <c r="L176" t="str">
        <f t="shared" ref="L176" si="207">CONCATENATE($R$1,"-",,$D176,"-",M176)</f>
        <v>Zagers, Mark-Vermeulen,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</v>
      </c>
      <c r="L177" t="str">
        <f t="shared" ref="L177" si="208">CONCATENATE($D177,"-",$R$1,"-",M177)</f>
        <v>Vermeulen, Rudolf-Zagers, Mark-7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</v>
      </c>
      <c r="L178" t="str">
        <f t="shared" ref="L178" si="209">CONCATENATE($R$1,"-",,$D178,"-",M178)</f>
        <v>Zagers, Mark-Vermeulen,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</v>
      </c>
      <c r="L179" t="str">
        <f t="shared" ref="L179" si="210">CONCATENATE($D179,"-",$R$1,"-",M179)</f>
        <v>Vermeulen, Rudolf-Zagers, Mark-8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0.5</v>
      </c>
      <c r="L180" t="str">
        <f t="shared" ref="L180" si="211">CONCATENATE($R$1,"-",,$D180,"-",M180)</f>
        <v>Zagers, Mark-Vissenberg,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>
        <f>VLOOKUP($R$1,Deelnemers!$B$1:$D$25,3,FALSE)</f>
        <v>0.5</v>
      </c>
      <c r="L181" t="str">
        <f t="shared" ref="L181" si="212">CONCATENATE($D181,"-",$R$1,"-",M181)</f>
        <v>Vissenberg, Erwin-Zagers, Mark-1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</v>
      </c>
      <c r="L182" t="str">
        <f t="shared" ref="L182" si="213">CONCATENATE($R$1,"-",,$D182,"-",M182)</f>
        <v>Zagers, Mark-Vissenberg,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</v>
      </c>
      <c r="L183" t="str">
        <f t="shared" ref="L183" si="214">CONCATENATE($D183,"-",$R$1,"-",M183)</f>
        <v>Vissenberg, Erwin-Zagers, Mark-2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</v>
      </c>
      <c r="L184" t="str">
        <f t="shared" ref="L184" si="215">CONCATENATE($R$1,"-",,$D184,"-",M184)</f>
        <v>Zagers, Mark-Vissenberg,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</v>
      </c>
      <c r="L185" t="str">
        <f t="shared" ref="L185" si="216">CONCATENATE($D185,"-",$R$1,"-",M185)</f>
        <v>Vissenberg, Erwin-Zagers, Mark-3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</v>
      </c>
      <c r="L186" t="str">
        <f t="shared" ref="L186" si="217">CONCATENATE($R$1,"-",,$D186,"-",M186)</f>
        <v>Zagers, Mark-Vissenberg,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</v>
      </c>
      <c r="L187" t="str">
        <f t="shared" ref="L187" si="218">CONCATENATE($D187,"-",$R$1,"-",M187)</f>
        <v>Vissenberg, Erwin-Zagers, Mark-4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</v>
      </c>
      <c r="L188" t="str">
        <f t="shared" ref="L188" si="219">CONCATENATE($R$1,"-",,$D188,"-",M188)</f>
        <v>Zagers, Mark-Vissenberg,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17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</v>
      </c>
      <c r="L189" t="str">
        <f t="shared" ref="L189" si="220">CONCATENATE($D189,"-",$R$1,"-",M189)</f>
        <v>Vissenberg, Erwin-Zagers, Mark-5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</v>
      </c>
      <c r="L190" t="str">
        <f t="shared" ref="L190" si="221">CONCATENATE($R$1,"-",,$D190,"-",M190)</f>
        <v>Zagers, Mark-Vissenberg,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</v>
      </c>
      <c r="L191" t="str">
        <f t="shared" ref="L191" si="222">CONCATENATE($D191,"-",$R$1,"-",M191)</f>
        <v>Vissenberg, Erwin-Zagers, Mark-6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</v>
      </c>
      <c r="L192" t="str">
        <f t="shared" ref="L192" si="223">CONCATENATE($R$1,"-",,$D192,"-",M192)</f>
        <v>Zagers, Mark-Vissenberg,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</v>
      </c>
      <c r="L193" t="str">
        <f t="shared" ref="L193" si="224">CONCATENATE($D193,"-",$R$1,"-",M193)</f>
        <v>Vissenberg, Erwin-Zagers, Mark-7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</v>
      </c>
      <c r="L194" t="str">
        <f t="shared" ref="L194" si="225">CONCATENATE($R$1,"-",,$D194,"-",M194)</f>
        <v>Zagers, Mark-Vissenberg,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</v>
      </c>
      <c r="L195" t="str">
        <f t="shared" ref="L195" si="226">CONCATENATE($D195,"-",$R$1,"-",M195)</f>
        <v>Vissenberg, Erwin-Zagers, Mark-8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45646.783846153841</v>
      </c>
      <c r="C196" s="35">
        <f>_xlfn.IFNA(VLOOKUP(L196,Invoer!$A$3:$P$599,3,FALSE),"")</f>
        <v>45644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15</v>
      </c>
      <c r="F196" s="31">
        <f>_xlfn.IFNA(VLOOKUP(L196,Invoer!$A$3:$P$599,10,FALSE),"")</f>
        <v>13</v>
      </c>
      <c r="G196" s="31">
        <f>_xlfn.IFNA(VLOOKUP(L196,Invoer!$A$3:$P$599,11,FALSE),"")</f>
        <v>3</v>
      </c>
      <c r="H196" s="32">
        <f>_xlfn.IFNA(VLOOKUP(L196,Invoer!$A$3:$P$599,13,FALSE),"")</f>
        <v>1.1538461538461537</v>
      </c>
      <c r="I196" s="34">
        <f>_xlfn.IFNA(VLOOKUP(L196,Invoer!$A$3:$P$599,15,FALSE),"")</f>
        <v>3</v>
      </c>
      <c r="J196" s="37">
        <f>VLOOKUP($R$1,Deelnemers!$B$1:$D$25,3,FALSE)</f>
        <v>0.5</v>
      </c>
      <c r="L196" t="str">
        <f t="shared" ref="L196" si="227">CONCATENATE($R$1,"-",,$D196,"-",M196)</f>
        <v>Zagers, Mark-Zagers,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45562.315714285716</v>
      </c>
      <c r="C197" s="35">
        <f>_xlfn.IFNA(VLOOKUP(L197,Invoer!$A$3:$P$599,3,FALSE),"")</f>
        <v>45560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15</v>
      </c>
      <c r="F197" s="31">
        <f>_xlfn.IFNA(VLOOKUP(L197,Invoer!$A$3:$P$599,10,FALSE),"")</f>
        <v>28</v>
      </c>
      <c r="G197" s="31">
        <f>_xlfn.IFNA(VLOOKUP(L197,Invoer!$A$3:$P$599,12,FALSE),"")</f>
        <v>3</v>
      </c>
      <c r="H197" s="32">
        <f>_xlfn.IFNA(VLOOKUP(L197,Invoer!$A$3:$P$599,14,FALSE),"")</f>
        <v>0.5357142857142857</v>
      </c>
      <c r="I197" s="34">
        <f>_xlfn.IFNA(VLOOKUP(L197,Invoer!$A$3:$P$599,16,FALSE),"")</f>
        <v>3</v>
      </c>
      <c r="J197" s="37">
        <f>VLOOKUP($R$1,Deelnemers!$B$1:$D$25,3,FALSE)</f>
        <v>0.5</v>
      </c>
      <c r="L197" t="str">
        <f t="shared" ref="L197" si="228">CONCATENATE($D197,"-",$R$1,"-",M197)</f>
        <v>Zagers, Kees-Zagers, Mark-1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</v>
      </c>
      <c r="L198" t="str">
        <f t="shared" ref="L198" si="229">CONCATENATE($R$1,"-",,$D198,"-",M198)</f>
        <v>Zagers, Mark-Zagers,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45729.644615384619</v>
      </c>
      <c r="C199" s="35">
        <f>_xlfn.IFNA(VLOOKUP(L199,Invoer!$A$3:$P$599,3,FALSE),"")</f>
        <v>45728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10</v>
      </c>
      <c r="F199" s="31">
        <f>_xlfn.IFNA(VLOOKUP(L199,Invoer!$A$3:$P$599,10,FALSE),"")</f>
        <v>26</v>
      </c>
      <c r="G199" s="31">
        <f>_xlfn.IFNA(VLOOKUP(L199,Invoer!$A$3:$P$599,12,FALSE),"")</f>
        <v>3</v>
      </c>
      <c r="H199" s="32">
        <f>_xlfn.IFNA(VLOOKUP(L199,Invoer!$A$3:$P$599,14,FALSE),"")</f>
        <v>0.38461538461538464</v>
      </c>
      <c r="I199" s="34">
        <f>_xlfn.IFNA(VLOOKUP(L199,Invoer!$A$3:$P$599,16,FALSE),"")</f>
        <v>0</v>
      </c>
      <c r="J199" s="37">
        <f>VLOOKUP($R$1,Deelnemers!$B$1:$D$25,3,FALSE)</f>
        <v>0.5</v>
      </c>
      <c r="L199" t="str">
        <f t="shared" ref="L199" si="231">CONCATENATE($D199,"-",$R$1,"-",M199)</f>
        <v>Zagers, Kees-Zagers, Mark-2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</v>
      </c>
      <c r="L200" t="str">
        <f t="shared" ref="L200" si="232">CONCATENATE($R$1,"-",,$D200,"-",M200)</f>
        <v>Zagers, Mark-Zagers,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</v>
      </c>
      <c r="L201" t="str">
        <f t="shared" ref="L201" si="233">CONCATENATE($D201,"-",$R$1,"-",M201)</f>
        <v>Zagers, Kees-Zagers, Mark-3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</v>
      </c>
      <c r="L202" t="str">
        <f t="shared" ref="L202" si="234">CONCATENATE($R$1,"-",,$D202,"-",M202)</f>
        <v>Zagers, Mark-Zagers,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</v>
      </c>
      <c r="L203" t="str">
        <f t="shared" ref="L203" si="235">CONCATENATE($D203,"-",$R$1,"-",M203)</f>
        <v>Zagers, Kees-Zagers, Mark-4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</v>
      </c>
      <c r="L204" t="str">
        <f t="shared" ref="L204" si="236">CONCATENATE($R$1,"-",,$D204,"-",M204)</f>
        <v>Zagers, Mark-Zagers,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</v>
      </c>
      <c r="L205" t="str">
        <f t="shared" ref="L205" si="237">CONCATENATE($D205,"-",$R$1,"-",M205)</f>
        <v>Zagers, Kees-Zagers, Mark-5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</v>
      </c>
      <c r="L206" t="str">
        <f t="shared" ref="L206" si="238">CONCATENATE($R$1,"-",,$D206,"-",M206)</f>
        <v>Zagers, Mark-Zagers,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</v>
      </c>
      <c r="L207" t="str">
        <f t="shared" ref="L207" si="239">CONCATENATE($D207,"-",$R$1,"-",M207)</f>
        <v>Zagers, Kees-Zagers, Mark-6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</v>
      </c>
      <c r="L208" t="str">
        <f t="shared" ref="L208" si="240">CONCATENATE($R$1,"-",,$D208,"-",M208)</f>
        <v>Zagers, Mark-Zagers,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</v>
      </c>
      <c r="L209" t="str">
        <f t="shared" ref="L209" si="241">CONCATENATE($D209,"-",$R$1,"-",M209)</f>
        <v>Zagers, Kees-Zagers, Mark-7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</v>
      </c>
      <c r="L210" t="str">
        <f t="shared" ref="L210" si="242">CONCATENATE($R$1,"-",,$D210,"-",M210)</f>
        <v>Zagers, Mark-Zagers,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</v>
      </c>
      <c r="L211" t="str">
        <f t="shared" ref="L211" si="243">CONCATENATE($D211,"-",$R$1,"-",M211)</f>
        <v>Zagers, Kees-Zagers, Mark-8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</v>
      </c>
      <c r="L212" t="str">
        <f t="shared" ref="L212" si="244">CONCATENATE($R$1,"-",,$D212,"-",M212)</f>
        <v>Zagers, Mark-Zagers,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</v>
      </c>
      <c r="L213" t="str">
        <f t="shared" ref="L213" si="245">CONCATENATE($D213,"-",$R$1,"-",M213)</f>
        <v>Zagers, Mark-Zagers, Mark-1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</v>
      </c>
      <c r="L214" t="str">
        <f t="shared" ref="L214" si="246">CONCATENATE($R$1,"-",,$D214,"-",M214)</f>
        <v>Zagers, Mark-Zagers,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</v>
      </c>
      <c r="L215" t="str">
        <f t="shared" ref="L215" si="247">CONCATENATE($D215,"-",$R$1,"-",M215)</f>
        <v>Zagers, Mark-Zagers, Mark-2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</v>
      </c>
      <c r="L216" t="str">
        <f t="shared" ref="L216" si="248">CONCATENATE($R$1,"-",,$D216,"-",M216)</f>
        <v>Zagers, Mark-Zagers,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</v>
      </c>
      <c r="L217" t="str">
        <f t="shared" ref="L217" si="249">CONCATENATE($D217,"-",$R$1,"-",M217)</f>
        <v>Zagers, Mark-Zagers, Mark-3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</v>
      </c>
      <c r="L218" t="str">
        <f t="shared" ref="L218" si="250">CONCATENATE($R$1,"-",,$D218,"-",M218)</f>
        <v>Zagers, Mark-Zagers,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</v>
      </c>
      <c r="L219" t="str">
        <f t="shared" ref="L219" si="251">CONCATENATE($D219,"-",$R$1,"-",M219)</f>
        <v>Zagers, Mark-Zagers, Mark-4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</v>
      </c>
      <c r="L220" t="str">
        <f t="shared" ref="L220" si="252">CONCATENATE($R$1,"-",,$D220,"-",M220)</f>
        <v>Zagers, Mark-Zagers,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</v>
      </c>
      <c r="L221" t="str">
        <f t="shared" ref="L221" si="253">CONCATENATE($D221,"-",$R$1,"-",M221)</f>
        <v>Zagers, Mark-Zagers, Mark-5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</v>
      </c>
      <c r="L222" t="str">
        <f t="shared" ref="L222" si="254">CONCATENATE($R$1,"-",,$D222,"-",M222)</f>
        <v>Zagers, Mark-Zagers,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</v>
      </c>
      <c r="L223" t="str">
        <f t="shared" ref="L223" si="255">CONCATENATE($D223,"-",$R$1,"-",M223)</f>
        <v>Zagers, Mark-Zagers, Mark-6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</v>
      </c>
      <c r="L224" t="str">
        <f t="shared" ref="L224" si="256">CONCATENATE($R$1,"-",,$D224,"-",M224)</f>
        <v>Zagers, Mark-Zagers,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</v>
      </c>
      <c r="L225" t="str">
        <f t="shared" ref="L225" si="257">CONCATENATE($D225,"-",$R$1,"-",M225)</f>
        <v>Zagers, Mark-Zagers, Mark-7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</v>
      </c>
      <c r="L226" t="str">
        <f t="shared" ref="L226" si="258">CONCATENATE($R$1,"-",,$D226,"-",M226)</f>
        <v>Zagers, Mark-Zagers,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</v>
      </c>
      <c r="L227" t="str">
        <f t="shared" ref="L227" si="259">CONCATENATE($D227,"-",$R$1,"-",M227)</f>
        <v>Zagers, Mark-Zagers, Mark-8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45575.9</v>
      </c>
      <c r="C228" s="35">
        <f>_xlfn.IFNA(VLOOKUP(L228,Invoer!$A$3:$P$599,3,FALSE),"")</f>
        <v>45574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12</v>
      </c>
      <c r="F228" s="31">
        <f>_xlfn.IFNA(VLOOKUP(L228,Invoer!$A$3:$P$599,10,FALSE),"")</f>
        <v>30</v>
      </c>
      <c r="G228" s="31">
        <f>_xlfn.IFNA(VLOOKUP(L228,Invoer!$A$3:$P$599,11,FALSE),"")</f>
        <v>4</v>
      </c>
      <c r="H228" s="32">
        <f>_xlfn.IFNA(VLOOKUP(L228,Invoer!$A$3:$P$599,13,FALSE),"")</f>
        <v>0.4</v>
      </c>
      <c r="I228" s="34">
        <f>_xlfn.IFNA(VLOOKUP(L228,Invoer!$A$3:$P$599,15,FALSE),"")</f>
        <v>0</v>
      </c>
      <c r="J228" s="37">
        <f>VLOOKUP($R$1,Deelnemers!$B$1:$D$25,3,FALSE)</f>
        <v>0.5</v>
      </c>
      <c r="L228" t="str">
        <f t="shared" ref="L228" si="261">CONCATENATE($R$1,"-",,$D228,"-",M228)</f>
        <v>Zagers, Mark-Verkooyen,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45694.500000000007</v>
      </c>
      <c r="C229" s="35">
        <f>_xlfn.IFNA(VLOOKUP(L229,Invoer!$A$3:$P$599,3,FALSE),"")</f>
        <v>45693</v>
      </c>
      <c r="D229" s="23" t="str">
        <f>Deelnemers!$B$16</f>
        <v>Verkooyen, John</v>
      </c>
      <c r="E229" s="31">
        <f>IFERROR(IF(VLOOKUP(L229,Invoer!$A$3:$P$599,9,FALSE)&gt;$S$1,$S$1,VLOOKUP(L229,Invoer!$A$3:$P$599,9,FALSE)),"")</f>
        <v>9</v>
      </c>
      <c r="F229" s="31">
        <f>_xlfn.IFNA(VLOOKUP(L229,Invoer!$A$3:$P$599,10,FALSE),"")</f>
        <v>30</v>
      </c>
      <c r="G229" s="31">
        <f>_xlfn.IFNA(VLOOKUP(L229,Invoer!$A$3:$P$599,12,FALSE),"")</f>
        <v>1</v>
      </c>
      <c r="H229" s="32">
        <f>_xlfn.IFNA(VLOOKUP(L229,Invoer!$A$3:$P$599,14,FALSE),"")</f>
        <v>0.3</v>
      </c>
      <c r="I229" s="34">
        <f>_xlfn.IFNA(VLOOKUP(L229,Invoer!$A$3:$P$599,16,FALSE),"")</f>
        <v>0</v>
      </c>
      <c r="J229" s="37">
        <f>VLOOKUP($R$1,Deelnemers!$B$1:$D$25,3,FALSE)</f>
        <v>0.5</v>
      </c>
      <c r="L229" t="str">
        <f t="shared" ref="L229" si="262">CONCATENATE($D229,"-",$R$1,"-",M229)</f>
        <v>Verkooyen, John-Zagers, Mark-1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45583.401818181817</v>
      </c>
      <c r="C230" s="35">
        <f>_xlfn.IFNA(VLOOKUP(L230,Invoer!$A$3:$P$599,3,FALSE),"")</f>
        <v>45581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15</v>
      </c>
      <c r="F230" s="31">
        <f>_xlfn.IFNA(VLOOKUP(L230,Invoer!$A$3:$P$599,10,FALSE),"")</f>
        <v>22</v>
      </c>
      <c r="G230" s="31">
        <f>_xlfn.IFNA(VLOOKUP(L230,Invoer!$A$3:$P$599,11,FALSE),"")</f>
        <v>3</v>
      </c>
      <c r="H230" s="32">
        <f>_xlfn.IFNA(VLOOKUP(L230,Invoer!$A$3:$P$599,13,FALSE),"")</f>
        <v>0.68181818181818177</v>
      </c>
      <c r="I230" s="34">
        <f>_xlfn.IFNA(VLOOKUP(L230,Invoer!$A$3:$P$599,15,FALSE),"")</f>
        <v>3</v>
      </c>
      <c r="J230" s="37">
        <f>VLOOKUP($R$1,Deelnemers!$B$1:$D$25,3,FALSE)</f>
        <v>0.5</v>
      </c>
      <c r="L230" t="str">
        <f t="shared" ref="L230" si="263">CONCATENATE($R$1,"-",,$D230,"-",M230)</f>
        <v>Zagers, Mark-Verkooyen,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</v>
      </c>
      <c r="L231" t="str">
        <f t="shared" ref="L231" si="264">CONCATENATE($D231,"-",$R$1,"-",M231)</f>
        <v>Verkooyen, John-Zagers, Mark-2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</v>
      </c>
      <c r="L232" t="str">
        <f t="shared" ref="L232" si="266">CONCATENATE($R$1,"-",,$D232,"-",M232)</f>
        <v>Zagers, Mark-Verkooyen,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</v>
      </c>
      <c r="L233" t="str">
        <f t="shared" ref="L233" si="267">CONCATENATE($D233,"-",$R$1,"-",M233)</f>
        <v>Verkooyen, John-Zagers, Mark-3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</v>
      </c>
      <c r="L234" t="str">
        <f t="shared" ref="L234" si="268">CONCATENATE($R$1,"-",,$D234,"-",M234)</f>
        <v>Zagers, Mark-Verkooyen,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</v>
      </c>
      <c r="L235" t="str">
        <f t="shared" ref="L235" si="269">CONCATENATE($D235,"-",$R$1,"-",M235)</f>
        <v>Verkooyen, John-Zagers, Mark-4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</v>
      </c>
      <c r="L236" t="str">
        <f t="shared" ref="L236" si="270">CONCATENATE($R$1,"-",,$D236,"-",M236)</f>
        <v>Zagers, Mark-Verkooyen,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</v>
      </c>
      <c r="L237" t="str">
        <f t="shared" ref="L237" si="271">CONCATENATE($D237,"-",$R$1,"-",M237)</f>
        <v>Verkooyen, John-Zagers, Mark-5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</v>
      </c>
      <c r="L238" t="str">
        <f t="shared" ref="L238" si="272">CONCATENATE($R$1,"-",,$D238,"-",M238)</f>
        <v>Zagers, Mark-Verkooyen,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</v>
      </c>
      <c r="L239" t="str">
        <f t="shared" ref="L239" si="273">CONCATENATE($D239,"-",$R$1,"-",M239)</f>
        <v>Verkooyen, John-Zagers, Mark-6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</v>
      </c>
      <c r="L240" t="str">
        <f t="shared" ref="L240" si="274">CONCATENATE($R$1,"-",,$D240,"-",M240)</f>
        <v>Zagers, Mark-Verkooyen,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</v>
      </c>
      <c r="L241" t="str">
        <f t="shared" ref="L241" si="275">CONCATENATE($D241,"-",$R$1,"-",M241)</f>
        <v>Verkooyen, John-Zagers, Mark-7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</v>
      </c>
      <c r="L242" t="str">
        <f t="shared" ref="L242" si="276">CONCATENATE($R$1,"-",,$D242,"-",M242)</f>
        <v>Zagers, Mark-Verkooyen,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</v>
      </c>
      <c r="L243" t="str">
        <f t="shared" ref="L243" si="277">CONCATENATE($D243,"-",$R$1,"-",M243)</f>
        <v>Verkooyen, John-Zagers, Mark-8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</v>
      </c>
      <c r="L244" t="str">
        <f t="shared" ref="L244" si="278">CONCATENATE($R$1,"-",,$D244,"-",M244)</f>
        <v>Zagers, Mark-0-1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</v>
      </c>
      <c r="L245" t="str">
        <f t="shared" ref="L245" si="279">CONCATENATE($D245,"-",$R$1,"-",M245)</f>
        <v>0-Zagers, Mark-1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</v>
      </c>
      <c r="L246" t="str">
        <f t="shared" ref="L246" si="280">CONCATENATE($R$1,"-",,$D246,"-",M246)</f>
        <v>Zagers, Mark-0-2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</v>
      </c>
      <c r="L247" t="str">
        <f t="shared" ref="L247" si="281">CONCATENATE($D247,"-",$R$1,"-",M247)</f>
        <v>0-Zagers, Mark-2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</v>
      </c>
      <c r="L248" t="str">
        <f t="shared" ref="L248" si="282">CONCATENATE($R$1,"-",,$D248,"-",M248)</f>
        <v>Zagers, Mark-0-3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</v>
      </c>
      <c r="L249" t="str">
        <f t="shared" ref="L249" si="283">CONCATENATE($D249,"-",$R$1,"-",M249)</f>
        <v>0-Zagers, Mark-3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</v>
      </c>
      <c r="L250" t="str">
        <f t="shared" ref="L250" si="284">CONCATENATE($R$1,"-",,$D250,"-",M250)</f>
        <v>Zagers, Mark-0-4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</v>
      </c>
      <c r="L251" t="str">
        <f t="shared" ref="L251" si="285">CONCATENATE($D251,"-",$R$1,"-",M251)</f>
        <v>0-Zagers, Mark-4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</v>
      </c>
      <c r="L252" t="str">
        <f t="shared" ref="L252" si="286">CONCATENATE($R$1,"-",,$D252,"-",M252)</f>
        <v>Zagers, Mark-0-5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</v>
      </c>
      <c r="L253" t="str">
        <f t="shared" ref="L253" si="287">CONCATENATE($D253,"-",$R$1,"-",M253)</f>
        <v>0-Zagers, Mark-5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</v>
      </c>
      <c r="L254" t="str">
        <f t="shared" ref="L254" si="288">CONCATENATE($R$1,"-",,$D254,"-",M254)</f>
        <v>Zagers, Mark-0-6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</v>
      </c>
      <c r="L255" t="str">
        <f t="shared" ref="L255" si="289">CONCATENATE($D255,"-",$R$1,"-",M255)</f>
        <v>0-Zagers, Mark-6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</v>
      </c>
      <c r="L256" t="str">
        <f t="shared" ref="L256" si="290">CONCATENATE($R$1,"-",,$D256,"-",M256)</f>
        <v>Zagers, Mark-0-7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</v>
      </c>
      <c r="L257" t="str">
        <f t="shared" ref="L257" si="291">CONCATENATE($D257,"-",$R$1,"-",M257)</f>
        <v>0-Zagers, Mark-7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</v>
      </c>
      <c r="L258" t="str">
        <f t="shared" ref="L258" si="292">CONCATENATE($R$1,"-",,$D258,"-",M258)</f>
        <v>Zagers, Mark-0-8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</v>
      </c>
      <c r="L259" t="str">
        <f t="shared" ref="L259" si="293">CONCATENATE($D259,"-",$R$1,"-",M259)</f>
        <v>0-Zagers, Mark-8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</v>
      </c>
      <c r="L260" t="str">
        <f t="shared" ref="L260" si="294">CONCATENATE($R$1,"-",,$D260,"-",M260)</f>
        <v>Zagers, Mark-0-1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</v>
      </c>
      <c r="L261" t="str">
        <f t="shared" ref="L261" si="295">CONCATENATE($D261,"-",$R$1,"-",M261)</f>
        <v>0-Zagers, Mark-1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</v>
      </c>
      <c r="L262" t="str">
        <f t="shared" ref="L262" si="296">CONCATENATE($R$1,"-",,$D262,"-",M262)</f>
        <v>Zagers, Mark-0-2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</v>
      </c>
      <c r="L263" t="str">
        <f t="shared" ref="L263" si="298">CONCATENATE($D263,"-",$R$1,"-",M263)</f>
        <v>0-Zagers, Mark-2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</v>
      </c>
      <c r="L264" t="str">
        <f t="shared" ref="L264" si="299">CONCATENATE($R$1,"-",,$D264,"-",M264)</f>
        <v>Zagers, Mark-0-3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</v>
      </c>
      <c r="L265" t="str">
        <f t="shared" ref="L265" si="300">CONCATENATE($D265,"-",$R$1,"-",M265)</f>
        <v>0-Zagers, Mark-3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</v>
      </c>
      <c r="L266" t="str">
        <f t="shared" ref="L266" si="301">CONCATENATE($R$1,"-",,$D266,"-",M266)</f>
        <v>Zagers, Mark-0-4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</v>
      </c>
      <c r="L267" t="str">
        <f t="shared" ref="L267" si="302">CONCATENATE($D267,"-",$R$1,"-",M267)</f>
        <v>0-Zagers, Mark-4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</v>
      </c>
      <c r="L268" t="str">
        <f t="shared" ref="L268" si="303">CONCATENATE($R$1,"-",,$D268,"-",M268)</f>
        <v>Zagers, Mark-0-5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</v>
      </c>
      <c r="L269" t="str">
        <f t="shared" ref="L269" si="304">CONCATENATE($D269,"-",$R$1,"-",M269)</f>
        <v>0-Zagers, Mark-5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</v>
      </c>
      <c r="L270" t="str">
        <f t="shared" ref="L270" si="305">CONCATENATE($R$1,"-",,$D270,"-",M270)</f>
        <v>Zagers, Mark-0-6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</v>
      </c>
      <c r="L271" t="str">
        <f t="shared" ref="L271" si="306">CONCATENATE($D271,"-",$R$1,"-",M271)</f>
        <v>0-Zagers, Mark-6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</v>
      </c>
      <c r="L272" t="str">
        <f t="shared" ref="L272" si="307">CONCATENATE($R$1,"-",,$D272,"-",M272)</f>
        <v>Zagers, Mark-0-7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</v>
      </c>
      <c r="L273" t="str">
        <f t="shared" ref="L273" si="308">CONCATENATE($D273,"-",$R$1,"-",M273)</f>
        <v>0-Zagers, Mark-7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</v>
      </c>
      <c r="L274" t="str">
        <f t="shared" ref="L274" si="309">CONCATENATE($R$1,"-",,$D274,"-",M274)</f>
        <v>Zagers, Mark-0-8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</v>
      </c>
      <c r="L275" t="str">
        <f t="shared" ref="L275" si="310">CONCATENATE($D275,"-",$R$1,"-",M275)</f>
        <v>0-Zagers, Mark-8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</v>
      </c>
      <c r="L276" t="str">
        <f t="shared" ref="L276" si="311">CONCATENATE($R$1,"-",,$D276,"-",M276)</f>
        <v>Zagers, Mark-0-1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</v>
      </c>
      <c r="L277" t="str">
        <f t="shared" ref="L277" si="312">CONCATENATE($D277,"-",$R$1,"-",M277)</f>
        <v>0-Zagers, Mark-1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</v>
      </c>
      <c r="L278" t="str">
        <f t="shared" ref="L278" si="313">CONCATENATE($R$1,"-",,$D278,"-",M278)</f>
        <v>Zagers, Mark-0-2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</v>
      </c>
      <c r="L279" t="str">
        <f t="shared" ref="L279" si="314">CONCATENATE($D279,"-",$R$1,"-",M279)</f>
        <v>0-Zagers, Mark-2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</v>
      </c>
      <c r="L280" t="str">
        <f t="shared" ref="L280" si="315">CONCATENATE($R$1,"-",,$D280,"-",M280)</f>
        <v>Zagers, Mark-0-3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</v>
      </c>
      <c r="L281" t="str">
        <f t="shared" ref="L281" si="316">CONCATENATE($D281,"-",$R$1,"-",M281)</f>
        <v>0-Zagers, Mark-3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</v>
      </c>
      <c r="L282" t="str">
        <f t="shared" ref="L282" si="317">CONCATENATE($R$1,"-",,$D282,"-",M282)</f>
        <v>Zagers, Mark-0-4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</v>
      </c>
      <c r="L283" t="str">
        <f t="shared" ref="L283" si="318">CONCATENATE($D283,"-",$R$1,"-",M283)</f>
        <v>0-Zagers, Mark-4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</v>
      </c>
      <c r="L284" t="str">
        <f t="shared" ref="L284" si="319">CONCATENATE($R$1,"-",,$D284,"-",M284)</f>
        <v>Zagers, Mark-0-5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</v>
      </c>
      <c r="L285" t="str">
        <f t="shared" ref="L285" si="320">CONCATENATE($D285,"-",$R$1,"-",M285)</f>
        <v>0-Zagers, Mark-5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</v>
      </c>
      <c r="L286" t="str">
        <f t="shared" ref="L286" si="321">CONCATENATE($R$1,"-",,$D286,"-",M286)</f>
        <v>Zagers, Mark-0-6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</v>
      </c>
      <c r="L287" t="str">
        <f t="shared" ref="L287" si="322">CONCATENATE($D287,"-",$R$1,"-",M287)</f>
        <v>0-Zagers, Mark-6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</v>
      </c>
      <c r="L288" t="str">
        <f t="shared" ref="L288" si="323">CONCATENATE($R$1,"-",,$D288,"-",M288)</f>
        <v>Zagers, Mark-0-7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</v>
      </c>
      <c r="L289" t="str">
        <f t="shared" ref="L289" si="324">CONCATENATE($D289,"-",$R$1,"-",M289)</f>
        <v>0-Zagers, Mark-7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</v>
      </c>
      <c r="L290" t="str">
        <f t="shared" ref="L290" si="325">CONCATENATE($R$1,"-",,$D290,"-",M290)</f>
        <v>Zagers, Mark-0-8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</v>
      </c>
      <c r="L291" t="str">
        <f t="shared" ref="L291" si="326">CONCATENATE($D291,"-",$R$1,"-",M291)</f>
        <v>0-Zagers, Mark-8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</v>
      </c>
      <c r="L292" t="str">
        <f t="shared" ref="L292" si="328">CONCATENATE($R$1,"-",,$D292,"-",M292)</f>
        <v>Zagers, Mark-0-1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</v>
      </c>
      <c r="L293" t="str">
        <f t="shared" ref="L293" si="329">CONCATENATE($D293,"-",$R$1,"-",M293)</f>
        <v>0-Zagers, Mark-1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</v>
      </c>
      <c r="L294" t="str">
        <f t="shared" ref="L294" si="330">CONCATENATE($R$1,"-",,$D294,"-",M294)</f>
        <v>Zagers, Mark-0-2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</v>
      </c>
      <c r="L295" t="str">
        <f t="shared" ref="L295" si="331">CONCATENATE($D295,"-",$R$1,"-",M295)</f>
        <v>0-Zagers, Mark-2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</v>
      </c>
      <c r="L296" t="str">
        <f t="shared" ref="L296" si="333">CONCATENATE($R$1,"-",,$D296,"-",M296)</f>
        <v>Zagers, Mark-0-3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</v>
      </c>
      <c r="L297" t="str">
        <f t="shared" ref="L297" si="334">CONCATENATE($D297,"-",$R$1,"-",M297)</f>
        <v>0-Zagers, Mark-3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</v>
      </c>
      <c r="L298" t="str">
        <f t="shared" ref="L298" si="335">CONCATENATE($R$1,"-",,$D298,"-",M298)</f>
        <v>Zagers, Mark-0-4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</v>
      </c>
      <c r="L299" t="str">
        <f t="shared" ref="L299" si="336">CONCATENATE($D299,"-",$R$1,"-",M299)</f>
        <v>0-Zagers, Mark-4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</v>
      </c>
      <c r="L300" t="str">
        <f t="shared" ref="L300" si="337">CONCATENATE($R$1,"-",,$D300,"-",M300)</f>
        <v>Zagers, Mark-0-5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</v>
      </c>
      <c r="L301" t="str">
        <f t="shared" ref="L301" si="338">CONCATENATE($D301,"-",$R$1,"-",M301)</f>
        <v>0-Zagers, Mark-5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</v>
      </c>
      <c r="L302" t="str">
        <f t="shared" ref="L302" si="339">CONCATENATE($R$1,"-",,$D302,"-",M302)</f>
        <v>Zagers, Mark-0-6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</v>
      </c>
      <c r="L303" t="str">
        <f t="shared" ref="L303" si="340">CONCATENATE($D303,"-",$R$1,"-",M303)</f>
        <v>0-Zagers, Mark-6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</v>
      </c>
      <c r="L304" t="str">
        <f t="shared" ref="L304" si="341">CONCATENATE($R$1,"-",,$D304,"-",M304)</f>
        <v>Zagers, Mark-0-7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</v>
      </c>
      <c r="L305" t="str">
        <f t="shared" ref="L305" si="342">CONCATENATE($D305,"-",$R$1,"-",M305)</f>
        <v>0-Zagers, Mark-7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</v>
      </c>
      <c r="L306" t="str">
        <f t="shared" ref="L306" si="343">CONCATENATE($R$1,"-",,$D306,"-",M306)</f>
        <v>Zagers, Mark-0-8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</v>
      </c>
      <c r="L307" t="str">
        <f t="shared" ref="L307" si="344">CONCATENATE($D307,"-",$R$1,"-",M307)</f>
        <v>0-Zagers, Mark-8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</v>
      </c>
      <c r="L308" t="str">
        <f t="shared" ref="L308" si="345">CONCATENATE($R$1,"-",,$D308,"-",M308)</f>
        <v>Zagers, Mark-0-1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</v>
      </c>
      <c r="L309" t="str">
        <f t="shared" ref="L309" si="346">CONCATENATE($D309,"-",$R$1,"-",M309)</f>
        <v>0-Zagers, Mark-1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</v>
      </c>
      <c r="L310" t="str">
        <f t="shared" ref="L310" si="347">CONCATENATE($R$1,"-",,$D310,"-",M310)</f>
        <v>Zagers, Mark-0-2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</v>
      </c>
      <c r="L311" t="str">
        <f t="shared" ref="L311" si="348">CONCATENATE($D311,"-",$R$1,"-",M311)</f>
        <v>0-Zagers, Mark-2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</v>
      </c>
      <c r="L312" t="str">
        <f t="shared" ref="L312" si="349">CONCATENATE($R$1,"-",,$D312,"-",M312)</f>
        <v>Zagers, Mark-0-3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</v>
      </c>
      <c r="L313" t="str">
        <f t="shared" ref="L313" si="350">CONCATENATE($D313,"-",$R$1,"-",M313)</f>
        <v>0-Zagers, Mark-3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</v>
      </c>
      <c r="L314" t="str">
        <f t="shared" ref="L314" si="351">CONCATENATE($R$1,"-",,$D314,"-",M314)</f>
        <v>Zagers, Mark-0-4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</v>
      </c>
      <c r="L315" t="str">
        <f t="shared" ref="L315" si="352">CONCATENATE($D315,"-",$R$1,"-",M315)</f>
        <v>0-Zagers, Mark-4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</v>
      </c>
      <c r="L316" t="str">
        <f t="shared" ref="L316" si="353">CONCATENATE($R$1,"-",,$D316,"-",M316)</f>
        <v>Zagers, Mark-0-5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</v>
      </c>
      <c r="L317" t="str">
        <f t="shared" ref="L317" si="354">CONCATENATE($D317,"-",$R$1,"-",M317)</f>
        <v>0-Zagers, Mark-5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</v>
      </c>
      <c r="L318" t="str">
        <f t="shared" ref="L318" si="355">CONCATENATE($R$1,"-",,$D318,"-",M318)</f>
        <v>Zagers, Mark-0-6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</v>
      </c>
      <c r="L319" t="str">
        <f t="shared" ref="L319" si="356">CONCATENATE($D319,"-",$R$1,"-",M319)</f>
        <v>0-Zagers, Mark-6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</v>
      </c>
      <c r="L320" t="str">
        <f t="shared" ref="L320" si="357">CONCATENATE($R$1,"-",,$D320,"-",M320)</f>
        <v>Zagers, Mark-0-7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</v>
      </c>
      <c r="L321" t="str">
        <f t="shared" ref="L321" si="358">CONCATENATE($D321,"-",$R$1,"-",M321)</f>
        <v>0-Zagers, Mark-7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</v>
      </c>
      <c r="L322" t="str">
        <f t="shared" ref="L322" si="359">CONCATENATE($R$1,"-",,$D322,"-",M322)</f>
        <v>Zagers, Mark-0-8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</v>
      </c>
      <c r="L323" t="str">
        <f t="shared" ref="L323" si="360">CONCATENATE($D323,"-",$R$1,"-",M323)</f>
        <v>0-Zagers, Mark-8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</v>
      </c>
      <c r="L324" t="str">
        <f t="shared" ref="L324" si="361">CONCATENATE($R$1,"-",,$D324,"-",M324)</f>
        <v>Zagers, Mark-0-1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</v>
      </c>
      <c r="L325" t="str">
        <f t="shared" ref="L325" si="362">CONCATENATE($D325,"-",$R$1,"-",M325)</f>
        <v>0-Zagers, Mark-1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</v>
      </c>
      <c r="L326" t="str">
        <f t="shared" ref="L326" si="363">CONCATENATE($R$1,"-",,$D326,"-",M326)</f>
        <v>Zagers, Mark-0-2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</v>
      </c>
      <c r="L327" t="str">
        <f t="shared" ref="L327" si="365">CONCATENATE($D327,"-",$R$1,"-",M327)</f>
        <v>0-Zagers, Mark-2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</v>
      </c>
      <c r="L328" t="str">
        <f t="shared" ref="L328" si="366">CONCATENATE($R$1,"-",,$D328,"-",M328)</f>
        <v>Zagers, Mark-0-3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</v>
      </c>
      <c r="L329" t="str">
        <f t="shared" ref="L329" si="367">CONCATENATE($D329,"-",$R$1,"-",M329)</f>
        <v>0-Zagers, Mark-3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</v>
      </c>
      <c r="L330" t="str">
        <f t="shared" ref="L330" si="368">CONCATENATE($R$1,"-",,$D330,"-",M330)</f>
        <v>Zagers, Mark-0-4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</v>
      </c>
      <c r="L331" t="str">
        <f t="shared" ref="L331" si="369">CONCATENATE($D331,"-",$R$1,"-",M331)</f>
        <v>0-Zagers, Mark-4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</v>
      </c>
      <c r="L332" t="str">
        <f t="shared" ref="L332" si="370">CONCATENATE($R$1,"-",,$D332,"-",M332)</f>
        <v>Zagers, Mark-0-5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</v>
      </c>
      <c r="L333" t="str">
        <f t="shared" ref="L333" si="371">CONCATENATE($D333,"-",$R$1,"-",M333)</f>
        <v>0-Zagers, Mark-5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</v>
      </c>
      <c r="L334" t="str">
        <f t="shared" ref="L334" si="372">CONCATENATE($R$1,"-",,$D334,"-",M334)</f>
        <v>Zagers, Mark-0-6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</v>
      </c>
      <c r="L335" t="str">
        <f t="shared" ref="L335" si="373">CONCATENATE($D335,"-",$R$1,"-",M335)</f>
        <v>0-Zagers, Mark-6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</v>
      </c>
      <c r="L336" t="str">
        <f t="shared" ref="L336" si="374">CONCATENATE($R$1,"-",,$D336,"-",M336)</f>
        <v>Zagers, Mark-0-7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</v>
      </c>
      <c r="L337" t="str">
        <f t="shared" ref="L337" si="375">CONCATENATE($D337,"-",$R$1,"-",M337)</f>
        <v>0-Zagers, Mark-7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</v>
      </c>
      <c r="L338" t="str">
        <f t="shared" ref="L338" si="376">CONCATENATE($R$1,"-",,$D338,"-",M338)</f>
        <v>Zagers, Mark-0-8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</v>
      </c>
      <c r="L339" t="str">
        <f t="shared" ref="L339" si="377">CONCATENATE($D339,"-",$R$1,"-",M339)</f>
        <v>0-Zagers, Mark-8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</v>
      </c>
      <c r="L340" t="str">
        <f t="shared" ref="L340" si="378">CONCATENATE($R$1,"-",,$D340,"-",M340)</f>
        <v>Zagers, Mark-0-1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</v>
      </c>
      <c r="L341" t="str">
        <f t="shared" ref="L341" si="379">CONCATENATE($D341,"-",$R$1,"-",M341)</f>
        <v>0-Zagers, Mark-1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</v>
      </c>
      <c r="L342" t="str">
        <f t="shared" ref="L342" si="380">CONCATENATE($R$1,"-",,$D342,"-",M342)</f>
        <v>Zagers, Mark-0-2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</v>
      </c>
      <c r="L343" t="str">
        <f t="shared" ref="L343" si="381">CONCATENATE($D343,"-",$R$1,"-",M343)</f>
        <v>0-Zagers, Mark-2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</v>
      </c>
      <c r="L344" t="str">
        <f t="shared" ref="L344" si="382">CONCATENATE($R$1,"-",,$D344,"-",M344)</f>
        <v>Zagers, Mark-0-3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</v>
      </c>
      <c r="L345" t="str">
        <f t="shared" ref="L345" si="383">CONCATENATE($D345,"-",$R$1,"-",M345)</f>
        <v>0-Zagers, Mark-3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</v>
      </c>
      <c r="L346" t="str">
        <f t="shared" ref="L346" si="384">CONCATENATE($R$1,"-",,$D346,"-",M346)</f>
        <v>Zagers, Mark-0-4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</v>
      </c>
      <c r="L347" t="str">
        <f t="shared" ref="L347" si="385">CONCATENATE($D347,"-",$R$1,"-",M347)</f>
        <v>0-Zagers, Mark-4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</v>
      </c>
      <c r="L348" t="str">
        <f t="shared" ref="L348" si="386">CONCATENATE($R$1,"-",,$D348,"-",M348)</f>
        <v>Zagers, Mark-0-5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</v>
      </c>
      <c r="L349" t="str">
        <f t="shared" ref="L349" si="387">CONCATENATE($D349,"-",$R$1,"-",M349)</f>
        <v>0-Zagers, Mark-5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</v>
      </c>
      <c r="L350" t="str">
        <f t="shared" ref="L350" si="388">CONCATENATE($R$1,"-",,$D350,"-",M350)</f>
        <v>Zagers, Mark-0-6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</v>
      </c>
      <c r="L351" t="str">
        <f t="shared" ref="L351" si="389">CONCATENATE($D351,"-",$R$1,"-",M351)</f>
        <v>0-Zagers, Mark-6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</v>
      </c>
      <c r="L352" t="str">
        <f t="shared" ref="L352" si="390">CONCATENATE($R$1,"-",,$D352,"-",M352)</f>
        <v>Zagers, Mark-0-7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</v>
      </c>
      <c r="L353" t="str">
        <f t="shared" ref="L353" si="391">CONCATENATE($D353,"-",$R$1,"-",M353)</f>
        <v>0-Zagers, Mark-7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</v>
      </c>
      <c r="L354" t="str">
        <f t="shared" ref="L354" si="392">CONCATENATE($R$1,"-",,$D354,"-",M354)</f>
        <v>Zagers, Mark-0-8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</v>
      </c>
      <c r="L355" t="str">
        <f t="shared" ref="L355" si="393">CONCATENATE($D355,"-",$R$1,"-",M355)</f>
        <v>0-Zagers, Mark-8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</v>
      </c>
      <c r="L356" t="str">
        <f t="shared" ref="L356" si="395">CONCATENATE($R$1,"-",,$D356,"-",M356)</f>
        <v>Zagers, Mark-0-1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</v>
      </c>
      <c r="L357" t="str">
        <f t="shared" ref="L357" si="396">CONCATENATE($D357,"-",$R$1,"-",M357)</f>
        <v>0-Zagers, Mark-1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</v>
      </c>
      <c r="L358" t="str">
        <f t="shared" ref="L358" si="397">CONCATENATE($R$1,"-",,$D358,"-",M358)</f>
        <v>Zagers, Mark-0-2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</v>
      </c>
      <c r="L359" t="str">
        <f t="shared" ref="L359" si="398">CONCATENATE($D359,"-",$R$1,"-",M359)</f>
        <v>0-Zagers, Mark-2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</v>
      </c>
      <c r="L360" t="str">
        <f t="shared" ref="L360" si="400">CONCATENATE($R$1,"-",,$D360,"-",M360)</f>
        <v>Zagers, Mark-0-3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</v>
      </c>
      <c r="L361" t="str">
        <f t="shared" ref="L361" si="401">CONCATENATE($D361,"-",$R$1,"-",M361)</f>
        <v>0-Zagers, Mark-3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</v>
      </c>
      <c r="L362" t="str">
        <f t="shared" ref="L362" si="402">CONCATENATE($R$1,"-",,$D362,"-",M362)</f>
        <v>Zagers, Mark-0-4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</v>
      </c>
      <c r="L363" t="str">
        <f t="shared" ref="L363" si="403">CONCATENATE($D363,"-",$R$1,"-",M363)</f>
        <v>0-Zagers, Mark-4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</v>
      </c>
      <c r="L364" t="str">
        <f t="shared" ref="L364" si="404">CONCATENATE($R$1,"-",,$D364,"-",M364)</f>
        <v>Zagers, Mark-0-5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</v>
      </c>
      <c r="L365" t="str">
        <f t="shared" ref="L365" si="405">CONCATENATE($D365,"-",$R$1,"-",M365)</f>
        <v>0-Zagers, Mark-5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</v>
      </c>
      <c r="L366" t="str">
        <f t="shared" ref="L366" si="406">CONCATENATE($R$1,"-",,$D366,"-",M366)</f>
        <v>Zagers, Mark-0-6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</v>
      </c>
      <c r="L367" t="str">
        <f t="shared" ref="L367" si="407">CONCATENATE($D367,"-",$R$1,"-",M367)</f>
        <v>0-Zagers, Mark-6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</v>
      </c>
      <c r="L368" t="str">
        <f t="shared" ref="L368" si="408">CONCATENATE($R$1,"-",,$D368,"-",M368)</f>
        <v>Zagers, Mark-0-7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</v>
      </c>
      <c r="L369" t="str">
        <f t="shared" ref="L369" si="409">CONCATENATE($D369,"-",$R$1,"-",M369)</f>
        <v>0-Zagers, Mark-7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</v>
      </c>
      <c r="L370" t="str">
        <f t="shared" ref="L370" si="410">CONCATENATE($R$1,"-",,$D370,"-",M370)</f>
        <v>Zagers, Mark-0-8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</v>
      </c>
      <c r="L371" t="str">
        <f t="shared" ref="L371" si="411">CONCATENATE($D371,"-",$R$1,"-",M371)</f>
        <v>0-Zagers, Mark-8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</v>
      </c>
      <c r="L372" t="str">
        <f t="shared" ref="L372" si="412">CONCATENATE($R$1,"-",,$D372,"-",M372)</f>
        <v>Zagers, Mark-0-1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</v>
      </c>
      <c r="L373" t="str">
        <f t="shared" ref="L373" si="413">CONCATENATE($D373,"-",$R$1,"-",M373)</f>
        <v>0-Zagers, Mark-1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</v>
      </c>
      <c r="L374" t="str">
        <f t="shared" ref="L374" si="414">CONCATENATE($R$1,"-",,$D374,"-",M374)</f>
        <v>Zagers, Mark-0-2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</v>
      </c>
      <c r="L375" t="str">
        <f t="shared" ref="L375" si="415">CONCATENATE($D375,"-",$R$1,"-",M375)</f>
        <v>0-Zagers, Mark-2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</v>
      </c>
      <c r="L376" t="str">
        <f t="shared" ref="L376" si="416">CONCATENATE($R$1,"-",,$D376,"-",M376)</f>
        <v>Zagers, Mark-0-3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</v>
      </c>
      <c r="L377" t="str">
        <f t="shared" ref="L377" si="417">CONCATENATE($D377,"-",$R$1,"-",M377)</f>
        <v>0-Zagers, Mark-3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</v>
      </c>
      <c r="L378" t="str">
        <f t="shared" ref="L378" si="418">CONCATENATE($R$1,"-",,$D378,"-",M378)</f>
        <v>Zagers, Mark-0-4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</v>
      </c>
      <c r="L379" t="str">
        <f t="shared" ref="L379" si="419">CONCATENATE($D379,"-",$R$1,"-",M379)</f>
        <v>0-Zagers, Mark-4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</v>
      </c>
      <c r="L380" t="str">
        <f t="shared" ref="L380" si="420">CONCATENATE($R$1,"-",,$D380,"-",M380)</f>
        <v>Zagers, Mark-0-5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</v>
      </c>
      <c r="L381" t="str">
        <f t="shared" ref="L381" si="421">CONCATENATE($D381,"-",$R$1,"-",M381)</f>
        <v>0-Zagers, Mark-5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</v>
      </c>
      <c r="L382" t="str">
        <f t="shared" ref="L382" si="422">CONCATENATE($R$1,"-",,$D382,"-",M382)</f>
        <v>Zagers, Mark-0-6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</v>
      </c>
      <c r="L383" t="str">
        <f t="shared" ref="L383" si="423">CONCATENATE($D383,"-",$R$1,"-",M383)</f>
        <v>0-Zagers, Mark-6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</v>
      </c>
      <c r="L384" t="str">
        <f t="shared" ref="L384" si="424">CONCATENATE($R$1,"-",,$D384,"-",M384)</f>
        <v>Zagers, Mark-0-7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</v>
      </c>
      <c r="L385" t="str">
        <f t="shared" ref="L385" si="425">CONCATENATE($D385,"-",$R$1,"-",M385)</f>
        <v>0-Zagers, Mark-7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</v>
      </c>
      <c r="L386" t="str">
        <f t="shared" ref="L386" si="426">CONCATENATE($R$1,"-",,$D386,"-",M386)</f>
        <v>Zagers, Mark-0-8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</v>
      </c>
      <c r="L387" t="str">
        <f t="shared" ref="L387" si="427">CONCATENATE($D387,"-",$R$1,"-",M387)</f>
        <v>0-Zagers, Mark-8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</v>
      </c>
      <c r="L388" t="str">
        <f t="shared" ref="L388" si="428">CONCATENATE($R$1,"-",,$D388,"-",M388)</f>
        <v>Zagers, Mark-0-1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</v>
      </c>
      <c r="L389" t="str">
        <f t="shared" ref="L389" si="429">CONCATENATE($D389,"-",$R$1,"-",M389)</f>
        <v>0-Zagers, Mark-1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</v>
      </c>
      <c r="L390" t="str">
        <f t="shared" ref="L390" si="430">CONCATENATE($R$1,"-",,$D390,"-",M390)</f>
        <v>Zagers, Mark-0-2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</v>
      </c>
      <c r="L391" t="str">
        <f t="shared" ref="L391" si="431">CONCATENATE($D391,"-",$R$1,"-",M391)</f>
        <v>0-Zagers, Mark-2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</v>
      </c>
      <c r="L392" t="str">
        <f t="shared" ref="L392" si="432">CONCATENATE($R$1,"-",,$D392,"-",M392)</f>
        <v>Zagers, Mark-0-3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</v>
      </c>
      <c r="L393" t="str">
        <f t="shared" ref="L393" si="433">CONCATENATE($D393,"-",$R$1,"-",M393)</f>
        <v>0-Zagers, Mark-3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</v>
      </c>
      <c r="L394" t="str">
        <f t="shared" ref="L394" si="434">CONCATENATE($R$1,"-",,$D394,"-",M394)</f>
        <v>Zagers, Mark-0-4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</v>
      </c>
      <c r="L395" t="str">
        <f t="shared" ref="L395" si="435">CONCATENATE($D395,"-",$R$1,"-",M395)</f>
        <v>0-Zagers, Mark-4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</v>
      </c>
      <c r="L396" t="str">
        <f t="shared" ref="L396" si="436">CONCATENATE($R$1,"-",,$D396,"-",M396)</f>
        <v>Zagers, Mark-0-5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</v>
      </c>
      <c r="L397" t="str">
        <f t="shared" ref="L397" si="437">CONCATENATE($D397,"-",$R$1,"-",M397)</f>
        <v>0-Zagers, Mark-5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</v>
      </c>
      <c r="L398" t="str">
        <f t="shared" ref="L398" si="438">CONCATENATE($R$1,"-",,$D398,"-",M398)</f>
        <v>Zagers, Mark-0-6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</v>
      </c>
      <c r="L399" t="str">
        <f t="shared" ref="L399" si="439">CONCATENATE($D399,"-",$R$1,"-",M399)</f>
        <v>0-Zagers, Mark-6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</v>
      </c>
      <c r="L400" t="str">
        <f t="shared" ref="L400" si="440">CONCATENATE($R$1,"-",,$D400,"-",M400)</f>
        <v>Zagers, Mark-0-7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</v>
      </c>
      <c r="L401" t="str">
        <f t="shared" ref="L401" si="441">CONCATENATE($D401,"-",$R$1,"-",M401)</f>
        <v>0-Zagers, Mark-7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</v>
      </c>
      <c r="L402" t="str">
        <f t="shared" ref="L402" si="442">CONCATENATE($R$1,"-",,$D402,"-",M402)</f>
        <v>Zagers, Mark-0-8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</v>
      </c>
      <c r="L403" t="str">
        <f t="shared" ref="L403" si="443">CONCATENATE($D403,"-",$R$1,"-",M403)</f>
        <v>0-Zagers, Mark-8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185</v>
      </c>
      <c r="F404" s="28">
        <f>SUM(F4:F395)</f>
        <v>388</v>
      </c>
      <c r="G404" s="28">
        <f>MAX(G4:G395)</f>
        <v>4</v>
      </c>
      <c r="H404" s="33">
        <f>E404/F404</f>
        <v>0.47680412371134023</v>
      </c>
      <c r="I404" s="29">
        <f>SUM(I4:I395)</f>
        <v>19</v>
      </c>
      <c r="J404" s="38"/>
      <c r="N404" s="39"/>
    </row>
  </sheetData>
  <sheetProtection algorithmName="SHA-512" hashValue="yHesVmK+nwOk/lxrYktNU7Fs1tr5OAIJfR3Jp23NWKrXF9FblcuZmlfqqil4VAe+/sIwaQpFKStym93N/26KYw==" saltValue="VAHOh708wE+T6sqAiyVyR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3FB4-31AB-4719-B5BC-584679EB0252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O1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Deelnemers!B16</f>
        <v>Verkooyen, John</v>
      </c>
      <c r="S1" s="36">
        <f>VLOOKUP(R1,Deelnemers!$B:$D,2,FALSE)</f>
        <v>10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0.33333333333333331</v>
      </c>
      <c r="L4" t="str">
        <f>CONCATENATE($R$1,"-",,$D4,"-",M4)</f>
        <v>Verkooyen, John-Hanegraaf, Daan-1</v>
      </c>
      <c r="M4">
        <v>1</v>
      </c>
      <c r="N4">
        <f t="shared" ref="N4:N35" si="1">SMALL($B$4:$B$403,ROW($B1))</f>
        <v>45574.966666666667</v>
      </c>
      <c r="O4">
        <f>IF(Q4="","",1)</f>
        <v>1</v>
      </c>
      <c r="Q4" s="83">
        <f t="shared" ref="Q4:Q35" si="2">VLOOKUP(N4,$B$4:$I$403,2,FALSE)</f>
        <v>45574</v>
      </c>
      <c r="R4" s="35" t="str">
        <f t="shared" ref="R4:R35" si="3">IF(Q4="","",VLOOKUP(N4,$B$4:$I$403,3,FALSE))</f>
        <v>Zagers, Mark</v>
      </c>
      <c r="S4" s="40">
        <f t="shared" ref="S4:S35" si="4">VLOOKUP(N4,$B$4:$I$403,4,FALSE)</f>
        <v>5</v>
      </c>
      <c r="T4" s="40">
        <f t="shared" ref="T4:T35" si="5">VLOOKUP(N4,$B$4:$I$403,5,FALSE)</f>
        <v>30</v>
      </c>
      <c r="U4" s="40">
        <f t="shared" ref="U4:U35" si="6">VLOOKUP(N4,$B$4:$I$403,6,FALSE)</f>
        <v>2</v>
      </c>
      <c r="V4" s="41">
        <f t="shared" ref="V4:V35" si="7">VLOOKUP(N4,$B$4:$I$403,7,FALSE)</f>
        <v>0.16666666666666666</v>
      </c>
      <c r="W4" s="42">
        <f t="shared" ref="W4:W35" si="8">VLOOKUP(N4,$B$4:$I$403,8,FALSE)</f>
        <v>0</v>
      </c>
      <c r="X4">
        <f>IFERROR(IF(OR(W4=0,W4=1),(T4*10),T4),0)</f>
        <v>300</v>
      </c>
    </row>
    <row r="5" spans="2:24" ht="15">
      <c r="B5">
        <f t="shared" si="0"/>
        <v>45673.500344827589</v>
      </c>
      <c r="C5" s="35">
        <f>_xlfn.IFNA(VLOOKUP(L5,Invoer!$A$3:$P$599,3,FALSE),"")</f>
        <v>45672</v>
      </c>
      <c r="D5" s="23" t="str">
        <f>Deelnemers!$B$2</f>
        <v>Hanegraaf, Daan</v>
      </c>
      <c r="E5" s="31">
        <f>IFERROR(IF(VLOOKUP(L5,Invoer!$A$3:$P$599,9,FALSE)&gt;$S$1,$S$1,VLOOKUP(L5,Invoer!$A$3:$P$599,9,FALSE)),"")</f>
        <v>9</v>
      </c>
      <c r="F5" s="31">
        <f>_xlfn.IFNA(VLOOKUP(L5,Invoer!$A$3:$P$599,10,FALSE),"")</f>
        <v>29</v>
      </c>
      <c r="G5" s="31">
        <f>_xlfn.IFNA(VLOOKUP(L5,Invoer!$A$3:$P$599,12,FALSE),"")</f>
        <v>2</v>
      </c>
      <c r="H5" s="32">
        <f>_xlfn.IFNA(VLOOKUP(L5,Invoer!$A$3:$P$599,14,FALSE),"")</f>
        <v>0.31034482758620691</v>
      </c>
      <c r="I5" s="34">
        <f>_xlfn.IFNA(VLOOKUP(L5,Invoer!$A$3:$P$599,16,FALSE),"")</f>
        <v>0</v>
      </c>
      <c r="J5" s="37">
        <f>VLOOKUP($R$1,Deelnemers!$B$1:$D$25,3,FALSE)</f>
        <v>0.33333333333333331</v>
      </c>
      <c r="L5" t="str">
        <f>CONCATENATE($D5,"-",$R$1,"-",M5)</f>
        <v>Hanegraaf, Daan-Verkooyen, John-1</v>
      </c>
      <c r="M5">
        <v>1</v>
      </c>
      <c r="N5">
        <f t="shared" si="1"/>
        <v>45575.644615384619</v>
      </c>
      <c r="O5">
        <f>IF(Q5="","",O4+1)</f>
        <v>2</v>
      </c>
      <c r="Q5" s="83">
        <f t="shared" si="2"/>
        <v>45574</v>
      </c>
      <c r="R5" s="35" t="str">
        <f t="shared" si="3"/>
        <v>Zagers, Kees</v>
      </c>
      <c r="S5" s="40">
        <f t="shared" si="4"/>
        <v>10</v>
      </c>
      <c r="T5" s="40">
        <f t="shared" si="5"/>
        <v>26</v>
      </c>
      <c r="U5" s="40">
        <f t="shared" si="6"/>
        <v>3</v>
      </c>
      <c r="V5" s="41">
        <f t="shared" si="7"/>
        <v>0.38461538461538464</v>
      </c>
      <c r="W5" s="42">
        <f t="shared" si="8"/>
        <v>3</v>
      </c>
      <c r="X5">
        <f t="shared" ref="X5:X68" si="9">IFERROR(IF(OR(W5=0,W5=1),(T5*10),T5),0)</f>
        <v>26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0.33333333333333331</v>
      </c>
      <c r="L6" t="str">
        <f t="shared" ref="L6" si="10">CONCATENATE($R$1,"-",,$D6,"-",M6)</f>
        <v>Verkooyen, John-Hanegraaf, Daan-2</v>
      </c>
      <c r="M6">
        <v>2</v>
      </c>
      <c r="N6">
        <f t="shared" si="1"/>
        <v>45581.952307692307</v>
      </c>
      <c r="O6">
        <f t="shared" ref="O6:O69" si="11">IF(Q6="","",O5+1)</f>
        <v>3</v>
      </c>
      <c r="Q6" s="83">
        <f t="shared" si="2"/>
        <v>45581</v>
      </c>
      <c r="R6" s="35" t="str">
        <f t="shared" si="3"/>
        <v>Havermans, Jos</v>
      </c>
      <c r="S6" s="40">
        <f t="shared" si="4"/>
        <v>5</v>
      </c>
      <c r="T6" s="40">
        <f t="shared" si="5"/>
        <v>26</v>
      </c>
      <c r="U6" s="40">
        <f t="shared" si="6"/>
        <v>1</v>
      </c>
      <c r="V6" s="41">
        <f t="shared" si="7"/>
        <v>0.19230769230769232</v>
      </c>
      <c r="W6" s="42">
        <f t="shared" si="8"/>
        <v>0</v>
      </c>
      <c r="X6">
        <f t="shared" si="9"/>
        <v>260</v>
      </c>
    </row>
    <row r="7" spans="2:24" ht="15">
      <c r="B7">
        <f t="shared" si="0"/>
        <v>45681.33</v>
      </c>
      <c r="C7" s="35">
        <f>_xlfn.IFNA(VLOOKUP(L7,Invoer!$A$3:$P$599,3,FALSE),"")</f>
        <v>45679</v>
      </c>
      <c r="D7" s="23" t="str">
        <f>Deelnemers!$B$2</f>
        <v>Hanegraaf, Daan</v>
      </c>
      <c r="E7" s="31">
        <f>IFERROR(IF(VLOOKUP(L7,Invoer!$A$3:$P$599,9,FALSE)&gt;$S$1,$S$1,VLOOKUP(L7,Invoer!$A$3:$P$599,9,FALSE)),"")</f>
        <v>10</v>
      </c>
      <c r="F7" s="31">
        <f>_xlfn.IFNA(VLOOKUP(L7,Invoer!$A$3:$P$599,10,FALSE),"")</f>
        <v>8</v>
      </c>
      <c r="G7" s="31">
        <f>_xlfn.IFNA(VLOOKUP(L7,Invoer!$A$3:$P$599,12,FALSE),"")</f>
        <v>3</v>
      </c>
      <c r="H7" s="32">
        <f>_xlfn.IFNA(VLOOKUP(L7,Invoer!$A$3:$P$599,14,FALSE),"")</f>
        <v>1.25</v>
      </c>
      <c r="I7" s="34">
        <f>_xlfn.IFNA(VLOOKUP(L7,Invoer!$A$3:$P$599,16,FALSE),"")</f>
        <v>3</v>
      </c>
      <c r="J7" s="37">
        <f>VLOOKUP($R$1,Deelnemers!$B$1:$D$25,3,FALSE)</f>
        <v>0.33333333333333331</v>
      </c>
      <c r="L7" t="str">
        <f t="shared" ref="L7" si="12">CONCATENATE($D7,"-",$R$1,"-",M7)</f>
        <v>Hanegraaf, Daan-Verkooyen, John-2</v>
      </c>
      <c r="M7">
        <v>2</v>
      </c>
      <c r="N7">
        <f t="shared" si="1"/>
        <v>45582.383636363644</v>
      </c>
      <c r="O7">
        <f t="shared" si="11"/>
        <v>4</v>
      </c>
      <c r="Q7" s="83">
        <f t="shared" si="2"/>
        <v>45581</v>
      </c>
      <c r="R7" s="35" t="str">
        <f t="shared" si="3"/>
        <v>Zagers, Mark</v>
      </c>
      <c r="S7" s="40">
        <f t="shared" si="4"/>
        <v>8</v>
      </c>
      <c r="T7" s="40">
        <f t="shared" si="5"/>
        <v>22</v>
      </c>
      <c r="U7" s="40">
        <f t="shared" si="6"/>
        <v>3</v>
      </c>
      <c r="V7" s="41">
        <f t="shared" si="7"/>
        <v>0.36363636363636365</v>
      </c>
      <c r="W7" s="42">
        <f t="shared" si="8"/>
        <v>0</v>
      </c>
      <c r="X7">
        <f t="shared" si="9"/>
        <v>220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0.33333333333333331</v>
      </c>
      <c r="L8" t="str">
        <f t="shared" ref="L8" si="13">CONCATENATE($R$1,"-",,$D8,"-",M8)</f>
        <v>Verkooyen, John-Hanegraaf, Daan-3</v>
      </c>
      <c r="M8">
        <v>3</v>
      </c>
      <c r="N8">
        <f t="shared" si="1"/>
        <v>45582.854285714282</v>
      </c>
      <c r="O8">
        <f t="shared" si="11"/>
        <v>5</v>
      </c>
      <c r="Q8" s="83">
        <f t="shared" si="2"/>
        <v>45581</v>
      </c>
      <c r="R8" s="35" t="str">
        <f t="shared" si="3"/>
        <v>Zagers, Kees</v>
      </c>
      <c r="S8" s="40">
        <f t="shared" si="4"/>
        <v>10</v>
      </c>
      <c r="T8" s="40">
        <f t="shared" si="5"/>
        <v>14</v>
      </c>
      <c r="U8" s="40">
        <f t="shared" si="6"/>
        <v>3</v>
      </c>
      <c r="V8" s="41">
        <f t="shared" si="7"/>
        <v>0.7142857142857143</v>
      </c>
      <c r="W8" s="42">
        <f t="shared" si="8"/>
        <v>3</v>
      </c>
      <c r="X8">
        <f t="shared" si="9"/>
        <v>14</v>
      </c>
    </row>
    <row r="9" spans="2:24" ht="15">
      <c r="B9">
        <f t="shared" si="0"/>
        <v>45749.825714285718</v>
      </c>
      <c r="C9" s="35">
        <f>_xlfn.IFNA(VLOOKUP(L9,Invoer!$A$3:$P$599,3,FALSE),"")</f>
        <v>45749</v>
      </c>
      <c r="D9" s="23" t="str">
        <f>Deelnemers!$B$2</f>
        <v>Hanegraaf, Daan</v>
      </c>
      <c r="E9" s="31">
        <f>IFERROR(IF(VLOOKUP(L9,Invoer!$A$3:$P$599,9,FALSE)&gt;$S$1,$S$1,VLOOKUP(L9,Invoer!$A$3:$P$599,9,FALSE)),"")</f>
        <v>4</v>
      </c>
      <c r="F9" s="31">
        <f>_xlfn.IFNA(VLOOKUP(L9,Invoer!$A$3:$P$599,10,FALSE),"")</f>
        <v>14</v>
      </c>
      <c r="G9" s="31">
        <f>_xlfn.IFNA(VLOOKUP(L9,Invoer!$A$3:$P$599,12,FALSE),"")</f>
        <v>1</v>
      </c>
      <c r="H9" s="32">
        <f>_xlfn.IFNA(VLOOKUP(L9,Invoer!$A$3:$P$599,14,FALSE),"")</f>
        <v>0.2857142857142857</v>
      </c>
      <c r="I9" s="34">
        <f>_xlfn.IFNA(VLOOKUP(L9,Invoer!$A$3:$P$599,16,FALSE),"")</f>
        <v>0</v>
      </c>
      <c r="J9" s="37">
        <f>VLOOKUP($R$1,Deelnemers!$B$1:$D$25,3,FALSE)</f>
        <v>0.33333333333333331</v>
      </c>
      <c r="L9" t="str">
        <f t="shared" ref="L9" si="14">CONCATENATE($D9,"-",$R$1,"-",M9)</f>
        <v>Hanegraaf, Daan-Verkooyen, John-3</v>
      </c>
      <c r="M9">
        <v>3</v>
      </c>
      <c r="N9">
        <f t="shared" si="1"/>
        <v>45588.700000000004</v>
      </c>
      <c r="O9">
        <f t="shared" si="11"/>
        <v>6</v>
      </c>
      <c r="Q9" s="83">
        <f t="shared" si="2"/>
        <v>45588</v>
      </c>
      <c r="R9" s="35" t="str">
        <f t="shared" si="3"/>
        <v>Zagers, Kees</v>
      </c>
      <c r="S9" s="40">
        <f t="shared" si="4"/>
        <v>3</v>
      </c>
      <c r="T9" s="40">
        <f t="shared" si="5"/>
        <v>30</v>
      </c>
      <c r="U9" s="40">
        <f t="shared" si="6"/>
        <v>1</v>
      </c>
      <c r="V9" s="41">
        <f t="shared" si="7"/>
        <v>0.1</v>
      </c>
      <c r="W9" s="42">
        <f t="shared" si="8"/>
        <v>0</v>
      </c>
      <c r="X9">
        <f t="shared" si="9"/>
        <v>300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0.33333333333333331</v>
      </c>
      <c r="L10" t="str">
        <f t="shared" ref="L10" si="15">CONCATENATE($R$1,"-",,$D10,"-",M10)</f>
        <v>Verkooyen, John-Hanegraaf, Daan-4</v>
      </c>
      <c r="M10">
        <v>4</v>
      </c>
      <c r="N10">
        <f t="shared" si="1"/>
        <v>45589.637142857144</v>
      </c>
      <c r="O10">
        <f t="shared" si="11"/>
        <v>7</v>
      </c>
      <c r="Q10" s="83">
        <f t="shared" si="2"/>
        <v>45588</v>
      </c>
      <c r="R10" s="35" t="str">
        <f t="shared" si="3"/>
        <v>Praat, Marcel van</v>
      </c>
      <c r="S10" s="40">
        <f t="shared" si="4"/>
        <v>10</v>
      </c>
      <c r="T10" s="40">
        <f t="shared" si="5"/>
        <v>28</v>
      </c>
      <c r="U10" s="40">
        <f t="shared" si="6"/>
        <v>2</v>
      </c>
      <c r="V10" s="41">
        <f t="shared" si="7"/>
        <v>0.35714285714285715</v>
      </c>
      <c r="W10" s="42">
        <f t="shared" si="8"/>
        <v>1</v>
      </c>
      <c r="X10">
        <f t="shared" si="9"/>
        <v>280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0.33333333333333331</v>
      </c>
      <c r="L11" t="str">
        <f t="shared" ref="L11" si="16">CONCATENATE($D11,"-",$R$1,"-",M11)</f>
        <v>Hanegraaf, Daan-Verkooyen, John-4</v>
      </c>
      <c r="M11">
        <v>4</v>
      </c>
      <c r="N11">
        <f t="shared" si="1"/>
        <v>45609.424482758623</v>
      </c>
      <c r="O11">
        <f t="shared" si="11"/>
        <v>8</v>
      </c>
      <c r="Q11" s="83">
        <f t="shared" si="2"/>
        <v>45609</v>
      </c>
      <c r="R11" s="35" t="str">
        <f t="shared" si="3"/>
        <v>Steen, Kees van</v>
      </c>
      <c r="S11" s="40">
        <f t="shared" si="4"/>
        <v>1</v>
      </c>
      <c r="T11" s="40">
        <f t="shared" si="5"/>
        <v>29</v>
      </c>
      <c r="U11" s="40">
        <f t="shared" si="6"/>
        <v>1</v>
      </c>
      <c r="V11" s="41">
        <f t="shared" si="7"/>
        <v>3.4482758620689655E-2</v>
      </c>
      <c r="W11" s="42">
        <f t="shared" si="8"/>
        <v>0</v>
      </c>
      <c r="X11">
        <f t="shared" si="9"/>
        <v>290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0.33333333333333331</v>
      </c>
      <c r="L12" t="str">
        <f t="shared" ref="L12" si="17">CONCATENATE($R$1,"-",,$D12,"-",M12)</f>
        <v>Verkooyen, John-Hanegraaf, Daan-5</v>
      </c>
      <c r="M12">
        <v>5</v>
      </c>
      <c r="N12">
        <f t="shared" si="1"/>
        <v>45610.634827586211</v>
      </c>
      <c r="O12">
        <f t="shared" si="11"/>
        <v>9</v>
      </c>
      <c r="Q12" s="83">
        <f t="shared" si="2"/>
        <v>45609</v>
      </c>
      <c r="R12" s="35" t="str">
        <f t="shared" si="3"/>
        <v>Praat, Marcel van</v>
      </c>
      <c r="S12" s="40">
        <f t="shared" si="4"/>
        <v>10</v>
      </c>
      <c r="T12" s="40">
        <f t="shared" si="5"/>
        <v>29</v>
      </c>
      <c r="U12" s="40">
        <f t="shared" si="6"/>
        <v>3</v>
      </c>
      <c r="V12" s="41">
        <f t="shared" si="7"/>
        <v>0.34482758620689657</v>
      </c>
      <c r="W12" s="42">
        <f t="shared" si="8"/>
        <v>3</v>
      </c>
      <c r="X12">
        <f t="shared" si="9"/>
        <v>29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0.33333333333333331</v>
      </c>
      <c r="L13" t="str">
        <f t="shared" ref="L13" si="18">CONCATENATE($D13,"-",$R$1,"-",M13)</f>
        <v>Hanegraaf, Daan-Verkooyen, John-5</v>
      </c>
      <c r="M13">
        <v>5</v>
      </c>
      <c r="N13">
        <f t="shared" si="1"/>
        <v>45617.1</v>
      </c>
      <c r="O13">
        <f t="shared" si="11"/>
        <v>10</v>
      </c>
      <c r="Q13" s="83">
        <f t="shared" si="2"/>
        <v>45616</v>
      </c>
      <c r="R13" s="35" t="str">
        <f t="shared" si="3"/>
        <v>Hoppenbrouwers, Ben</v>
      </c>
      <c r="S13" s="40">
        <f t="shared" si="4"/>
        <v>6</v>
      </c>
      <c r="T13" s="40">
        <f t="shared" si="5"/>
        <v>30</v>
      </c>
      <c r="U13" s="40">
        <f t="shared" si="6"/>
        <v>1</v>
      </c>
      <c r="V13" s="41">
        <f t="shared" si="7"/>
        <v>0.2</v>
      </c>
      <c r="W13" s="42">
        <f t="shared" si="8"/>
        <v>0</v>
      </c>
      <c r="X13">
        <f t="shared" si="9"/>
        <v>300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0.33333333333333331</v>
      </c>
      <c r="L14" t="str">
        <f t="shared" ref="L14" si="19">CONCATENATE($R$1,"-",,$D14,"-",M14)</f>
        <v>Verkooyen, John-Hanegraaf, Daan-6</v>
      </c>
      <c r="M14">
        <v>6</v>
      </c>
      <c r="N14">
        <f t="shared" si="1"/>
        <v>45617.51</v>
      </c>
      <c r="O14">
        <f t="shared" si="11"/>
        <v>11</v>
      </c>
      <c r="Q14" s="83">
        <f t="shared" si="2"/>
        <v>45616</v>
      </c>
      <c r="R14" s="35" t="str">
        <f t="shared" si="3"/>
        <v>Jochems, Cees</v>
      </c>
      <c r="S14" s="40">
        <f t="shared" si="4"/>
        <v>9</v>
      </c>
      <c r="T14" s="40">
        <f t="shared" si="5"/>
        <v>25</v>
      </c>
      <c r="U14" s="40">
        <f t="shared" si="6"/>
        <v>4</v>
      </c>
      <c r="V14" s="41">
        <f t="shared" si="7"/>
        <v>0.36</v>
      </c>
      <c r="W14" s="42">
        <f t="shared" si="8"/>
        <v>0</v>
      </c>
      <c r="X14">
        <f t="shared" si="9"/>
        <v>250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0.33333333333333331</v>
      </c>
      <c r="L15" t="str">
        <f t="shared" ref="L15" si="20">CONCATENATE($D15,"-",$R$1,"-",M15)</f>
        <v>Hanegraaf, Daan-Verkooyen, John-6</v>
      </c>
      <c r="M15">
        <v>6</v>
      </c>
      <c r="N15">
        <f t="shared" si="1"/>
        <v>45623</v>
      </c>
      <c r="O15">
        <f t="shared" si="11"/>
        <v>12</v>
      </c>
      <c r="Q15" s="83">
        <f t="shared" si="2"/>
        <v>45623</v>
      </c>
      <c r="R15" s="35" t="str">
        <f t="shared" si="3"/>
        <v>Zagers, Kees</v>
      </c>
      <c r="S15" s="40">
        <f t="shared" si="4"/>
        <v>7</v>
      </c>
      <c r="T15" s="40">
        <f t="shared" si="5"/>
        <v>30</v>
      </c>
      <c r="U15" s="40">
        <f t="shared" si="6"/>
        <v>2</v>
      </c>
      <c r="V15" s="41">
        <f t="shared" si="7"/>
        <v>0.23333333333333334</v>
      </c>
      <c r="W15" s="42">
        <f t="shared" si="8"/>
        <v>0</v>
      </c>
      <c r="X15">
        <f t="shared" si="9"/>
        <v>300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0.33333333333333331</v>
      </c>
      <c r="L16" t="str">
        <f t="shared" ref="L16" si="21">CONCATENATE($R$1,"-",,$D16,"-",M16)</f>
        <v>Verkooyen, John-Hanegraaf, Daan-7</v>
      </c>
      <c r="M16">
        <v>7</v>
      </c>
      <c r="N16">
        <f t="shared" si="1"/>
        <v>45637.700000000004</v>
      </c>
      <c r="O16">
        <f t="shared" si="11"/>
        <v>13</v>
      </c>
      <c r="Q16" s="83">
        <f t="shared" si="2"/>
        <v>45637</v>
      </c>
      <c r="R16" s="35" t="str">
        <f t="shared" si="3"/>
        <v>Oorschot, René van</v>
      </c>
      <c r="S16" s="40">
        <f t="shared" si="4"/>
        <v>3</v>
      </c>
      <c r="T16" s="40">
        <f t="shared" si="5"/>
        <v>30</v>
      </c>
      <c r="U16" s="40">
        <f t="shared" si="6"/>
        <v>1</v>
      </c>
      <c r="V16" s="41">
        <f t="shared" si="7"/>
        <v>0.1</v>
      </c>
      <c r="W16" s="42">
        <f t="shared" si="8"/>
        <v>0</v>
      </c>
      <c r="X16">
        <f t="shared" si="9"/>
        <v>300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0.33333333333333331</v>
      </c>
      <c r="L17" t="str">
        <f t="shared" ref="L17" si="22">CONCATENATE($D17,"-",$R$1,"-",M17)</f>
        <v>Hanegraaf, Daan-Verkooyen, John-7</v>
      </c>
      <c r="M17">
        <v>7</v>
      </c>
      <c r="N17">
        <f t="shared" si="1"/>
        <v>45638.500000000007</v>
      </c>
      <c r="O17">
        <f t="shared" si="11"/>
        <v>14</v>
      </c>
      <c r="Q17" s="83">
        <f t="shared" si="2"/>
        <v>45637</v>
      </c>
      <c r="R17" s="35" t="str">
        <f t="shared" si="3"/>
        <v>Hoppenbrouwers, Ben</v>
      </c>
      <c r="S17" s="40">
        <f t="shared" si="4"/>
        <v>9</v>
      </c>
      <c r="T17" s="40">
        <f t="shared" si="5"/>
        <v>30</v>
      </c>
      <c r="U17" s="40">
        <f t="shared" si="6"/>
        <v>2</v>
      </c>
      <c r="V17" s="41">
        <f t="shared" si="7"/>
        <v>0.3</v>
      </c>
      <c r="W17" s="42">
        <f t="shared" si="8"/>
        <v>0</v>
      </c>
      <c r="X17">
        <f t="shared" si="9"/>
        <v>300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0.33333333333333331</v>
      </c>
      <c r="L18" t="str">
        <f t="shared" ref="L18" si="23">CONCATENATE($R$1,"-",,$D18,"-",M18)</f>
        <v>Verkooyen, John-Hanegraaf, Daan-8</v>
      </c>
      <c r="M18">
        <v>8</v>
      </c>
      <c r="N18">
        <f t="shared" si="1"/>
        <v>45644.964117647054</v>
      </c>
      <c r="O18">
        <f t="shared" si="11"/>
        <v>15</v>
      </c>
      <c r="Q18" s="83">
        <f t="shared" si="2"/>
        <v>45644</v>
      </c>
      <c r="R18" s="35" t="str">
        <f t="shared" si="3"/>
        <v>Vissenberg, Erwin</v>
      </c>
      <c r="S18" s="40">
        <f t="shared" si="4"/>
        <v>5</v>
      </c>
      <c r="T18" s="40">
        <f t="shared" si="5"/>
        <v>17</v>
      </c>
      <c r="U18" s="40">
        <f t="shared" si="6"/>
        <v>1</v>
      </c>
      <c r="V18" s="41">
        <f t="shared" si="7"/>
        <v>0.29411764705882354</v>
      </c>
      <c r="W18" s="42">
        <f t="shared" si="8"/>
        <v>0</v>
      </c>
      <c r="X18">
        <f t="shared" si="9"/>
        <v>170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0.33333333333333331</v>
      </c>
      <c r="L19" t="str">
        <f t="shared" ref="L19" si="24">CONCATENATE($D19,"-",$R$1,"-",M19)</f>
        <v>Hanegraaf, Daan-Verkooyen, John-8</v>
      </c>
      <c r="M19">
        <v>8</v>
      </c>
      <c r="N19">
        <f t="shared" si="1"/>
        <v>45645.23333333333</v>
      </c>
      <c r="O19">
        <f t="shared" si="11"/>
        <v>16</v>
      </c>
      <c r="Q19" s="83">
        <f t="shared" si="2"/>
        <v>45644</v>
      </c>
      <c r="R19" s="35" t="str">
        <f t="shared" si="3"/>
        <v>Oorschot, René van</v>
      </c>
      <c r="S19" s="40">
        <f t="shared" si="4"/>
        <v>7</v>
      </c>
      <c r="T19" s="40">
        <f t="shared" si="5"/>
        <v>30</v>
      </c>
      <c r="U19" s="40">
        <f t="shared" si="6"/>
        <v>1</v>
      </c>
      <c r="V19" s="41">
        <f t="shared" si="7"/>
        <v>0.23333333333333334</v>
      </c>
      <c r="W19" s="42">
        <f t="shared" si="8"/>
        <v>0</v>
      </c>
      <c r="X19">
        <f t="shared" si="9"/>
        <v>300</v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0.33333333333333331</v>
      </c>
      <c r="L20" t="str">
        <f t="shared" ref="L20" si="25">CONCATENATE($R$1,"-",,$D20,"-",M20)</f>
        <v>Verkooyen, John-Hanegraaf, Hein-1</v>
      </c>
      <c r="M20">
        <v>1</v>
      </c>
      <c r="N20">
        <f t="shared" si="1"/>
        <v>45666.500000000007</v>
      </c>
      <c r="O20">
        <f t="shared" si="11"/>
        <v>17</v>
      </c>
      <c r="Q20" s="83">
        <f t="shared" si="2"/>
        <v>45665</v>
      </c>
      <c r="R20" s="35" t="str">
        <f t="shared" si="3"/>
        <v>Vermeulen, Rudolf</v>
      </c>
      <c r="S20" s="40">
        <f t="shared" si="4"/>
        <v>9</v>
      </c>
      <c r="T20" s="40">
        <f t="shared" si="5"/>
        <v>30</v>
      </c>
      <c r="U20" s="40">
        <f t="shared" si="6"/>
        <v>2</v>
      </c>
      <c r="V20" s="41">
        <f t="shared" si="7"/>
        <v>0.3</v>
      </c>
      <c r="W20" s="42">
        <f t="shared" si="8"/>
        <v>0</v>
      </c>
      <c r="X20">
        <f t="shared" si="9"/>
        <v>300</v>
      </c>
    </row>
    <row r="21" spans="2:24" ht="15">
      <c r="B21">
        <f t="shared" si="0"/>
        <v>45680.633333333339</v>
      </c>
      <c r="C21" s="35">
        <f>_xlfn.IFNA(VLOOKUP(L21,Invoer!$A$3:$P$599,3,FALSE),"")</f>
        <v>45679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10</v>
      </c>
      <c r="F21" s="31">
        <f>_xlfn.IFNA(VLOOKUP(L21,Invoer!$A$3:$P$599,10,FALSE),"")</f>
        <v>30</v>
      </c>
      <c r="G21" s="31">
        <f>_xlfn.IFNA(VLOOKUP(L21,Invoer!$A$3:$P$599,12,FALSE),"")</f>
        <v>2</v>
      </c>
      <c r="H21" s="32">
        <f>_xlfn.IFNA(VLOOKUP(L21,Invoer!$A$3:$P$599,14,FALSE),"")</f>
        <v>0.33333333333333331</v>
      </c>
      <c r="I21" s="34">
        <f>_xlfn.IFNA(VLOOKUP(L21,Invoer!$A$3:$P$599,16,FALSE),"")</f>
        <v>1</v>
      </c>
      <c r="J21" s="37">
        <f>VLOOKUP($R$1,Deelnemers!$B$1:$D$25,3,FALSE)</f>
        <v>0.33333333333333331</v>
      </c>
      <c r="L21" t="str">
        <f t="shared" ref="L21" si="26">CONCATENATE($D21,"-",$R$1,"-",M21)</f>
        <v>Hanegraaf, Hein-Verkooyen, John-1</v>
      </c>
      <c r="M21">
        <v>1</v>
      </c>
      <c r="N21">
        <f t="shared" si="1"/>
        <v>45666.634827586211</v>
      </c>
      <c r="O21">
        <f t="shared" si="11"/>
        <v>18</v>
      </c>
      <c r="Q21" s="83">
        <f t="shared" si="2"/>
        <v>45665</v>
      </c>
      <c r="R21" s="35" t="str">
        <f t="shared" si="3"/>
        <v>Kroese, Gerard</v>
      </c>
      <c r="S21" s="40">
        <f t="shared" si="4"/>
        <v>10</v>
      </c>
      <c r="T21" s="40">
        <f t="shared" si="5"/>
        <v>29</v>
      </c>
      <c r="U21" s="40">
        <f t="shared" si="6"/>
        <v>1</v>
      </c>
      <c r="V21" s="41">
        <f t="shared" si="7"/>
        <v>0.34482758620689657</v>
      </c>
      <c r="W21" s="42">
        <f t="shared" si="8"/>
        <v>0</v>
      </c>
      <c r="X21">
        <f t="shared" si="9"/>
        <v>290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0.33333333333333331</v>
      </c>
      <c r="L22" t="str">
        <f t="shared" ref="L22" si="27">CONCATENATE($R$1,"-",,$D22,"-",M22)</f>
        <v>Verkooyen, John-Hanegraaf, Hein-2</v>
      </c>
      <c r="M22">
        <v>2</v>
      </c>
      <c r="N22">
        <f t="shared" si="1"/>
        <v>45672.523333333331</v>
      </c>
      <c r="O22">
        <f t="shared" si="11"/>
        <v>19</v>
      </c>
      <c r="Q22" s="83">
        <f t="shared" si="2"/>
        <v>45672</v>
      </c>
      <c r="R22" s="35" t="str">
        <f t="shared" si="3"/>
        <v>Havermans, Jos</v>
      </c>
      <c r="S22" s="40">
        <f t="shared" si="4"/>
        <v>2</v>
      </c>
      <c r="T22" s="40">
        <f t="shared" si="5"/>
        <v>24</v>
      </c>
      <c r="U22" s="40">
        <f t="shared" si="6"/>
        <v>1</v>
      </c>
      <c r="V22" s="41">
        <f t="shared" si="7"/>
        <v>8.3333333333333329E-2</v>
      </c>
      <c r="W22" s="42">
        <f t="shared" si="8"/>
        <v>0</v>
      </c>
      <c r="X22">
        <f t="shared" si="9"/>
        <v>240</v>
      </c>
    </row>
    <row r="23" spans="2:24" ht="15">
      <c r="B23">
        <f t="shared" si="0"/>
        <v>45771.65</v>
      </c>
      <c r="C23" s="35">
        <f>_xlfn.IFNA(VLOOKUP(L23,Invoer!$A$3:$P$599,3,FALSE),"")</f>
        <v>45770</v>
      </c>
      <c r="D23" s="23" t="str">
        <f>Deelnemers!$B$3</f>
        <v>Hanegraaf, Hein</v>
      </c>
      <c r="E23" s="31">
        <f>IFERROR(IF(VLOOKUP(L23,Invoer!$A$3:$P$599,9,FALSE)&gt;$S$1,$S$1,VLOOKUP(L23,Invoer!$A$3:$P$599,9,FALSE)),"")</f>
        <v>10</v>
      </c>
      <c r="F23" s="31">
        <f>_xlfn.IFNA(VLOOKUP(L23,Invoer!$A$3:$P$599,10,FALSE),"")</f>
        <v>25</v>
      </c>
      <c r="G23" s="31">
        <f>_xlfn.IFNA(VLOOKUP(L23,Invoer!$A$3:$P$599,12,FALSE),"")</f>
        <v>3</v>
      </c>
      <c r="H23" s="32">
        <f>_xlfn.IFNA(VLOOKUP(L23,Invoer!$A$3:$P$599,14,FALSE),"")</f>
        <v>0.4</v>
      </c>
      <c r="I23" s="34">
        <f>_xlfn.IFNA(VLOOKUP(L23,Invoer!$A$3:$P$599,16,FALSE),"")</f>
        <v>3</v>
      </c>
      <c r="J23" s="37">
        <f>VLOOKUP($R$1,Deelnemers!$B$1:$D$25,3,FALSE)</f>
        <v>0.33333333333333331</v>
      </c>
      <c r="L23" t="str">
        <f t="shared" ref="L23" si="28">CONCATENATE($D23,"-",$R$1,"-",M23)</f>
        <v>Hanegraaf, Hein-Verkooyen, John-2</v>
      </c>
      <c r="M23">
        <v>2</v>
      </c>
      <c r="N23">
        <f t="shared" si="1"/>
        <v>45672.65</v>
      </c>
      <c r="O23">
        <f t="shared" si="11"/>
        <v>20</v>
      </c>
      <c r="Q23" s="83">
        <f t="shared" si="2"/>
        <v>45672</v>
      </c>
      <c r="R23" s="35" t="str">
        <f t="shared" si="3"/>
        <v>Jochems, Cees</v>
      </c>
      <c r="S23" s="40">
        <f t="shared" si="4"/>
        <v>3</v>
      </c>
      <c r="T23" s="40">
        <f t="shared" si="5"/>
        <v>15</v>
      </c>
      <c r="U23" s="40">
        <f t="shared" si="6"/>
        <v>3</v>
      </c>
      <c r="V23" s="41">
        <f t="shared" si="7"/>
        <v>0.2</v>
      </c>
      <c r="W23" s="42">
        <f t="shared" si="8"/>
        <v>0</v>
      </c>
      <c r="X23">
        <f t="shared" si="9"/>
        <v>150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0.33333333333333331</v>
      </c>
      <c r="L24" t="str">
        <f t="shared" ref="L24" si="29">CONCATENATE($R$1,"-",,$D24,"-",M24)</f>
        <v>Verkooyen, John-Hanegraaf, Hein-3</v>
      </c>
      <c r="M24">
        <v>3</v>
      </c>
      <c r="N24">
        <f t="shared" si="1"/>
        <v>45673.500344827589</v>
      </c>
      <c r="O24">
        <f t="shared" si="11"/>
        <v>21</v>
      </c>
      <c r="Q24" s="83">
        <f t="shared" si="2"/>
        <v>45672</v>
      </c>
      <c r="R24" s="35" t="str">
        <f t="shared" si="3"/>
        <v>Hanegraaf, Daan</v>
      </c>
      <c r="S24" s="40">
        <f t="shared" si="4"/>
        <v>9</v>
      </c>
      <c r="T24" s="40">
        <f t="shared" si="5"/>
        <v>29</v>
      </c>
      <c r="U24" s="40">
        <f t="shared" si="6"/>
        <v>2</v>
      </c>
      <c r="V24" s="41">
        <f t="shared" si="7"/>
        <v>0.31034482758620691</v>
      </c>
      <c r="W24" s="42">
        <f t="shared" si="8"/>
        <v>0</v>
      </c>
      <c r="X24">
        <f t="shared" si="9"/>
        <v>290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0.33333333333333331</v>
      </c>
      <c r="L25" t="str">
        <f t="shared" ref="L25" si="30">CONCATENATE($D25,"-",$R$1,"-",M25)</f>
        <v>Hanegraaf, Hein-Verkooyen, John-3</v>
      </c>
      <c r="M25">
        <v>3</v>
      </c>
      <c r="N25">
        <f t="shared" si="1"/>
        <v>45680.366666666676</v>
      </c>
      <c r="O25">
        <f t="shared" si="11"/>
        <v>22</v>
      </c>
      <c r="Q25" s="83">
        <f t="shared" si="2"/>
        <v>45679</v>
      </c>
      <c r="R25" s="35" t="str">
        <f t="shared" si="3"/>
        <v>Praat, Marcel van</v>
      </c>
      <c r="S25" s="40">
        <f t="shared" si="4"/>
        <v>8</v>
      </c>
      <c r="T25" s="40">
        <f t="shared" si="5"/>
        <v>30</v>
      </c>
      <c r="U25" s="40">
        <f t="shared" si="6"/>
        <v>3</v>
      </c>
      <c r="V25" s="41">
        <f t="shared" si="7"/>
        <v>0.26666666666666666</v>
      </c>
      <c r="W25" s="42">
        <f t="shared" si="8"/>
        <v>0</v>
      </c>
      <c r="X25">
        <f t="shared" si="9"/>
        <v>300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0.33333333333333331</v>
      </c>
      <c r="L26" t="str">
        <f t="shared" ref="L26" si="31">CONCATENATE($R$1,"-",,$D26,"-",M26)</f>
        <v>Verkooyen, John-Hanegraaf, Hein-4</v>
      </c>
      <c r="M26">
        <v>4</v>
      </c>
      <c r="N26">
        <f t="shared" si="1"/>
        <v>45680.633333333339</v>
      </c>
      <c r="O26">
        <f t="shared" si="11"/>
        <v>23</v>
      </c>
      <c r="Q26" s="83">
        <f t="shared" si="2"/>
        <v>45679</v>
      </c>
      <c r="R26" s="35" t="str">
        <f t="shared" si="3"/>
        <v>Hanegraaf, Hein</v>
      </c>
      <c r="S26" s="40">
        <f t="shared" si="4"/>
        <v>10</v>
      </c>
      <c r="T26" s="40">
        <f t="shared" si="5"/>
        <v>30</v>
      </c>
      <c r="U26" s="40">
        <f t="shared" si="6"/>
        <v>2</v>
      </c>
      <c r="V26" s="41">
        <f t="shared" si="7"/>
        <v>0.33333333333333331</v>
      </c>
      <c r="W26" s="42">
        <f t="shared" si="8"/>
        <v>1</v>
      </c>
      <c r="X26">
        <f t="shared" si="9"/>
        <v>300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0.33333333333333331</v>
      </c>
      <c r="L27" t="str">
        <f t="shared" ref="L27" si="32">CONCATENATE($D27,"-",$R$1,"-",M27)</f>
        <v>Hanegraaf, Hein-Verkooyen, John-4</v>
      </c>
      <c r="M27">
        <v>4</v>
      </c>
      <c r="N27">
        <f t="shared" si="1"/>
        <v>45681.33</v>
      </c>
      <c r="O27">
        <f t="shared" si="11"/>
        <v>24</v>
      </c>
      <c r="Q27" s="83">
        <f t="shared" si="2"/>
        <v>45679</v>
      </c>
      <c r="R27" s="35" t="str">
        <f t="shared" si="3"/>
        <v>Hanegraaf, Daan</v>
      </c>
      <c r="S27" s="40">
        <f t="shared" si="4"/>
        <v>10</v>
      </c>
      <c r="T27" s="40">
        <f t="shared" si="5"/>
        <v>8</v>
      </c>
      <c r="U27" s="40">
        <f t="shared" si="6"/>
        <v>3</v>
      </c>
      <c r="V27" s="41">
        <f t="shared" si="7"/>
        <v>1.25</v>
      </c>
      <c r="W27" s="42">
        <f t="shared" si="8"/>
        <v>3</v>
      </c>
      <c r="X27">
        <f t="shared" si="9"/>
        <v>8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0.33333333333333331</v>
      </c>
      <c r="L28" t="str">
        <f t="shared" ref="L28" si="33">CONCATENATE($R$1,"-",,$D28,"-",M28)</f>
        <v>Verkooyen, John-Hanegraaf, Hein-5</v>
      </c>
      <c r="M28">
        <v>5</v>
      </c>
      <c r="N28">
        <f t="shared" si="1"/>
        <v>45686</v>
      </c>
      <c r="O28">
        <f t="shared" si="11"/>
        <v>25</v>
      </c>
      <c r="Q28" s="83">
        <f t="shared" si="2"/>
        <v>45686</v>
      </c>
      <c r="R28" s="35" t="str">
        <f t="shared" si="3"/>
        <v>Oorschot, René van</v>
      </c>
      <c r="S28" s="40">
        <f t="shared" si="4"/>
        <v>4</v>
      </c>
      <c r="T28" s="40">
        <f t="shared" si="5"/>
        <v>21</v>
      </c>
      <c r="U28" s="40">
        <f t="shared" si="6"/>
        <v>1</v>
      </c>
      <c r="V28" s="41">
        <f t="shared" si="7"/>
        <v>0.19047619047619047</v>
      </c>
      <c r="W28" s="42">
        <f t="shared" si="8"/>
        <v>0</v>
      </c>
      <c r="X28">
        <f t="shared" si="9"/>
        <v>210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0.33333333333333331</v>
      </c>
      <c r="L29" t="str">
        <f t="shared" ref="L29" si="34">CONCATENATE($D29,"-",$R$1,"-",M29)</f>
        <v>Hanegraaf, Hein-Verkooyen, John-5</v>
      </c>
      <c r="M29">
        <v>5</v>
      </c>
      <c r="N29">
        <f t="shared" si="1"/>
        <v>45694.229230769233</v>
      </c>
      <c r="O29">
        <f t="shared" si="11"/>
        <v>26</v>
      </c>
      <c r="Q29" s="83">
        <f t="shared" si="2"/>
        <v>45693</v>
      </c>
      <c r="R29" s="35" t="str">
        <f t="shared" si="3"/>
        <v>Steen, Jan van</v>
      </c>
      <c r="S29" s="40">
        <f t="shared" si="4"/>
        <v>7</v>
      </c>
      <c r="T29" s="40">
        <f t="shared" si="5"/>
        <v>26</v>
      </c>
      <c r="U29" s="40">
        <f t="shared" si="6"/>
        <v>2</v>
      </c>
      <c r="V29" s="41">
        <f t="shared" si="7"/>
        <v>0.26923076923076922</v>
      </c>
      <c r="W29" s="42">
        <f t="shared" si="8"/>
        <v>0</v>
      </c>
      <c r="X29">
        <f t="shared" si="9"/>
        <v>260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0.33333333333333331</v>
      </c>
      <c r="L30" t="str">
        <f t="shared" ref="L30" si="35">CONCATENATE($R$1,"-",,$D30,"-",M30)</f>
        <v>Verkooyen, John-Hanegraaf, Hein-6</v>
      </c>
      <c r="M30">
        <v>6</v>
      </c>
      <c r="N30">
        <f t="shared" si="1"/>
        <v>45694.500000000007</v>
      </c>
      <c r="O30">
        <f t="shared" si="11"/>
        <v>27</v>
      </c>
      <c r="Q30" s="83">
        <f t="shared" si="2"/>
        <v>45693</v>
      </c>
      <c r="R30" s="35" t="str">
        <f t="shared" si="3"/>
        <v>Zagers, Mark</v>
      </c>
      <c r="S30" s="40">
        <f t="shared" si="4"/>
        <v>9</v>
      </c>
      <c r="T30" s="40">
        <f t="shared" si="5"/>
        <v>30</v>
      </c>
      <c r="U30" s="40">
        <f t="shared" si="6"/>
        <v>2</v>
      </c>
      <c r="V30" s="41">
        <f t="shared" si="7"/>
        <v>0.3</v>
      </c>
      <c r="W30" s="42">
        <f t="shared" si="8"/>
        <v>0</v>
      </c>
      <c r="X30">
        <f t="shared" si="9"/>
        <v>300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0.33333333333333331</v>
      </c>
      <c r="L31" t="str">
        <f t="shared" ref="L31" si="36">CONCATENATE($D31,"-",$R$1,"-",M31)</f>
        <v>Hanegraaf, Hein-Verkooyen, John-6</v>
      </c>
      <c r="M31">
        <v>6</v>
      </c>
      <c r="N31">
        <f t="shared" si="1"/>
        <v>45708.090769230766</v>
      </c>
      <c r="O31">
        <f t="shared" si="11"/>
        <v>28</v>
      </c>
      <c r="Q31" s="83">
        <f t="shared" si="2"/>
        <v>45707</v>
      </c>
      <c r="R31" s="35" t="str">
        <f t="shared" si="3"/>
        <v>Praat, Marcel van</v>
      </c>
      <c r="S31" s="40">
        <f t="shared" si="4"/>
        <v>6</v>
      </c>
      <c r="T31" s="40">
        <f t="shared" si="5"/>
        <v>26</v>
      </c>
      <c r="U31" s="40">
        <f t="shared" si="6"/>
        <v>2</v>
      </c>
      <c r="V31" s="41">
        <f t="shared" si="7"/>
        <v>0.23076923076923078</v>
      </c>
      <c r="W31" s="42">
        <f t="shared" si="8"/>
        <v>0</v>
      </c>
      <c r="X31">
        <f t="shared" si="9"/>
        <v>260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0.33333333333333331</v>
      </c>
      <c r="L32" t="str">
        <f t="shared" ref="L32" si="37">CONCATENATE($R$1,"-",,$D32,"-",M32)</f>
        <v>Verkooyen, John-Hanegraaf, Hein-7</v>
      </c>
      <c r="M32">
        <v>7</v>
      </c>
      <c r="N32">
        <f t="shared" si="1"/>
        <v>45708.096896551724</v>
      </c>
      <c r="O32">
        <f t="shared" si="11"/>
        <v>29</v>
      </c>
      <c r="Q32" s="83">
        <f t="shared" si="2"/>
        <v>45707</v>
      </c>
      <c r="R32" s="35" t="str">
        <f t="shared" si="3"/>
        <v>Havermans, Jos</v>
      </c>
      <c r="S32" s="40">
        <f t="shared" si="4"/>
        <v>6</v>
      </c>
      <c r="T32" s="40">
        <f t="shared" si="5"/>
        <v>29</v>
      </c>
      <c r="U32" s="40">
        <f t="shared" si="6"/>
        <v>1</v>
      </c>
      <c r="V32" s="41">
        <f t="shared" si="7"/>
        <v>0.20689655172413793</v>
      </c>
      <c r="W32" s="42">
        <f t="shared" si="8"/>
        <v>0</v>
      </c>
      <c r="X32">
        <f t="shared" si="9"/>
        <v>290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0.33333333333333331</v>
      </c>
      <c r="L33" t="str">
        <f t="shared" ref="L33" si="38">CONCATENATE($D33,"-",$R$1,"-",M33)</f>
        <v>Hanegraaf, Hein-Verkooyen, John-7</v>
      </c>
      <c r="M33">
        <v>7</v>
      </c>
      <c r="N33">
        <f t="shared" si="1"/>
        <v>45715.3676923077</v>
      </c>
      <c r="O33">
        <f t="shared" si="11"/>
        <v>30</v>
      </c>
      <c r="Q33" s="83">
        <f t="shared" si="2"/>
        <v>45714</v>
      </c>
      <c r="R33" s="35" t="str">
        <f t="shared" si="3"/>
        <v>Steen, Kees van</v>
      </c>
      <c r="S33" s="40">
        <f t="shared" si="4"/>
        <v>8</v>
      </c>
      <c r="T33" s="40">
        <f t="shared" si="5"/>
        <v>26</v>
      </c>
      <c r="U33" s="40">
        <f t="shared" si="6"/>
        <v>2</v>
      </c>
      <c r="V33" s="41">
        <f t="shared" si="7"/>
        <v>0.30769230769230771</v>
      </c>
      <c r="W33" s="42">
        <f t="shared" si="8"/>
        <v>0</v>
      </c>
      <c r="X33">
        <f t="shared" si="9"/>
        <v>260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0.33333333333333331</v>
      </c>
      <c r="L34" t="str">
        <f t="shared" ref="L34" si="39">CONCATENATE($R$1,"-",,$D34,"-",M34)</f>
        <v>Verkooyen, John-Hanegraaf, Hein-8</v>
      </c>
      <c r="M34">
        <v>8</v>
      </c>
      <c r="N34">
        <f t="shared" si="1"/>
        <v>45715.411052631585</v>
      </c>
      <c r="O34">
        <f t="shared" si="11"/>
        <v>31</v>
      </c>
      <c r="Q34" s="83">
        <f t="shared" si="2"/>
        <v>45714</v>
      </c>
      <c r="R34" s="35" t="str">
        <f t="shared" si="3"/>
        <v>Havermans, Jos</v>
      </c>
      <c r="S34" s="40">
        <f t="shared" si="4"/>
        <v>8</v>
      </c>
      <c r="T34" s="40">
        <f t="shared" si="5"/>
        <v>19</v>
      </c>
      <c r="U34" s="40">
        <f t="shared" si="6"/>
        <v>2</v>
      </c>
      <c r="V34" s="41">
        <f t="shared" si="7"/>
        <v>0.42105263157894735</v>
      </c>
      <c r="W34" s="42">
        <f t="shared" si="8"/>
        <v>0</v>
      </c>
      <c r="X34">
        <f t="shared" si="9"/>
        <v>190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0.33333333333333331</v>
      </c>
      <c r="L35" t="str">
        <f t="shared" ref="L35" si="40">CONCATENATE($D35,"-",$R$1,"-",M35)</f>
        <v>Hanegraaf, Hein-Verkooyen, John-8</v>
      </c>
      <c r="M35">
        <v>8</v>
      </c>
      <c r="N35">
        <f t="shared" si="1"/>
        <v>45722.23333333333</v>
      </c>
      <c r="O35">
        <f t="shared" si="11"/>
        <v>32</v>
      </c>
      <c r="Q35" s="83">
        <f t="shared" si="2"/>
        <v>45721</v>
      </c>
      <c r="R35" s="35" t="str">
        <f t="shared" si="3"/>
        <v>Vermeulen, Rudolf</v>
      </c>
      <c r="S35" s="40">
        <f t="shared" si="4"/>
        <v>7</v>
      </c>
      <c r="T35" s="40">
        <f t="shared" si="5"/>
        <v>30</v>
      </c>
      <c r="U35" s="40">
        <f t="shared" si="6"/>
        <v>3</v>
      </c>
      <c r="V35" s="41">
        <f t="shared" si="7"/>
        <v>0.23333333333333334</v>
      </c>
      <c r="W35" s="42">
        <f t="shared" si="8"/>
        <v>0</v>
      </c>
      <c r="X35">
        <f t="shared" si="9"/>
        <v>300</v>
      </c>
    </row>
    <row r="36" spans="2:24" ht="15">
      <c r="B36">
        <f t="shared" ref="B36:B67" si="41">IFERROR(IF(COUNTIF($C$4:$C$395,$C36)&gt;1,$C36+(E36/10)+(F36/100)+H36,$C36),100000000000000000)</f>
        <v>45581.952307692307</v>
      </c>
      <c r="C36" s="35">
        <f>_xlfn.IFNA(VLOOKUP(L36,Invoer!$A$3:$P$599,3,FALSE),"")</f>
        <v>45581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5</v>
      </c>
      <c r="F36" s="31">
        <f>_xlfn.IFNA(VLOOKUP(L36,Invoer!$A$3:$P$599,10,FALSE),"")</f>
        <v>26</v>
      </c>
      <c r="G36" s="31">
        <f>_xlfn.IFNA(VLOOKUP(L36,Invoer!$A$3:$P$599,11,FALSE),"")</f>
        <v>1</v>
      </c>
      <c r="H36" s="32">
        <f>_xlfn.IFNA(VLOOKUP(L36,Invoer!$A$3:$P$599,13,FALSE),"")</f>
        <v>0.19230769230769232</v>
      </c>
      <c r="I36" s="34">
        <f>_xlfn.IFNA(VLOOKUP(L36,Invoer!$A$3:$P$599,15,FALSE),"")</f>
        <v>0</v>
      </c>
      <c r="J36" s="37">
        <f>VLOOKUP($R$1,Deelnemers!$B$1:$D$25,3,FALSE)</f>
        <v>0.33333333333333331</v>
      </c>
      <c r="L36" t="str">
        <f t="shared" ref="L36" si="42">CONCATENATE($R$1,"-",,$D36,"-",M36)</f>
        <v>Verkooyen, John-Havermans, Jos-1</v>
      </c>
      <c r="M36">
        <v>1</v>
      </c>
      <c r="N36">
        <f t="shared" ref="N36:N67" si="43">SMALL($B$4:$B$403,ROW($B33))</f>
        <v>45722.500344827589</v>
      </c>
      <c r="O36">
        <f t="shared" si="11"/>
        <v>33</v>
      </c>
      <c r="Q36" s="83">
        <f t="shared" ref="Q36:Q67" si="44">VLOOKUP(N36,$B$4:$I$403,2,FALSE)</f>
        <v>45721</v>
      </c>
      <c r="R36" s="35" t="str">
        <f t="shared" ref="R36:R67" si="45">IF(Q36="","",VLOOKUP(N36,$B$4:$I$403,3,FALSE))</f>
        <v>Hoppenbrouwers, Ben</v>
      </c>
      <c r="S36" s="40">
        <f t="shared" ref="S36:S67" si="46">VLOOKUP(N36,$B$4:$I$403,4,FALSE)</f>
        <v>9</v>
      </c>
      <c r="T36" s="40">
        <f t="shared" ref="T36:T67" si="47">VLOOKUP(N36,$B$4:$I$403,5,FALSE)</f>
        <v>29</v>
      </c>
      <c r="U36" s="40">
        <f t="shared" ref="U36:U67" si="48">VLOOKUP(N36,$B$4:$I$403,6,FALSE)</f>
        <v>2</v>
      </c>
      <c r="V36" s="41">
        <f t="shared" ref="V36:V67" si="49">VLOOKUP(N36,$B$4:$I$403,7,FALSE)</f>
        <v>0.31034482758620691</v>
      </c>
      <c r="W36" s="42">
        <f t="shared" ref="W36:W67" si="50">VLOOKUP(N36,$B$4:$I$403,8,FALSE)</f>
        <v>0</v>
      </c>
      <c r="X36">
        <f t="shared" si="9"/>
        <v>290</v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0.33333333333333331</v>
      </c>
      <c r="L37" t="str">
        <f t="shared" ref="L37" si="51">CONCATENATE($D37,"-",$R$1,"-",M37)</f>
        <v>Havermans, Jos-Verkooyen, John-1</v>
      </c>
      <c r="M37">
        <v>1</v>
      </c>
      <c r="N37">
        <f t="shared" si="43"/>
        <v>45736.23333333333</v>
      </c>
      <c r="O37">
        <f t="shared" si="11"/>
        <v>34</v>
      </c>
      <c r="Q37" s="83">
        <f t="shared" si="44"/>
        <v>45735</v>
      </c>
      <c r="R37" s="35" t="str">
        <f t="shared" si="45"/>
        <v>Steen, Kees van</v>
      </c>
      <c r="S37" s="40">
        <f t="shared" si="46"/>
        <v>7</v>
      </c>
      <c r="T37" s="40">
        <f t="shared" si="47"/>
        <v>30</v>
      </c>
      <c r="U37" s="40">
        <f t="shared" si="48"/>
        <v>2</v>
      </c>
      <c r="V37" s="41">
        <f t="shared" si="49"/>
        <v>0.23333333333333334</v>
      </c>
      <c r="W37" s="42">
        <f t="shared" si="50"/>
        <v>0</v>
      </c>
      <c r="X37">
        <f t="shared" si="9"/>
        <v>300</v>
      </c>
    </row>
    <row r="38" spans="2:24" ht="15">
      <c r="B38">
        <f t="shared" si="41"/>
        <v>45672.523333333331</v>
      </c>
      <c r="C38" s="35">
        <f>_xlfn.IFNA(VLOOKUP(L38,Invoer!$A$3:$P$599,3,FALSE),"")</f>
        <v>45672</v>
      </c>
      <c r="D38" s="23" t="str">
        <f>Deelnemers!$B$4</f>
        <v>Havermans, Jos</v>
      </c>
      <c r="E38" s="31">
        <f>IFERROR(IF(VLOOKUP(L38,Invoer!$A$3:$P$599,8,FALSE)&gt;$S$1,$S$1,VLOOKUP(L38,Invoer!$A$3:$P$599,8,FALSE)),"")</f>
        <v>2</v>
      </c>
      <c r="F38" s="31">
        <f>_xlfn.IFNA(VLOOKUP(L38,Invoer!$A$3:$P$599,10,FALSE),"")</f>
        <v>24</v>
      </c>
      <c r="G38" s="31">
        <f>_xlfn.IFNA(VLOOKUP(L38,Invoer!$A$3:$P$599,11,FALSE),"")</f>
        <v>1</v>
      </c>
      <c r="H38" s="32">
        <f>_xlfn.IFNA(VLOOKUP(L38,Invoer!$A$3:$P$599,13,FALSE),"")</f>
        <v>8.3333333333333329E-2</v>
      </c>
      <c r="I38" s="34">
        <f>_xlfn.IFNA(VLOOKUP(L38,Invoer!$A$3:$P$599,15,FALSE),"")</f>
        <v>0</v>
      </c>
      <c r="J38" s="37">
        <f>VLOOKUP($R$1,Deelnemers!$B$1:$D$25,3,FALSE)</f>
        <v>0.33333333333333331</v>
      </c>
      <c r="L38" t="str">
        <f t="shared" ref="L38" si="52">CONCATENATE($R$1,"-",,$D38,"-",M38)</f>
        <v>Verkooyen, John-Havermans, Jos-2</v>
      </c>
      <c r="M38">
        <v>2</v>
      </c>
      <c r="N38">
        <f t="shared" si="43"/>
        <v>45736.65</v>
      </c>
      <c r="O38">
        <f t="shared" si="11"/>
        <v>35</v>
      </c>
      <c r="Q38" s="83">
        <f t="shared" si="44"/>
        <v>45735</v>
      </c>
      <c r="R38" s="35" t="str">
        <f t="shared" si="45"/>
        <v>Hoppenbrouwers, Ben</v>
      </c>
      <c r="S38" s="40">
        <f t="shared" si="46"/>
        <v>10</v>
      </c>
      <c r="T38" s="40">
        <f t="shared" si="47"/>
        <v>25</v>
      </c>
      <c r="U38" s="40">
        <f t="shared" si="48"/>
        <v>3</v>
      </c>
      <c r="V38" s="41">
        <f t="shared" si="49"/>
        <v>0.4</v>
      </c>
      <c r="W38" s="42">
        <f t="shared" si="50"/>
        <v>1</v>
      </c>
      <c r="X38">
        <f t="shared" si="9"/>
        <v>250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0.33333333333333331</v>
      </c>
      <c r="L39" t="str">
        <f t="shared" ref="L39" si="53">CONCATENATE($D39,"-",$R$1,"-",M39)</f>
        <v>Havermans, Jos-Verkooyen, John-2</v>
      </c>
      <c r="M39">
        <v>2</v>
      </c>
      <c r="N39">
        <f t="shared" si="43"/>
        <v>45749.825714285718</v>
      </c>
      <c r="O39">
        <f t="shared" si="11"/>
        <v>36</v>
      </c>
      <c r="Q39" s="83">
        <f t="shared" si="44"/>
        <v>45749</v>
      </c>
      <c r="R39" s="35" t="str">
        <f t="shared" si="45"/>
        <v>Hanegraaf, Daan</v>
      </c>
      <c r="S39" s="40">
        <f t="shared" si="46"/>
        <v>4</v>
      </c>
      <c r="T39" s="40">
        <f t="shared" si="47"/>
        <v>14</v>
      </c>
      <c r="U39" s="40">
        <f t="shared" si="48"/>
        <v>1</v>
      </c>
      <c r="V39" s="41">
        <f t="shared" si="49"/>
        <v>0.2857142857142857</v>
      </c>
      <c r="W39" s="42">
        <f t="shared" si="50"/>
        <v>0</v>
      </c>
      <c r="X39">
        <f t="shared" si="9"/>
        <v>140</v>
      </c>
    </row>
    <row r="40" spans="2:24" ht="15">
      <c r="B40">
        <f t="shared" si="41"/>
        <v>45708.096896551724</v>
      </c>
      <c r="C40" s="35">
        <f>_xlfn.IFNA(VLOOKUP(L40,Invoer!$A$3:$P$599,3,FALSE),"")</f>
        <v>45707</v>
      </c>
      <c r="D40" s="23" t="str">
        <f>Deelnemers!$B$4</f>
        <v>Havermans, Jos</v>
      </c>
      <c r="E40" s="31">
        <f>IFERROR(IF(VLOOKUP(L40,Invoer!$A$3:$P$599,8,FALSE)&gt;$S$1,$S$1,VLOOKUP(L40,Invoer!$A$3:$P$599,8,FALSE)),"")</f>
        <v>6</v>
      </c>
      <c r="F40" s="31">
        <f>_xlfn.IFNA(VLOOKUP(L40,Invoer!$A$3:$P$599,10,FALSE),"")</f>
        <v>29</v>
      </c>
      <c r="G40" s="31">
        <f>_xlfn.IFNA(VLOOKUP(L40,Invoer!$A$3:$P$599,11,FALSE),"")</f>
        <v>1</v>
      </c>
      <c r="H40" s="32">
        <f>_xlfn.IFNA(VLOOKUP(L40,Invoer!$A$3:$P$599,13,FALSE),"")</f>
        <v>0.20689655172413793</v>
      </c>
      <c r="I40" s="34">
        <f>_xlfn.IFNA(VLOOKUP(L40,Invoer!$A$3:$P$599,15,FALSE),"")</f>
        <v>0</v>
      </c>
      <c r="J40" s="37">
        <f>VLOOKUP($R$1,Deelnemers!$B$1:$D$25,3,FALSE)</f>
        <v>0.33333333333333331</v>
      </c>
      <c r="L40" t="str">
        <f t="shared" ref="L40" si="54">CONCATENATE($R$1,"-",,$D40,"-",M40)</f>
        <v>Verkooyen, John-Havermans, Jos-3</v>
      </c>
      <c r="M40">
        <v>3</v>
      </c>
      <c r="N40">
        <f t="shared" si="43"/>
        <v>45749.833333333336</v>
      </c>
      <c r="O40">
        <f t="shared" si="11"/>
        <v>37</v>
      </c>
      <c r="Q40" s="83">
        <f t="shared" si="44"/>
        <v>45749</v>
      </c>
      <c r="R40" s="35" t="str">
        <f t="shared" si="45"/>
        <v>Hoppenbrouwers, Ben</v>
      </c>
      <c r="S40" s="40">
        <f t="shared" si="46"/>
        <v>4</v>
      </c>
      <c r="T40" s="40">
        <f t="shared" si="47"/>
        <v>30</v>
      </c>
      <c r="U40" s="40">
        <f t="shared" si="48"/>
        <v>1</v>
      </c>
      <c r="V40" s="41">
        <f t="shared" si="49"/>
        <v>0.13333333333333333</v>
      </c>
      <c r="W40" s="42">
        <f t="shared" si="50"/>
        <v>0</v>
      </c>
      <c r="X40">
        <f t="shared" si="9"/>
        <v>300</v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0.33333333333333331</v>
      </c>
      <c r="L41" t="str">
        <f t="shared" ref="L41" si="55">CONCATENATE($D41,"-",$R$1,"-",M41)</f>
        <v>Havermans, Jos-Verkooyen, John-3</v>
      </c>
      <c r="M41">
        <v>3</v>
      </c>
      <c r="N41">
        <f t="shared" si="43"/>
        <v>45750.366666666676</v>
      </c>
      <c r="O41">
        <f t="shared" si="11"/>
        <v>38</v>
      </c>
      <c r="Q41" s="83">
        <f t="shared" si="44"/>
        <v>45749</v>
      </c>
      <c r="R41" s="35" t="str">
        <f t="shared" si="45"/>
        <v>Jochems, Cees</v>
      </c>
      <c r="S41" s="40">
        <f t="shared" si="46"/>
        <v>8</v>
      </c>
      <c r="T41" s="40">
        <f t="shared" si="47"/>
        <v>30</v>
      </c>
      <c r="U41" s="40">
        <f t="shared" si="48"/>
        <v>2</v>
      </c>
      <c r="V41" s="41">
        <f t="shared" si="49"/>
        <v>0.26666666666666666</v>
      </c>
      <c r="W41" s="42">
        <f t="shared" si="50"/>
        <v>0</v>
      </c>
      <c r="X41">
        <f t="shared" si="9"/>
        <v>300</v>
      </c>
    </row>
    <row r="42" spans="2:24" ht="15">
      <c r="B42">
        <f t="shared" si="41"/>
        <v>45715.411052631585</v>
      </c>
      <c r="C42" s="35">
        <f>_xlfn.IFNA(VLOOKUP(L42,Invoer!$A$3:$P$599,3,FALSE),"")</f>
        <v>45714</v>
      </c>
      <c r="D42" s="23" t="str">
        <f>Deelnemers!$B$4</f>
        <v>Havermans, Jos</v>
      </c>
      <c r="E42" s="31">
        <f>IFERROR(IF(VLOOKUP(L42,Invoer!$A$3:$P$599,8,FALSE)&gt;$S$1,$S$1,VLOOKUP(L42,Invoer!$A$3:$P$599,8,FALSE)),"")</f>
        <v>8</v>
      </c>
      <c r="F42" s="31">
        <f>_xlfn.IFNA(VLOOKUP(L42,Invoer!$A$3:$P$599,10,FALSE),"")</f>
        <v>19</v>
      </c>
      <c r="G42" s="31">
        <f>_xlfn.IFNA(VLOOKUP(L42,Invoer!$A$3:$P$599,11,FALSE),"")</f>
        <v>2</v>
      </c>
      <c r="H42" s="32">
        <f>_xlfn.IFNA(VLOOKUP(L42,Invoer!$A$3:$P$599,13,FALSE),"")</f>
        <v>0.42105263157894735</v>
      </c>
      <c r="I42" s="34">
        <f>_xlfn.IFNA(VLOOKUP(L42,Invoer!$A$3:$P$599,15,FALSE),"")</f>
        <v>0</v>
      </c>
      <c r="J42" s="37">
        <f>VLOOKUP($R$1,Deelnemers!$B$1:$D$25,3,FALSE)</f>
        <v>0.33333333333333331</v>
      </c>
      <c r="L42" t="str">
        <f t="shared" ref="L42" si="56">CONCATENATE($R$1,"-",,$D42,"-",M42)</f>
        <v>Verkooyen, John-Havermans, Jos-4</v>
      </c>
      <c r="M42">
        <v>4</v>
      </c>
      <c r="N42">
        <f t="shared" si="43"/>
        <v>45757.500000000007</v>
      </c>
      <c r="O42">
        <f t="shared" si="11"/>
        <v>39</v>
      </c>
      <c r="Q42" s="83">
        <f t="shared" si="44"/>
        <v>45756</v>
      </c>
      <c r="R42" s="35" t="str">
        <f t="shared" si="45"/>
        <v>Praat, Marcel van</v>
      </c>
      <c r="S42" s="40">
        <f t="shared" si="46"/>
        <v>9</v>
      </c>
      <c r="T42" s="40">
        <f t="shared" si="47"/>
        <v>30</v>
      </c>
      <c r="U42" s="40">
        <f t="shared" si="48"/>
        <v>2</v>
      </c>
      <c r="V42" s="41">
        <f t="shared" si="49"/>
        <v>0.3</v>
      </c>
      <c r="W42" s="42">
        <f t="shared" si="50"/>
        <v>0</v>
      </c>
      <c r="X42">
        <f t="shared" si="9"/>
        <v>300</v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0.33333333333333331</v>
      </c>
      <c r="L43" t="str">
        <f t="shared" ref="L43" si="57">CONCATENATE($D43,"-",$R$1,"-",M43)</f>
        <v>Havermans, Jos-Verkooyen, John-4</v>
      </c>
      <c r="M43">
        <v>4</v>
      </c>
      <c r="N43">
        <f t="shared" si="43"/>
        <v>45757.656666666662</v>
      </c>
      <c r="O43">
        <f t="shared" si="11"/>
        <v>40</v>
      </c>
      <c r="Q43" s="83">
        <f t="shared" si="44"/>
        <v>45756</v>
      </c>
      <c r="R43" s="35" t="str">
        <f t="shared" si="45"/>
        <v>Vermeulen, Rudolf</v>
      </c>
      <c r="S43" s="40">
        <f t="shared" si="46"/>
        <v>10</v>
      </c>
      <c r="T43" s="40">
        <f t="shared" si="47"/>
        <v>24</v>
      </c>
      <c r="U43" s="40">
        <f t="shared" si="48"/>
        <v>2</v>
      </c>
      <c r="V43" s="41">
        <f t="shared" si="49"/>
        <v>0.41666666666666669</v>
      </c>
      <c r="W43" s="42">
        <f t="shared" si="50"/>
        <v>3</v>
      </c>
      <c r="X43">
        <f t="shared" si="9"/>
        <v>24</v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0.33333333333333331</v>
      </c>
      <c r="L44" t="str">
        <f t="shared" ref="L44" si="58">CONCATENATE($R$1,"-",,$D44,"-",M44)</f>
        <v>Verkooyen, John-Havermans, Jos-5</v>
      </c>
      <c r="M44">
        <v>5</v>
      </c>
      <c r="N44">
        <f t="shared" si="43"/>
        <v>45763.700000000004</v>
      </c>
      <c r="O44">
        <f t="shared" si="11"/>
        <v>41</v>
      </c>
      <c r="Q44" s="83">
        <f t="shared" si="44"/>
        <v>45763</v>
      </c>
      <c r="R44" s="35" t="str">
        <f t="shared" si="45"/>
        <v>Vermeulen, Rudolf</v>
      </c>
      <c r="S44" s="40">
        <f t="shared" si="46"/>
        <v>3</v>
      </c>
      <c r="T44" s="40">
        <f t="shared" si="47"/>
        <v>30</v>
      </c>
      <c r="U44" s="40">
        <f t="shared" si="48"/>
        <v>1</v>
      </c>
      <c r="V44" s="41">
        <f t="shared" si="49"/>
        <v>0.1</v>
      </c>
      <c r="W44" s="42">
        <f t="shared" si="50"/>
        <v>0</v>
      </c>
      <c r="X44">
        <f t="shared" si="9"/>
        <v>300</v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0.33333333333333331</v>
      </c>
      <c r="L45" t="str">
        <f t="shared" ref="L45" si="59">CONCATENATE($D45,"-",$R$1,"-",M45)</f>
        <v>Havermans, Jos-Verkooyen, John-5</v>
      </c>
      <c r="M45">
        <v>5</v>
      </c>
      <c r="N45">
        <f t="shared" si="43"/>
        <v>45764.50615384616</v>
      </c>
      <c r="O45">
        <f t="shared" si="11"/>
        <v>42</v>
      </c>
      <c r="Q45" s="83">
        <f t="shared" si="44"/>
        <v>45763</v>
      </c>
      <c r="R45" s="35" t="str">
        <f t="shared" si="45"/>
        <v>Zagers, Kees</v>
      </c>
      <c r="S45" s="40">
        <f t="shared" si="46"/>
        <v>9</v>
      </c>
      <c r="T45" s="40">
        <f t="shared" si="47"/>
        <v>26</v>
      </c>
      <c r="U45" s="40">
        <f t="shared" si="48"/>
        <v>2</v>
      </c>
      <c r="V45" s="41">
        <f t="shared" si="49"/>
        <v>0.34615384615384615</v>
      </c>
      <c r="W45" s="42">
        <f t="shared" si="50"/>
        <v>0</v>
      </c>
      <c r="X45">
        <f t="shared" si="9"/>
        <v>260</v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0.33333333333333331</v>
      </c>
      <c r="L46" t="str">
        <f t="shared" ref="L46" si="60">CONCATENATE($R$1,"-",,$D46,"-",M46)</f>
        <v>Verkooyen, John-Havermans, Jos-6</v>
      </c>
      <c r="M46">
        <v>6</v>
      </c>
      <c r="N46">
        <f t="shared" si="43"/>
        <v>45771.23333333333</v>
      </c>
      <c r="O46">
        <f t="shared" si="11"/>
        <v>43</v>
      </c>
      <c r="Q46" s="83">
        <f t="shared" si="44"/>
        <v>45770</v>
      </c>
      <c r="R46" s="35" t="str">
        <f t="shared" si="45"/>
        <v>Steen, Jan van</v>
      </c>
      <c r="S46" s="40">
        <f t="shared" si="46"/>
        <v>7</v>
      </c>
      <c r="T46" s="40">
        <f t="shared" si="47"/>
        <v>30</v>
      </c>
      <c r="U46" s="40">
        <f t="shared" si="48"/>
        <v>1</v>
      </c>
      <c r="V46" s="41">
        <f t="shared" si="49"/>
        <v>0.23333333333333334</v>
      </c>
      <c r="W46" s="42">
        <f t="shared" si="50"/>
        <v>0</v>
      </c>
      <c r="X46">
        <f t="shared" si="9"/>
        <v>300</v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0.33333333333333331</v>
      </c>
      <c r="L47" t="str">
        <f t="shared" ref="L47" si="61">CONCATENATE($D47,"-",$R$1,"-",M47)</f>
        <v>Havermans, Jos-Verkooyen, John-6</v>
      </c>
      <c r="M47">
        <v>6</v>
      </c>
      <c r="N47">
        <f t="shared" si="43"/>
        <v>45771.65</v>
      </c>
      <c r="O47">
        <f t="shared" si="11"/>
        <v>44</v>
      </c>
      <c r="Q47" s="83">
        <f t="shared" si="44"/>
        <v>45770</v>
      </c>
      <c r="R47" s="35" t="str">
        <f t="shared" si="45"/>
        <v>Hanegraaf, Hein</v>
      </c>
      <c r="S47" s="40">
        <f t="shared" si="46"/>
        <v>10</v>
      </c>
      <c r="T47" s="40">
        <f t="shared" si="47"/>
        <v>25</v>
      </c>
      <c r="U47" s="40">
        <f t="shared" si="48"/>
        <v>3</v>
      </c>
      <c r="V47" s="41">
        <f t="shared" si="49"/>
        <v>0.4</v>
      </c>
      <c r="W47" s="42">
        <f t="shared" si="50"/>
        <v>3</v>
      </c>
      <c r="X47">
        <f t="shared" si="9"/>
        <v>25</v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0.33333333333333331</v>
      </c>
      <c r="L48" t="str">
        <f t="shared" ref="L48" si="62">CONCATENATE($R$1,"-",,$D48,"-",M48)</f>
        <v>Verkooyen, John-Havermans, Jos-7</v>
      </c>
      <c r="M48">
        <v>7</v>
      </c>
      <c r="N48">
        <f t="shared" si="43"/>
        <v>45771.781666666662</v>
      </c>
      <c r="O48">
        <f t="shared" si="11"/>
        <v>45</v>
      </c>
      <c r="Q48" s="83">
        <f t="shared" si="44"/>
        <v>45770</v>
      </c>
      <c r="R48" s="35" t="str">
        <f t="shared" si="45"/>
        <v>Kroese, Gerard</v>
      </c>
      <c r="S48" s="40">
        <f t="shared" si="46"/>
        <v>10</v>
      </c>
      <c r="T48" s="40">
        <f t="shared" si="47"/>
        <v>24</v>
      </c>
      <c r="U48" s="40">
        <f t="shared" si="48"/>
        <v>3</v>
      </c>
      <c r="V48" s="41">
        <f t="shared" si="49"/>
        <v>0.54166666666666663</v>
      </c>
      <c r="W48" s="42">
        <f t="shared" si="50"/>
        <v>3</v>
      </c>
      <c r="X48">
        <f t="shared" si="9"/>
        <v>24</v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0.33333333333333331</v>
      </c>
      <c r="L49" t="str">
        <f t="shared" ref="L49" si="63">CONCATENATE($D49,"-",$R$1,"-",M49)</f>
        <v>Havermans, Jos-Verkooyen, John-7</v>
      </c>
      <c r="M49">
        <v>7</v>
      </c>
      <c r="N49">
        <f t="shared" si="43"/>
        <v>45778.1</v>
      </c>
      <c r="O49">
        <f t="shared" si="11"/>
        <v>46</v>
      </c>
      <c r="Q49" s="83">
        <f t="shared" si="44"/>
        <v>45777</v>
      </c>
      <c r="R49" s="35" t="str">
        <f t="shared" si="45"/>
        <v>Steen, Kees van</v>
      </c>
      <c r="S49" s="40">
        <f t="shared" si="46"/>
        <v>6</v>
      </c>
      <c r="T49" s="40">
        <f t="shared" si="47"/>
        <v>30</v>
      </c>
      <c r="U49" s="40">
        <f t="shared" si="48"/>
        <v>1</v>
      </c>
      <c r="V49" s="41">
        <f t="shared" si="49"/>
        <v>0.2</v>
      </c>
      <c r="W49" s="42">
        <f t="shared" si="50"/>
        <v>0</v>
      </c>
      <c r="X49">
        <f t="shared" si="9"/>
        <v>300</v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0.33333333333333331</v>
      </c>
      <c r="L50" t="str">
        <f t="shared" ref="L50" si="64">CONCATENATE($R$1,"-",,$D50,"-",M50)</f>
        <v>Verkooyen, John-Havermans, Jos-8</v>
      </c>
      <c r="M50">
        <v>8</v>
      </c>
      <c r="N50">
        <f t="shared" si="43"/>
        <v>45778.231666666659</v>
      </c>
      <c r="O50">
        <f t="shared" si="11"/>
        <v>47</v>
      </c>
      <c r="Q50" s="83">
        <f t="shared" si="44"/>
        <v>45777</v>
      </c>
      <c r="R50" s="35" t="str">
        <f t="shared" si="45"/>
        <v>Praat, Marcel van</v>
      </c>
      <c r="S50" s="40">
        <f t="shared" si="46"/>
        <v>7</v>
      </c>
      <c r="T50" s="40">
        <f t="shared" si="47"/>
        <v>24</v>
      </c>
      <c r="U50" s="40">
        <f t="shared" si="48"/>
        <v>1</v>
      </c>
      <c r="V50" s="41">
        <f t="shared" si="49"/>
        <v>0.29166666666666669</v>
      </c>
      <c r="W50" s="42">
        <f t="shared" si="50"/>
        <v>0</v>
      </c>
      <c r="X50">
        <f t="shared" si="9"/>
        <v>240</v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0.33333333333333331</v>
      </c>
      <c r="L51" t="str">
        <f t="shared" ref="L51" si="65">CONCATENATE($D51,"-",$R$1,"-",M51)</f>
        <v>Havermans, Jos-Verkooyen, John-8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45617.1</v>
      </c>
      <c r="C52" s="35">
        <f>_xlfn.IFNA(VLOOKUP(L52,Invoer!$A$3:$P$599,3,FALSE),"")</f>
        <v>45616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6</v>
      </c>
      <c r="F52" s="31">
        <f>_xlfn.IFNA(VLOOKUP(L52,Invoer!$A$3:$P$599,10,FALSE),"")</f>
        <v>30</v>
      </c>
      <c r="G52" s="31">
        <f>_xlfn.IFNA(VLOOKUP(L52,Invoer!$A$3:$P$599,11,FALSE),"")</f>
        <v>1</v>
      </c>
      <c r="H52" s="32">
        <f>_xlfn.IFNA(VLOOKUP(L52,Invoer!$A$3:$P$599,13,FALSE),"")</f>
        <v>0.2</v>
      </c>
      <c r="I52" s="34">
        <f>_xlfn.IFNA(VLOOKUP(L52,Invoer!$A$3:$P$599,15,FALSE),"")</f>
        <v>0</v>
      </c>
      <c r="J52" s="37">
        <f>VLOOKUP($R$1,Deelnemers!$B$1:$D$25,3,FALSE)</f>
        <v>0.33333333333333331</v>
      </c>
      <c r="L52" t="str">
        <f t="shared" ref="L52" si="66">CONCATENATE($R$1,"-",,$D52,"-",M52)</f>
        <v>Verkooyen, John-Hoppenbrouwers,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45638.500000000007</v>
      </c>
      <c r="C53" s="35">
        <f>_xlfn.IFNA(VLOOKUP(L53,Invoer!$A$3:$P$599,3,FALSE),"")</f>
        <v>45637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9</v>
      </c>
      <c r="F53" s="31">
        <f>_xlfn.IFNA(VLOOKUP(L53,Invoer!$A$3:$P$599,10,FALSE),"")</f>
        <v>30</v>
      </c>
      <c r="G53" s="31">
        <f>_xlfn.IFNA(VLOOKUP(L53,Invoer!$A$3:$P$599,12,FALSE),"")</f>
        <v>2</v>
      </c>
      <c r="H53" s="32">
        <f>_xlfn.IFNA(VLOOKUP(L53,Invoer!$A$3:$P$599,14,FALSE),"")</f>
        <v>0.3</v>
      </c>
      <c r="I53" s="34">
        <f>_xlfn.IFNA(VLOOKUP(L53,Invoer!$A$3:$P$599,16,FALSE),"")</f>
        <v>0</v>
      </c>
      <c r="J53" s="37">
        <f>VLOOKUP($R$1,Deelnemers!$B$1:$D$25,3,FALSE)</f>
        <v>0.33333333333333331</v>
      </c>
      <c r="L53" t="str">
        <f t="shared" ref="L53" si="67">CONCATENATE($D53,"-",$R$1,"-",M53)</f>
        <v>Hoppenbrouwers, Ben-Verkooyen, John-1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45722.500344827589</v>
      </c>
      <c r="C54" s="35">
        <f>_xlfn.IFNA(VLOOKUP(L54,Invoer!$A$3:$P$599,3,FALSE),"")</f>
        <v>45721</v>
      </c>
      <c r="D54" s="23" t="str">
        <f>Deelnemers!$B$5</f>
        <v>Hoppenbrouwers, Ben</v>
      </c>
      <c r="E54" s="31">
        <f>IFERROR(IF(VLOOKUP(L54,Invoer!$A$3:$P$599,8,FALSE)&gt;$S$1,$S$1,VLOOKUP(L54,Invoer!$A$3:$P$599,8,FALSE)),"")</f>
        <v>9</v>
      </c>
      <c r="F54" s="31">
        <f>_xlfn.IFNA(VLOOKUP(L54,Invoer!$A$3:$P$599,10,FALSE),"")</f>
        <v>29</v>
      </c>
      <c r="G54" s="31">
        <f>_xlfn.IFNA(VLOOKUP(L54,Invoer!$A$3:$P$599,11,FALSE),"")</f>
        <v>2</v>
      </c>
      <c r="H54" s="32">
        <f>_xlfn.IFNA(VLOOKUP(L54,Invoer!$A$3:$P$599,13,FALSE),"")</f>
        <v>0.31034482758620691</v>
      </c>
      <c r="I54" s="34">
        <f>_xlfn.IFNA(VLOOKUP(L54,Invoer!$A$3:$P$599,15,FALSE),"")</f>
        <v>0</v>
      </c>
      <c r="J54" s="37">
        <f>VLOOKUP($R$1,Deelnemers!$B$1:$D$25,3,FALSE)</f>
        <v>0.33333333333333331</v>
      </c>
      <c r="L54" t="str">
        <f t="shared" ref="L54" si="68">CONCATENATE($R$1,"-",,$D54,"-",M54)</f>
        <v>Verkooyen, John-Hoppenbrouwers,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45736.65</v>
      </c>
      <c r="C55" s="35">
        <f>_xlfn.IFNA(VLOOKUP(L55,Invoer!$A$3:$P$599,3,FALSE),"")</f>
        <v>45735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10</v>
      </c>
      <c r="F55" s="31">
        <f>_xlfn.IFNA(VLOOKUP(L55,Invoer!$A$3:$P$599,10,FALSE),"")</f>
        <v>25</v>
      </c>
      <c r="G55" s="31">
        <f>_xlfn.IFNA(VLOOKUP(L55,Invoer!$A$3:$P$599,12,FALSE),"")</f>
        <v>3</v>
      </c>
      <c r="H55" s="32">
        <f>_xlfn.IFNA(VLOOKUP(L55,Invoer!$A$3:$P$599,14,FALSE),"")</f>
        <v>0.4</v>
      </c>
      <c r="I55" s="34">
        <f>_xlfn.IFNA(VLOOKUP(L55,Invoer!$A$3:$P$599,16,FALSE),"")</f>
        <v>1</v>
      </c>
      <c r="J55" s="37">
        <f>VLOOKUP($R$1,Deelnemers!$B$1:$D$25,3,FALSE)</f>
        <v>0.33333333333333331</v>
      </c>
      <c r="L55" t="str">
        <f t="shared" ref="L55" si="69">CONCATENATE($D55,"-",$R$1,"-",M55)</f>
        <v>Hoppenbrouwers, Ben-Verkooyen, John-2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0.33333333333333331</v>
      </c>
      <c r="L56" t="str">
        <f t="shared" ref="L56" si="70">CONCATENATE($R$1,"-",,$D56,"-",M56)</f>
        <v>Verkooyen, John-Hoppenbrouwers,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45749.833333333336</v>
      </c>
      <c r="C57" s="35">
        <f>_xlfn.IFNA(VLOOKUP(L57,Invoer!$A$3:$P$599,3,FALSE),"")</f>
        <v>45749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4</v>
      </c>
      <c r="F57" s="31">
        <f>_xlfn.IFNA(VLOOKUP(L57,Invoer!$A$3:$P$599,10,FALSE),"")</f>
        <v>30</v>
      </c>
      <c r="G57" s="31">
        <f>_xlfn.IFNA(VLOOKUP(L57,Invoer!$A$3:$P$599,12,FALSE),"")</f>
        <v>1</v>
      </c>
      <c r="H57" s="32">
        <f>_xlfn.IFNA(VLOOKUP(L57,Invoer!$A$3:$P$599,14,FALSE),"")</f>
        <v>0.13333333333333333</v>
      </c>
      <c r="I57" s="34">
        <f>_xlfn.IFNA(VLOOKUP(L57,Invoer!$A$3:$P$599,16,FALSE),"")</f>
        <v>0</v>
      </c>
      <c r="J57" s="37">
        <f>VLOOKUP($R$1,Deelnemers!$B$1:$D$25,3,FALSE)</f>
        <v>0.33333333333333331</v>
      </c>
      <c r="L57" t="str">
        <f t="shared" ref="L57" si="71">CONCATENATE($D57,"-",$R$1,"-",M57)</f>
        <v>Hoppenbrouwers, Ben-Verkooyen, John-3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0.33333333333333331</v>
      </c>
      <c r="L58" t="str">
        <f t="shared" ref="L58" si="72">CONCATENATE($R$1,"-",,$D58,"-",M58)</f>
        <v>Verkooyen, John-Hoppenbrouwers,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0.33333333333333331</v>
      </c>
      <c r="L59" t="str">
        <f t="shared" ref="L59" si="73">CONCATENATE($D59,"-",$R$1,"-",M59)</f>
        <v>Hoppenbrouwers, Ben-Verkooyen, John-4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0.33333333333333331</v>
      </c>
      <c r="L60" t="str">
        <f t="shared" ref="L60" si="74">CONCATENATE($R$1,"-",,$D60,"-",M60)</f>
        <v>Verkooyen, John-Hoppenbrouwers,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0.33333333333333331</v>
      </c>
      <c r="L61" t="str">
        <f t="shared" ref="L61" si="75">CONCATENATE($D61,"-",$R$1,"-",M61)</f>
        <v>Hoppenbrouwers, Ben-Verkooyen, John-5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0.33333333333333331</v>
      </c>
      <c r="L62" t="str">
        <f t="shared" ref="L62" si="76">CONCATENATE($R$1,"-",,$D62,"-",M62)</f>
        <v>Verkooyen, John-Hoppenbrouwers,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0.33333333333333331</v>
      </c>
      <c r="L63" t="str">
        <f t="shared" ref="L63" si="77">CONCATENATE($D63,"-",$R$1,"-",M63)</f>
        <v>Hoppenbrouwers, Ben-Verkooyen, John-6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0.33333333333333331</v>
      </c>
      <c r="L64" t="str">
        <f t="shared" ref="L64" si="78">CONCATENATE($R$1,"-",,$D64,"-",M64)</f>
        <v>Verkooyen, John-Hoppenbrouwers,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0.33333333333333331</v>
      </c>
      <c r="L65" t="str">
        <f t="shared" ref="L65" si="79">CONCATENATE($D65,"-",$R$1,"-",M65)</f>
        <v>Hoppenbrouwers, Ben-Verkooyen, John-7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0.33333333333333331</v>
      </c>
      <c r="L66" t="str">
        <f t="shared" ref="L66" si="80">CONCATENATE($R$1,"-",,$D66,"-",M66)</f>
        <v>Verkooyen, John-Hoppenbrouwers,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0.33333333333333331</v>
      </c>
      <c r="L67" t="str">
        <f t="shared" ref="L67" si="81">CONCATENATE($D67,"-",$R$1,"-",M67)</f>
        <v>Hoppenbrouwers, Ben-Verkooyen, John-8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45672.65</v>
      </c>
      <c r="C68" s="35">
        <f>_xlfn.IFNA(VLOOKUP(L68,Invoer!$A$3:$P$599,3,FALSE),"")</f>
        <v>45672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3</v>
      </c>
      <c r="F68" s="31">
        <f>_xlfn.IFNA(VLOOKUP(L68,Invoer!$A$3:$P$599,10,FALSE),"")</f>
        <v>15</v>
      </c>
      <c r="G68" s="31">
        <f>_xlfn.IFNA(VLOOKUP(L68,Invoer!$A$3:$P$599,11,FALSE),"")</f>
        <v>3</v>
      </c>
      <c r="H68" s="32">
        <f>_xlfn.IFNA(VLOOKUP(L68,Invoer!$A$3:$P$599,13,FALSE),"")</f>
        <v>0.2</v>
      </c>
      <c r="I68" s="34">
        <f>_xlfn.IFNA(VLOOKUP(L68,Invoer!$A$3:$P$599,15,FALSE),"")</f>
        <v>0</v>
      </c>
      <c r="J68" s="37">
        <f>VLOOKUP($R$1,Deelnemers!$B$1:$D$25,3,FALSE)</f>
        <v>0.33333333333333331</v>
      </c>
      <c r="L68" t="str">
        <f t="shared" ref="L68" si="83">CONCATENATE($R$1,"-",,$D68,"-",M68)</f>
        <v>Verkooyen, John-Jochems,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45617.51</v>
      </c>
      <c r="C69" s="35">
        <f>_xlfn.IFNA(VLOOKUP(L69,Invoer!$A$3:$P$599,3,FALSE),"")</f>
        <v>45616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9</v>
      </c>
      <c r="F69" s="31">
        <f>_xlfn.IFNA(VLOOKUP(L69,Invoer!$A$3:$P$599,10,FALSE),"")</f>
        <v>25</v>
      </c>
      <c r="G69" s="31">
        <f>_xlfn.IFNA(VLOOKUP(L69,Invoer!$A$3:$P$599,12,FALSE),"")</f>
        <v>4</v>
      </c>
      <c r="H69" s="32">
        <f>_xlfn.IFNA(VLOOKUP(L69,Invoer!$A$3:$P$599,14,FALSE),"")</f>
        <v>0.36</v>
      </c>
      <c r="I69" s="34">
        <f>_xlfn.IFNA(VLOOKUP(L69,Invoer!$A$3:$P$599,16,FALSE),"")</f>
        <v>0</v>
      </c>
      <c r="J69" s="37">
        <f>VLOOKUP($R$1,Deelnemers!$B$1:$D$25,3,FALSE)</f>
        <v>0.33333333333333331</v>
      </c>
      <c r="L69" t="str">
        <f t="shared" ref="L69" si="92">CONCATENATE($D69,"-",$R$1,"-",M69)</f>
        <v>Jochems, Cees-Verkooyen, John-1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0.33333333333333331</v>
      </c>
      <c r="L70" t="str">
        <f t="shared" ref="L70" si="94">CONCATENATE($R$1,"-",,$D70,"-",M70)</f>
        <v>Verkooyen, John-Jochems,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45750.366666666676</v>
      </c>
      <c r="C71" s="35">
        <f>_xlfn.IFNA(VLOOKUP(L71,Invoer!$A$3:$P$599,3,FALSE),"")</f>
        <v>45749</v>
      </c>
      <c r="D71" s="23" t="str">
        <f>Deelnemers!$B$6</f>
        <v>Jochems, Cees</v>
      </c>
      <c r="E71" s="31">
        <f>IFERROR(IF(VLOOKUP(L71,Invoer!$A$3:$P$599,9,FALSE)&gt;$S$1,$S$1,VLOOKUP(L71,Invoer!$A$3:$P$599,9,FALSE)),"")</f>
        <v>8</v>
      </c>
      <c r="F71" s="31">
        <f>_xlfn.IFNA(VLOOKUP(L71,Invoer!$A$3:$P$599,10,FALSE),"")</f>
        <v>30</v>
      </c>
      <c r="G71" s="31">
        <f>_xlfn.IFNA(VLOOKUP(L71,Invoer!$A$3:$P$599,12,FALSE),"")</f>
        <v>2</v>
      </c>
      <c r="H71" s="32">
        <f>_xlfn.IFNA(VLOOKUP(L71,Invoer!$A$3:$P$599,14,FALSE),"")</f>
        <v>0.26666666666666666</v>
      </c>
      <c r="I71" s="34">
        <f>_xlfn.IFNA(VLOOKUP(L71,Invoer!$A$3:$P$599,16,FALSE),"")</f>
        <v>0</v>
      </c>
      <c r="J71" s="37">
        <f>VLOOKUP($R$1,Deelnemers!$B$1:$D$25,3,FALSE)</f>
        <v>0.33333333333333331</v>
      </c>
      <c r="L71" t="str">
        <f t="shared" ref="L71" si="96">CONCATENATE($D71,"-",$R$1,"-",M71)</f>
        <v>Jochems, Cees-Verkooyen, John-2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0.33333333333333331</v>
      </c>
      <c r="L72" t="str">
        <f t="shared" ref="L72" si="97">CONCATENATE($R$1,"-",,$D72,"-",M72)</f>
        <v>Verkooyen, John-Jochems,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0.33333333333333331</v>
      </c>
      <c r="L73" t="str">
        <f t="shared" ref="L73" si="98">CONCATENATE($D73,"-",$R$1,"-",M73)</f>
        <v>Jochems, Cees-Verkooyen, John-3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0.33333333333333331</v>
      </c>
      <c r="L74" t="str">
        <f t="shared" ref="L74" si="99">CONCATENATE($R$1,"-",,$D74,"-",M74)</f>
        <v>Verkooyen, John-Jochems,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0.33333333333333331</v>
      </c>
      <c r="L75" t="str">
        <f t="shared" ref="L75" si="100">CONCATENATE($D75,"-",$R$1,"-",M75)</f>
        <v>Jochems, Cees-Verkooyen, John-4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0.33333333333333331</v>
      </c>
      <c r="L76" t="str">
        <f t="shared" ref="L76" si="101">CONCATENATE($R$1,"-",,$D76,"-",M76)</f>
        <v>Verkooyen, John-Jochems,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0.33333333333333331</v>
      </c>
      <c r="L77" t="str">
        <f t="shared" ref="L77" si="102">CONCATENATE($D77,"-",$R$1,"-",M77)</f>
        <v>Jochems, Cees-Verkooyen, John-5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0.33333333333333331</v>
      </c>
      <c r="L78" t="str">
        <f t="shared" ref="L78" si="103">CONCATENATE($R$1,"-",,$D78,"-",M78)</f>
        <v>Verkooyen, John-Jochems,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0.33333333333333331</v>
      </c>
      <c r="L79" t="str">
        <f t="shared" ref="L79" si="104">CONCATENATE($D79,"-",$R$1,"-",M79)</f>
        <v>Jochems, Cees-Verkooyen, John-6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0.33333333333333331</v>
      </c>
      <c r="L80" t="str">
        <f t="shared" ref="L80" si="105">CONCATENATE($R$1,"-",,$D80,"-",M80)</f>
        <v>Verkooyen, John-Jochems,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0.33333333333333331</v>
      </c>
      <c r="L81" t="str">
        <f t="shared" ref="L81" si="106">CONCATENATE($D81,"-",$R$1,"-",M81)</f>
        <v>Jochems, Cees-Verkooyen, John-7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0.33333333333333331</v>
      </c>
      <c r="L82" t="str">
        <f t="shared" ref="L82" si="107">CONCATENATE($R$1,"-",,$D82,"-",M82)</f>
        <v>Verkooyen, John-Jochems,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0.33333333333333331</v>
      </c>
      <c r="L83" t="str">
        <f t="shared" ref="L83" si="108">CONCATENATE($D83,"-",$R$1,"-",M83)</f>
        <v>Jochems, Cees-Verkooyen, John-8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45666.634827586211</v>
      </c>
      <c r="C84" s="35">
        <f>_xlfn.IFNA(VLOOKUP(L84,Invoer!$A$3:$P$599,3,FALSE),"")</f>
        <v>45665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10</v>
      </c>
      <c r="F84" s="31">
        <f>_xlfn.IFNA(VLOOKUP(L84,Invoer!$A$3:$P$599,10,FALSE),"")</f>
        <v>29</v>
      </c>
      <c r="G84" s="31">
        <f>_xlfn.IFNA(VLOOKUP(L84,Invoer!$A$3:$P$599,11,FALSE),"")</f>
        <v>1</v>
      </c>
      <c r="H84" s="32">
        <f>_xlfn.IFNA(VLOOKUP(L84,Invoer!$A$3:$P$599,13,FALSE),"")</f>
        <v>0.34482758620689657</v>
      </c>
      <c r="I84" s="34">
        <f>_xlfn.IFNA(VLOOKUP(L84,Invoer!$A$3:$P$599,15,FALSE),"")</f>
        <v>0</v>
      </c>
      <c r="J84" s="37">
        <f>VLOOKUP($R$1,Deelnemers!$B$1:$D$25,3,FALSE)</f>
        <v>0.33333333333333331</v>
      </c>
      <c r="L84" t="str">
        <f t="shared" ref="L84:L98" si="110">CONCATENATE($D84,"-",$R$1,"-",M84)</f>
        <v>Kroese, Gerard-Verkooyen, John-1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0.33333333333333331</v>
      </c>
      <c r="L85" t="str">
        <f>CONCATENATE($R$1,"-",$D85,"-",M85)</f>
        <v>Verkooyen, John-Kroese,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45771.781666666662</v>
      </c>
      <c r="C86" s="35">
        <f>_xlfn.IFNA(VLOOKUP(L86,Invoer!$A$3:$P$599,3,FALSE),"")</f>
        <v>45770</v>
      </c>
      <c r="D86" s="23" t="str">
        <f>Deelnemers!$B$7</f>
        <v>Kroese, Gerard</v>
      </c>
      <c r="E86" s="31">
        <f>IFERROR(IF(VLOOKUP(L86,Invoer!$A$3:$P$599,8,FALSE)&gt;$S$1,$S$1,VLOOKUP(L86,Invoer!$A$3:$P$599,8,FALSE)),"")</f>
        <v>10</v>
      </c>
      <c r="F86" s="31">
        <f>_xlfn.IFNA(VLOOKUP(L86,Invoer!$A$3:$P$599,10,FALSE),"")</f>
        <v>24</v>
      </c>
      <c r="G86" s="31">
        <f>_xlfn.IFNA(VLOOKUP(L86,Invoer!$A$3:$P$599,11,FALSE),"")</f>
        <v>3</v>
      </c>
      <c r="H86" s="32">
        <f>_xlfn.IFNA(VLOOKUP(L86,Invoer!$A$3:$P$599,13,FALSE),"")</f>
        <v>0.54166666666666663</v>
      </c>
      <c r="I86" s="34">
        <f>_xlfn.IFNA(VLOOKUP(L86,Invoer!$A$3:$P$599,15,FALSE),"")</f>
        <v>3</v>
      </c>
      <c r="J86" s="37">
        <f>VLOOKUP($R$1,Deelnemers!$B$1:$D$25,3,FALSE)</f>
        <v>0.33333333333333331</v>
      </c>
      <c r="L86" t="str">
        <f t="shared" si="110"/>
        <v>Kroese, Gerard-Verkooyen, John-2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0.33333333333333331</v>
      </c>
      <c r="L87" t="str">
        <f t="shared" ref="L87" si="119">CONCATENATE($R$1,"-",$D87,"-",M87)</f>
        <v>Verkooyen, John-Kroese,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0.33333333333333331</v>
      </c>
      <c r="L88" t="str">
        <f t="shared" si="110"/>
        <v>Kroese, Gerard-Verkooyen, John-3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0.33333333333333331</v>
      </c>
      <c r="L89" t="str">
        <f t="shared" ref="L89" si="120">CONCATENATE($R$1,"-",$D89,"-",M89)</f>
        <v>Verkooyen, John-Kroese,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0.33333333333333331</v>
      </c>
      <c r="L90" t="str">
        <f t="shared" si="110"/>
        <v>Kroese, Gerard-Verkooyen, John-4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0.33333333333333331</v>
      </c>
      <c r="L91" t="str">
        <f t="shared" ref="L91" si="121">CONCATENATE($R$1,"-",$D91,"-",M91)</f>
        <v>Verkooyen, John-Kroese,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0.33333333333333331</v>
      </c>
      <c r="L92" t="str">
        <f t="shared" si="110"/>
        <v>Kroese, Gerard-Verkooyen, John-5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0.33333333333333331</v>
      </c>
      <c r="L93" t="str">
        <f t="shared" ref="L93" si="122">CONCATENATE($R$1,"-",$D93,"-",M93)</f>
        <v>Verkooyen, John-Kroese,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0.33333333333333331</v>
      </c>
      <c r="L94" t="str">
        <f t="shared" si="110"/>
        <v>Kroese, Gerard-Verkooyen, John-6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0.33333333333333331</v>
      </c>
      <c r="L95" t="str">
        <f t="shared" ref="L95" si="123">CONCATENATE($R$1,"-",$D95,"-",M95)</f>
        <v>Verkooyen, John-Kroese,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0.33333333333333331</v>
      </c>
      <c r="L96" t="str">
        <f t="shared" si="110"/>
        <v>Kroese, Gerard-Verkooyen, John-7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0.33333333333333331</v>
      </c>
      <c r="L97" t="str">
        <f t="shared" ref="L97" si="124">CONCATENATE($R$1,"-",$D97,"-",M97)</f>
        <v>Verkooyen, John-Kroese,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0.33333333333333331</v>
      </c>
      <c r="L98" t="str">
        <f t="shared" si="110"/>
        <v>Kroese, Gerard-Verkooyen, John-8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0.33333333333333331</v>
      </c>
      <c r="L99" t="str">
        <f t="shared" ref="L99" si="125">CONCATENATE($R$1,"-",$D99,"-",M99)</f>
        <v>Verkooyen, John-Kroese,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45637.700000000004</v>
      </c>
      <c r="C100" s="35">
        <f>_xlfn.IFNA(VLOOKUP(L100,Invoer!$A$3:$P$599,3,FALSE),"")</f>
        <v>45637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3</v>
      </c>
      <c r="F100" s="31">
        <f>_xlfn.IFNA(VLOOKUP(L100,Invoer!$A$3:$P$599,10,FALSE),"")</f>
        <v>30</v>
      </c>
      <c r="G100" s="31">
        <f>_xlfn.IFNA(VLOOKUP(L100,Invoer!$A$3:$P$599,11,FALSE),"")</f>
        <v>1</v>
      </c>
      <c r="H100" s="32">
        <f>_xlfn.IFNA(VLOOKUP(L100,Invoer!$A$3:$P$599,13,FALSE),"")</f>
        <v>0.1</v>
      </c>
      <c r="I100" s="34">
        <f>_xlfn.IFNA(VLOOKUP(L100,Invoer!$A$3:$P$599,15,FALSE),"")</f>
        <v>0</v>
      </c>
      <c r="J100" s="37">
        <f>VLOOKUP($R$1,Deelnemers!$B$1:$D$25,3,FALSE)</f>
        <v>0.33333333333333331</v>
      </c>
      <c r="L100" t="str">
        <f t="shared" ref="L100" si="127">CONCATENATE($R$1,"-",,$D100,"-",M100)</f>
        <v>Verkooyen, John-Oorschot,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45645.23333333333</v>
      </c>
      <c r="C101" s="35">
        <f>_xlfn.IFNA(VLOOKUP(L101,Invoer!$A$3:$P$599,3,FALSE),"")</f>
        <v>45644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7</v>
      </c>
      <c r="F101" s="31">
        <f>_xlfn.IFNA(VLOOKUP(L101,Invoer!$A$3:$P$599,10,FALSE),"")</f>
        <v>30</v>
      </c>
      <c r="G101" s="31">
        <f>_xlfn.IFNA(VLOOKUP(L101,Invoer!$A$3:$P$599,12,FALSE),"")</f>
        <v>1</v>
      </c>
      <c r="H101" s="32">
        <f>_xlfn.IFNA(VLOOKUP(L101,Invoer!$A$3:$P$599,14,FALSE),"")</f>
        <v>0.23333333333333334</v>
      </c>
      <c r="I101" s="34">
        <f>_xlfn.IFNA(VLOOKUP(L101,Invoer!$A$3:$P$599,16,FALSE),"")</f>
        <v>0</v>
      </c>
      <c r="J101" s="37">
        <f>VLOOKUP($R$1,Deelnemers!$B$1:$D$25,3,FALSE)</f>
        <v>0.33333333333333331</v>
      </c>
      <c r="L101" t="str">
        <f t="shared" ref="L101" si="128">CONCATENATE($D101,"-",$R$1,"-",M101)</f>
        <v>Oorschot, René van-Verkooyen, John-1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0.33333333333333331</v>
      </c>
      <c r="L102" t="str">
        <f t="shared" ref="L102" si="129">CONCATENATE($R$1,"-",,$D102,"-",M102)</f>
        <v>Verkooyen, John-Oorschot,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45686</v>
      </c>
      <c r="C103" s="35">
        <f>_xlfn.IFNA(VLOOKUP(L103,Invoer!$A$3:$P$599,3,FALSE),"")</f>
        <v>45686</v>
      </c>
      <c r="D103" s="23" t="str">
        <f>Deelnemers!$B$8</f>
        <v>Oorschot, René van</v>
      </c>
      <c r="E103" s="31">
        <f>IFERROR(IF(VLOOKUP(L103,Invoer!$A$3:$P$599,9,FALSE)&gt;$S$1,$S$1,VLOOKUP(L103,Invoer!$A$3:$P$599,9,FALSE)),"")</f>
        <v>4</v>
      </c>
      <c r="F103" s="31">
        <f>_xlfn.IFNA(VLOOKUP(L103,Invoer!$A$3:$P$599,10,FALSE),"")</f>
        <v>21</v>
      </c>
      <c r="G103" s="31">
        <f>_xlfn.IFNA(VLOOKUP(L103,Invoer!$A$3:$P$599,12,FALSE),"")</f>
        <v>1</v>
      </c>
      <c r="H103" s="32">
        <f>_xlfn.IFNA(VLOOKUP(L103,Invoer!$A$3:$P$599,14,FALSE),"")</f>
        <v>0.19047619047619047</v>
      </c>
      <c r="I103" s="34">
        <f>_xlfn.IFNA(VLOOKUP(L103,Invoer!$A$3:$P$599,16,FALSE),"")</f>
        <v>0</v>
      </c>
      <c r="J103" s="37">
        <f>VLOOKUP($R$1,Deelnemers!$B$1:$D$25,3,FALSE)</f>
        <v>0.33333333333333331</v>
      </c>
      <c r="L103" t="str">
        <f t="shared" ref="L103" si="130">CONCATENATE($D103,"-",$R$1,"-",M103)</f>
        <v>Oorschot, René van-Verkooyen, John-2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337</v>
      </c>
      <c r="T103" s="44">
        <f>F404</f>
        <v>1229</v>
      </c>
      <c r="U103" s="44">
        <f>G404</f>
        <v>4</v>
      </c>
      <c r="V103" s="45">
        <f>H404</f>
        <v>0.27420667209113098</v>
      </c>
      <c r="W103" s="44">
        <f>I404</f>
        <v>24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0.33333333333333331</v>
      </c>
      <c r="L104" t="str">
        <f t="shared" ref="L104" si="132">CONCATENATE($R$1,"-",,$D104,"-",M104)</f>
        <v>Verkooyen, John-Oorschot,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0.33333333333333331</v>
      </c>
      <c r="L105" t="str">
        <f t="shared" ref="L105" si="133">CONCATENATE($D105,"-",$R$1,"-",M105)</f>
        <v>Oorschot, René van-Verkooyen, John-3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0.33333333333333331</v>
      </c>
      <c r="L106" t="str">
        <f t="shared" ref="L106" si="134">CONCATENATE($R$1,"-",,$D106,"-",M106)</f>
        <v>Verkooyen, John-Oorschot,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0.33333333333333331</v>
      </c>
      <c r="L107" t="str">
        <f t="shared" ref="L107" si="135">CONCATENATE($D107,"-",$R$1,"-",M107)</f>
        <v>Oorschot, René van-Verkooyen, John-4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0.33333333333333331</v>
      </c>
      <c r="L108" t="str">
        <f t="shared" ref="L108" si="136">CONCATENATE($R$1,"-",,$D108,"-",M108)</f>
        <v>Verkooyen, John-Oorschot,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0.33333333333333331</v>
      </c>
      <c r="L109" t="str">
        <f t="shared" ref="L109" si="137">CONCATENATE($D109,"-",$R$1,"-",M109)</f>
        <v>Oorschot, René van-Verkooyen, John-5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0.33333333333333331</v>
      </c>
      <c r="L110" t="str">
        <f t="shared" ref="L110" si="138">CONCATENATE($R$1,"-",,$D110,"-",M110)</f>
        <v>Verkooyen, John-Oorschot,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0.33333333333333331</v>
      </c>
      <c r="L111" t="str">
        <f t="shared" ref="L111" si="139">CONCATENATE($D111,"-",$R$1,"-",M111)</f>
        <v>Oorschot, René van-Verkooyen, John-6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0.33333333333333331</v>
      </c>
      <c r="L112" t="str">
        <f t="shared" ref="L112" si="140">CONCATENATE($R$1,"-",,$D112,"-",M112)</f>
        <v>Verkooyen, John-Oorschot,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0.33333333333333331</v>
      </c>
      <c r="L113" t="str">
        <f t="shared" ref="L113" si="141">CONCATENATE($D113,"-",$R$1,"-",M113)</f>
        <v>Oorschot, René van-Verkooyen, John-7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0.33333333333333331</v>
      </c>
      <c r="L114" t="str">
        <f t="shared" ref="L114" si="142">CONCATENATE($R$1,"-",,$D114,"-",M114)</f>
        <v>Verkooyen, John-Oorschot,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0.33333333333333331</v>
      </c>
      <c r="L115" t="str">
        <f t="shared" ref="L115" si="143">CONCATENATE($D115,"-",$R$1,"-",M115)</f>
        <v>Oorschot, René van-Verkooyen, John-8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45589.637142857144</v>
      </c>
      <c r="C116" s="35">
        <f>_xlfn.IFNA(VLOOKUP(L116,Invoer!$A$3:$P$599,3,FALSE),"")</f>
        <v>45588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10</v>
      </c>
      <c r="F116" s="31">
        <f>_xlfn.IFNA(VLOOKUP(L116,Invoer!$A$3:$P$599,10,FALSE),"")</f>
        <v>28</v>
      </c>
      <c r="G116" s="31">
        <f>_xlfn.IFNA(VLOOKUP(L116,Invoer!$A$3:$P$599,11,FALSE),"")</f>
        <v>2</v>
      </c>
      <c r="H116" s="32">
        <f>_xlfn.IFNA(VLOOKUP(L116,Invoer!$A$3:$P$599,13,FALSE),"")</f>
        <v>0.35714285714285715</v>
      </c>
      <c r="I116" s="34">
        <f>_xlfn.IFNA(VLOOKUP(L116,Invoer!$A$3:$P$599,15,FALSE),"")</f>
        <v>1</v>
      </c>
      <c r="J116" s="37">
        <f>VLOOKUP($R$1,Deelnemers!$B$1:$D$25,3,FALSE)</f>
        <v>0.33333333333333331</v>
      </c>
      <c r="L116" t="str">
        <f t="shared" ref="L116" si="144">CONCATENATE($R$1,"-",,$D116,"-",M116)</f>
        <v>Verkooyen, John-Praat,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45708.090769230766</v>
      </c>
      <c r="C117" s="35">
        <f>_xlfn.IFNA(VLOOKUP(L117,Invoer!$A$3:$P$599,3,FALSE),"")</f>
        <v>45707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6</v>
      </c>
      <c r="F117" s="31">
        <f>_xlfn.IFNA(VLOOKUP(L117,Invoer!$A$3:$P$599,10,FALSE),"")</f>
        <v>26</v>
      </c>
      <c r="G117" s="31">
        <f>_xlfn.IFNA(VLOOKUP(L117,Invoer!$A$3:$P$599,12,FALSE),"")</f>
        <v>2</v>
      </c>
      <c r="H117" s="32">
        <f>_xlfn.IFNA(VLOOKUP(L117,Invoer!$A$3:$P$599,14,FALSE),"")</f>
        <v>0.23076923076923078</v>
      </c>
      <c r="I117" s="34">
        <f>_xlfn.IFNA(VLOOKUP(L117,Invoer!$A$3:$P$599,16,FALSE),"")</f>
        <v>0</v>
      </c>
      <c r="J117" s="37">
        <f>VLOOKUP($R$1,Deelnemers!$B$1:$D$25,3,FALSE)</f>
        <v>0.33333333333333331</v>
      </c>
      <c r="L117" t="str">
        <f t="shared" ref="L117" si="145">CONCATENATE($D117,"-",$R$1,"-",M117)</f>
        <v>Praat, Marcel van-Verkooyen, John-1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45610.634827586211</v>
      </c>
      <c r="C118" s="35">
        <f>_xlfn.IFNA(VLOOKUP(L118,Invoer!$A$3:$P$599,3,FALSE),"")</f>
        <v>45609</v>
      </c>
      <c r="D118" s="23" t="str">
        <f>Deelnemers!$B$9</f>
        <v>Praat, Marcel van</v>
      </c>
      <c r="E118" s="31">
        <f>IFERROR(IF(VLOOKUP(L118,Invoer!$A$3:$P$599,8,FALSE)&gt;$S$1,$S$1,VLOOKUP(L118,Invoer!$A$3:$P$599,8,FALSE)),"")</f>
        <v>10</v>
      </c>
      <c r="F118" s="31">
        <f>_xlfn.IFNA(VLOOKUP(L118,Invoer!$A$3:$P$599,10,FALSE),"")</f>
        <v>29</v>
      </c>
      <c r="G118" s="31">
        <f>_xlfn.IFNA(VLOOKUP(L118,Invoer!$A$3:$P$599,11,FALSE),"")</f>
        <v>3</v>
      </c>
      <c r="H118" s="32">
        <f>_xlfn.IFNA(VLOOKUP(L118,Invoer!$A$3:$P$599,13,FALSE),"")</f>
        <v>0.34482758620689657</v>
      </c>
      <c r="I118" s="34">
        <f>_xlfn.IFNA(VLOOKUP(L118,Invoer!$A$3:$P$599,15,FALSE),"")</f>
        <v>3</v>
      </c>
      <c r="J118" s="37">
        <f>VLOOKUP($R$1,Deelnemers!$B$1:$D$25,3,FALSE)</f>
        <v>0.33333333333333331</v>
      </c>
      <c r="L118" t="str">
        <f t="shared" ref="L118" si="146">CONCATENATE($R$1,"-",,$D118,"-",M118)</f>
        <v>Verkooyen, John-Praat,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0.33333333333333331</v>
      </c>
      <c r="L119" t="str">
        <f t="shared" ref="L119" si="147">CONCATENATE($D119,"-",$R$1,"-",M119)</f>
        <v>Praat, Marcel van-Verkooyen, John-2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45680.366666666676</v>
      </c>
      <c r="C120" s="35">
        <f>_xlfn.IFNA(VLOOKUP(L120,Invoer!$A$3:$P$599,3,FALSE),"")</f>
        <v>45679</v>
      </c>
      <c r="D120" s="23" t="str">
        <f>Deelnemers!$B$9</f>
        <v>Praat, Marcel van</v>
      </c>
      <c r="E120" s="31">
        <f>IFERROR(IF(VLOOKUP(L120,Invoer!$A$3:$P$599,8,FALSE)&gt;$S$1,$S$1,VLOOKUP(L120,Invoer!$A$3:$P$599,8,FALSE)),"")</f>
        <v>8</v>
      </c>
      <c r="F120" s="31">
        <f>_xlfn.IFNA(VLOOKUP(L120,Invoer!$A$3:$P$599,10,FALSE),"")</f>
        <v>30</v>
      </c>
      <c r="G120" s="31">
        <f>_xlfn.IFNA(VLOOKUP(L120,Invoer!$A$3:$P$599,11,FALSE),"")</f>
        <v>3</v>
      </c>
      <c r="H120" s="32">
        <f>_xlfn.IFNA(VLOOKUP(L120,Invoer!$A$3:$P$599,13,FALSE),"")</f>
        <v>0.26666666666666666</v>
      </c>
      <c r="I120" s="34">
        <f>_xlfn.IFNA(VLOOKUP(L120,Invoer!$A$3:$P$599,15,FALSE),"")</f>
        <v>0</v>
      </c>
      <c r="J120" s="37">
        <f>VLOOKUP($R$1,Deelnemers!$B$1:$D$25,3,FALSE)</f>
        <v>0.33333333333333331</v>
      </c>
      <c r="L120" t="str">
        <f t="shared" ref="L120" si="148">CONCATENATE($R$1,"-",,$D120,"-",M120)</f>
        <v>Verkooyen, John-Praat,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0.33333333333333331</v>
      </c>
      <c r="L121" t="str">
        <f t="shared" ref="L121" si="149">CONCATENATE($D121,"-",$R$1,"-",M121)</f>
        <v>Praat, Marcel van-Verkooyen, John-3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45757.500000000007</v>
      </c>
      <c r="C122" s="35">
        <f>_xlfn.IFNA(VLOOKUP(L122,Invoer!$A$3:$P$599,3,FALSE),"")</f>
        <v>45756</v>
      </c>
      <c r="D122" s="23" t="str">
        <f>Deelnemers!$B$9</f>
        <v>Praat, Marcel van</v>
      </c>
      <c r="E122" s="31">
        <f>IFERROR(IF(VLOOKUP(L122,Invoer!$A$3:$P$599,8,FALSE)&gt;$S$1,$S$1,VLOOKUP(L122,Invoer!$A$3:$P$599,8,FALSE)),"")</f>
        <v>9</v>
      </c>
      <c r="F122" s="31">
        <f>_xlfn.IFNA(VLOOKUP(L122,Invoer!$A$3:$P$599,10,FALSE),"")</f>
        <v>30</v>
      </c>
      <c r="G122" s="31">
        <f>_xlfn.IFNA(VLOOKUP(L122,Invoer!$A$3:$P$599,11,FALSE),"")</f>
        <v>2</v>
      </c>
      <c r="H122" s="32">
        <f>_xlfn.IFNA(VLOOKUP(L122,Invoer!$A$3:$P$599,13,FALSE),"")</f>
        <v>0.3</v>
      </c>
      <c r="I122" s="34">
        <f>_xlfn.IFNA(VLOOKUP(L122,Invoer!$A$3:$P$599,15,FALSE),"")</f>
        <v>0</v>
      </c>
      <c r="J122" s="37">
        <f>VLOOKUP($R$1,Deelnemers!$B$1:$D$25,3,FALSE)</f>
        <v>0.33333333333333331</v>
      </c>
      <c r="L122" t="str">
        <f t="shared" ref="L122" si="150">CONCATENATE($R$1,"-",,$D122,"-",M122)</f>
        <v>Verkooyen, John-Praat,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0.33333333333333331</v>
      </c>
      <c r="L123" t="str">
        <f t="shared" ref="L123" si="151">CONCATENATE($D123,"-",$R$1,"-",M123)</f>
        <v>Praat, Marcel van-Verkooyen, John-4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45778.231666666659</v>
      </c>
      <c r="C124" s="35">
        <f>_xlfn.IFNA(VLOOKUP(L124,Invoer!$A$3:$P$599,3,FALSE),"")</f>
        <v>45777</v>
      </c>
      <c r="D124" s="23" t="str">
        <f>Deelnemers!$B$9</f>
        <v>Praat, Marcel van</v>
      </c>
      <c r="E124" s="31">
        <f>IFERROR(IF(VLOOKUP(L124,Invoer!$A$3:$P$599,8,FALSE)&gt;$S$1,$S$1,VLOOKUP(L124,Invoer!$A$3:$P$599,8,FALSE)),"")</f>
        <v>7</v>
      </c>
      <c r="F124" s="31">
        <f>_xlfn.IFNA(VLOOKUP(L124,Invoer!$A$3:$P$599,10,FALSE),"")</f>
        <v>24</v>
      </c>
      <c r="G124" s="31">
        <f>_xlfn.IFNA(VLOOKUP(L124,Invoer!$A$3:$P$599,11,FALSE),"")</f>
        <v>1</v>
      </c>
      <c r="H124" s="32">
        <f>_xlfn.IFNA(VLOOKUP(L124,Invoer!$A$3:$P$599,13,FALSE),"")</f>
        <v>0.29166666666666669</v>
      </c>
      <c r="I124" s="34">
        <f>_xlfn.IFNA(VLOOKUP(L124,Invoer!$A$3:$P$599,15,FALSE),"")</f>
        <v>0</v>
      </c>
      <c r="J124" s="37">
        <f>VLOOKUP($R$1,Deelnemers!$B$1:$D$25,3,FALSE)</f>
        <v>0.33333333333333331</v>
      </c>
      <c r="L124" t="str">
        <f t="shared" ref="L124" si="152">CONCATENATE($R$1,"-",,$D124,"-",M124)</f>
        <v>Verkooyen, John-Praat,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0.33333333333333331</v>
      </c>
      <c r="L125" t="str">
        <f t="shared" ref="L125" si="153">CONCATENATE($D125,"-",$R$1,"-",M125)</f>
        <v>Praat, Marcel van-Verkooyen, John-5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0.33333333333333331</v>
      </c>
      <c r="L126" t="str">
        <f t="shared" ref="L126" si="154">CONCATENATE($R$1,"-",,$D126,"-",M126)</f>
        <v>Verkooyen, John-Praat,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0.33333333333333331</v>
      </c>
      <c r="L127" t="str">
        <f t="shared" ref="L127" si="155">CONCATENATE($D127,"-",$R$1,"-",M127)</f>
        <v>Praat, Marcel van-Verkooyen, John-6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0.33333333333333331</v>
      </c>
      <c r="L128" t="str">
        <f t="shared" ref="L128" si="156">CONCATENATE($R$1,"-",,$D128,"-",M128)</f>
        <v>Verkooyen, John-Praat,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0.33333333333333331</v>
      </c>
      <c r="L129" t="str">
        <f t="shared" ref="L129" si="157">CONCATENATE($D129,"-",$R$1,"-",M129)</f>
        <v>Praat, Marcel van-Verkooyen, John-7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0.33333333333333331</v>
      </c>
      <c r="L130" t="str">
        <f t="shared" ref="L130" si="158">CONCATENATE($R$1,"-",,$D130,"-",M130)</f>
        <v>Verkooyen, John-Praat,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0.33333333333333331</v>
      </c>
      <c r="L131" t="str">
        <f t="shared" ref="L131" si="159">CONCATENATE($D131,"-",$R$1,"-",M131)</f>
        <v>Praat, Marcel van-Verkooyen, John-8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45694.229230769233</v>
      </c>
      <c r="C132" s="35">
        <f>_xlfn.IFNA(VLOOKUP(L132,Invoer!$A$3:$P$599,3,FALSE),"")</f>
        <v>45693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7</v>
      </c>
      <c r="F132" s="31">
        <f>_xlfn.IFNA(VLOOKUP(L132,Invoer!$A$3:$P$599,10,FALSE),"")</f>
        <v>26</v>
      </c>
      <c r="G132" s="31">
        <f>_xlfn.IFNA(VLOOKUP(L132,Invoer!$A$3:$P$599,11,FALSE),"")</f>
        <v>2</v>
      </c>
      <c r="H132" s="32">
        <f>_xlfn.IFNA(VLOOKUP(L132,Invoer!$A$3:$P$599,13,FALSE),"")</f>
        <v>0.26923076923076922</v>
      </c>
      <c r="I132" s="34">
        <f>_xlfn.IFNA(VLOOKUP(L132,Invoer!$A$3:$P$599,15,FALSE),"")</f>
        <v>0</v>
      </c>
      <c r="J132" s="37">
        <f>VLOOKUP($R$1,Deelnemers!$B$1:$D$25,3,FALSE)</f>
        <v>0.33333333333333331</v>
      </c>
      <c r="L132" t="str">
        <f t="shared" ref="L132" si="160">CONCATENATE($R$1,"-",,$D132,"-",M132)</f>
        <v>Verkooyen, John-Steen,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0.33333333333333331</v>
      </c>
      <c r="L133" t="str">
        <f t="shared" ref="L133" si="161">CONCATENATE($D133,"-",$R$1,"-",M133)</f>
        <v>Steen, Jan van-Verkooyen, John-1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45771.23333333333</v>
      </c>
      <c r="C134" s="35">
        <f>_xlfn.IFNA(VLOOKUP(L134,Invoer!$A$3:$P$599,3,FALSE),"")</f>
        <v>45770</v>
      </c>
      <c r="D134" s="23" t="str">
        <f>Deelnemers!$B$10</f>
        <v>Steen, Jan van</v>
      </c>
      <c r="E134" s="31">
        <f>IFERROR(IF(VLOOKUP(L134,Invoer!$A$3:$P$599,8,FALSE)&gt;$S$1,$S$1,VLOOKUP(L134,Invoer!$A$3:$P$599,8,FALSE)),"")</f>
        <v>7</v>
      </c>
      <c r="F134" s="31">
        <f>_xlfn.IFNA(VLOOKUP(L134,Invoer!$A$3:$P$599,10,FALSE),"")</f>
        <v>30</v>
      </c>
      <c r="G134" s="31">
        <f>_xlfn.IFNA(VLOOKUP(L134,Invoer!$A$3:$P$599,11,FALSE),"")</f>
        <v>1</v>
      </c>
      <c r="H134" s="32">
        <f>_xlfn.IFNA(VLOOKUP(L134,Invoer!$A$3:$P$599,13,FALSE),"")</f>
        <v>0.23333333333333334</v>
      </c>
      <c r="I134" s="34">
        <f>_xlfn.IFNA(VLOOKUP(L134,Invoer!$A$3:$P$599,15,FALSE),"")</f>
        <v>0</v>
      </c>
      <c r="J134" s="37">
        <f>VLOOKUP($R$1,Deelnemers!$B$1:$D$25,3,FALSE)</f>
        <v>0.33333333333333331</v>
      </c>
      <c r="L134" t="str">
        <f t="shared" ref="L134" si="162">CONCATENATE($R$1,"-",,$D134,"-",M134)</f>
        <v>Verkooyen, John-Steen,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0.33333333333333331</v>
      </c>
      <c r="L135" t="str">
        <f t="shared" ref="L135" si="164">CONCATENATE($D135,"-",$R$1,"-",M135)</f>
        <v>Steen, Jan van-Verkooyen, John-2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0.33333333333333331</v>
      </c>
      <c r="L136" t="str">
        <f t="shared" ref="L136" si="165">CONCATENATE($R$1,"-",,$D136,"-",M136)</f>
        <v>Verkooyen, John-Steen,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0.33333333333333331</v>
      </c>
      <c r="L137" t="str">
        <f t="shared" ref="L137" si="166">CONCATENATE($D137,"-",$R$1,"-",M137)</f>
        <v>Steen, Jan van-Verkooyen, John-3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0.33333333333333331</v>
      </c>
      <c r="L138" t="str">
        <f t="shared" ref="L138" si="167">CONCATENATE($R$1,"-",,$D138,"-",M138)</f>
        <v>Verkooyen, John-Steen,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0.33333333333333331</v>
      </c>
      <c r="L139" t="str">
        <f t="shared" ref="L139" si="168">CONCATENATE($D139,"-",$R$1,"-",M139)</f>
        <v>Steen, Jan van-Verkooyen, John-4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0.33333333333333331</v>
      </c>
      <c r="L140" t="str">
        <f t="shared" ref="L140" si="169">CONCATENATE($R$1,"-",,$D140,"-",M140)</f>
        <v>Verkooyen, John-Steen,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0.33333333333333331</v>
      </c>
      <c r="L141" t="str">
        <f t="shared" ref="L141" si="170">CONCATENATE($D141,"-",$R$1,"-",M141)</f>
        <v>Steen, Jan van-Verkooyen, John-5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0.33333333333333331</v>
      </c>
      <c r="L142" t="str">
        <f t="shared" ref="L142" si="171">CONCATENATE($R$1,"-",,$D142,"-",M142)</f>
        <v>Verkooyen, John-Steen,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0.33333333333333331</v>
      </c>
      <c r="L143" t="str">
        <f t="shared" ref="L143" si="172">CONCATENATE($D143,"-",$R$1,"-",M143)</f>
        <v>Steen, Jan van-Verkooyen, John-6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0.33333333333333331</v>
      </c>
      <c r="L144" t="str">
        <f t="shared" ref="L144" si="173">CONCATENATE($R$1,"-",,$D144,"-",M144)</f>
        <v>Verkooyen, John-Steen,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0.33333333333333331</v>
      </c>
      <c r="L145" t="str">
        <f t="shared" ref="L145" si="174">CONCATENATE($D145,"-",$R$1,"-",M145)</f>
        <v>Steen, Jan van-Verkooyen, John-7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0.33333333333333331</v>
      </c>
      <c r="L146" t="str">
        <f t="shared" ref="L146" si="175">CONCATENATE($R$1,"-",,$D146,"-",M146)</f>
        <v>Verkooyen, John-Steen,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0.33333333333333331</v>
      </c>
      <c r="L147" t="str">
        <f t="shared" ref="L147" si="176">CONCATENATE($D147,"-",$R$1,"-",M147)</f>
        <v>Steen, Jan van-Verkooyen, John-8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45736.23333333333</v>
      </c>
      <c r="C148" s="35">
        <f>_xlfn.IFNA(VLOOKUP(L148,Invoer!$A$3:$P$599,3,FALSE),"")</f>
        <v>45735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7</v>
      </c>
      <c r="F148" s="31">
        <f>_xlfn.IFNA(VLOOKUP(L148,Invoer!$A$3:$P$599,10,FALSE),"")</f>
        <v>30</v>
      </c>
      <c r="G148" s="31">
        <f>_xlfn.IFNA(VLOOKUP(L148,Invoer!$A$3:$P$599,11,FALSE),"")</f>
        <v>2</v>
      </c>
      <c r="H148" s="32">
        <f>_xlfn.IFNA(VLOOKUP(L148,Invoer!$A$3:$P$599,13,FALSE),"")</f>
        <v>0.23333333333333334</v>
      </c>
      <c r="I148" s="34">
        <f>_xlfn.IFNA(VLOOKUP(L148,Invoer!$A$3:$P$599,15,FALSE),"")</f>
        <v>0</v>
      </c>
      <c r="J148" s="37">
        <f>VLOOKUP($R$1,Deelnemers!$B$1:$D$25,3,FALSE)</f>
        <v>0.33333333333333331</v>
      </c>
      <c r="L148" t="str">
        <f t="shared" ref="L148" si="177">CONCATENATE($R$1,"-",,$D148,"-",M148)</f>
        <v>Verkooyen, John-Steen,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45609.424482758623</v>
      </c>
      <c r="C149" s="35">
        <f>_xlfn.IFNA(VLOOKUP(L149,Invoer!$A$3:$P$599,3,FALSE),"")</f>
        <v>45609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1</v>
      </c>
      <c r="F149" s="31">
        <f>_xlfn.IFNA(VLOOKUP(L149,Invoer!$A$3:$P$599,10,FALSE),"")</f>
        <v>29</v>
      </c>
      <c r="G149" s="31">
        <f>_xlfn.IFNA(VLOOKUP(L149,Invoer!$A$3:$P$599,12,FALSE),"")</f>
        <v>1</v>
      </c>
      <c r="H149" s="32">
        <f>_xlfn.IFNA(VLOOKUP(L149,Invoer!$A$3:$P$599,14,FALSE),"")</f>
        <v>3.4482758620689655E-2</v>
      </c>
      <c r="I149" s="34">
        <f>_xlfn.IFNA(VLOOKUP(L149,Invoer!$A$3:$P$599,16,FALSE),"")</f>
        <v>0</v>
      </c>
      <c r="J149" s="37">
        <f>VLOOKUP($R$1,Deelnemers!$B$1:$D$25,3,FALSE)</f>
        <v>0.33333333333333331</v>
      </c>
      <c r="L149" t="str">
        <f t="shared" ref="L149" si="178">CONCATENATE($D149,"-",$R$1,"-",M149)</f>
        <v>Steen, Kees van-Verkooyen, John-1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45778.1</v>
      </c>
      <c r="C150" s="35">
        <f>_xlfn.IFNA(VLOOKUP(L150,Invoer!$A$3:$P$599,3,FALSE),"")</f>
        <v>45777</v>
      </c>
      <c r="D150" s="23" t="str">
        <f>Deelnemers!$B$11</f>
        <v>Steen, Kees van</v>
      </c>
      <c r="E150" s="31">
        <f>IFERROR(IF(VLOOKUP(L150,Invoer!$A$3:$P$599,8,FALSE)&gt;$S$1,$S$1,VLOOKUP(L150,Invoer!$A$3:$P$599,8,FALSE)),"")</f>
        <v>6</v>
      </c>
      <c r="F150" s="31">
        <f>_xlfn.IFNA(VLOOKUP(L150,Invoer!$A$3:$P$599,10,FALSE),"")</f>
        <v>30</v>
      </c>
      <c r="G150" s="31">
        <f>_xlfn.IFNA(VLOOKUP(L150,Invoer!$A$3:$P$599,11,FALSE),"")</f>
        <v>1</v>
      </c>
      <c r="H150" s="32">
        <f>_xlfn.IFNA(VLOOKUP(L150,Invoer!$A$3:$P$599,13,FALSE),"")</f>
        <v>0.2</v>
      </c>
      <c r="I150" s="34">
        <f>_xlfn.IFNA(VLOOKUP(L150,Invoer!$A$3:$P$599,15,FALSE),"")</f>
        <v>0</v>
      </c>
      <c r="J150" s="37">
        <f>VLOOKUP($R$1,Deelnemers!$B$1:$D$25,3,FALSE)</f>
        <v>0.33333333333333331</v>
      </c>
      <c r="L150" t="str">
        <f t="shared" ref="L150" si="179">CONCATENATE($R$1,"-",,$D150,"-",M150)</f>
        <v>Verkooyen, John-Steen,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45715.3676923077</v>
      </c>
      <c r="C151" s="35">
        <f>_xlfn.IFNA(VLOOKUP(L151,Invoer!$A$3:$P$599,3,FALSE),"")</f>
        <v>45714</v>
      </c>
      <c r="D151" s="23" t="str">
        <f>Deelnemers!$B$11</f>
        <v>Steen, Kees van</v>
      </c>
      <c r="E151" s="31">
        <f>IFERROR(IF(VLOOKUP(L151,Invoer!$A$3:$P$599,9,FALSE)&gt;$S$1,$S$1,VLOOKUP(L151,Invoer!$A$3:$P$599,9,FALSE)),"")</f>
        <v>8</v>
      </c>
      <c r="F151" s="31">
        <f>_xlfn.IFNA(VLOOKUP(L151,Invoer!$A$3:$P$599,10,FALSE),"")</f>
        <v>26</v>
      </c>
      <c r="G151" s="31">
        <f>_xlfn.IFNA(VLOOKUP(L151,Invoer!$A$3:$P$599,12,FALSE),"")</f>
        <v>2</v>
      </c>
      <c r="H151" s="32">
        <f>_xlfn.IFNA(VLOOKUP(L151,Invoer!$A$3:$P$599,14,FALSE),"")</f>
        <v>0.30769230769230771</v>
      </c>
      <c r="I151" s="34">
        <f>_xlfn.IFNA(VLOOKUP(L151,Invoer!$A$3:$P$599,16,FALSE),"")</f>
        <v>0</v>
      </c>
      <c r="J151" s="37">
        <f>VLOOKUP($R$1,Deelnemers!$B$1:$D$25,3,FALSE)</f>
        <v>0.33333333333333331</v>
      </c>
      <c r="L151" t="str">
        <f t="shared" ref="L151" si="180">CONCATENATE($D151,"-",$R$1,"-",M151)</f>
        <v>Steen, Kees van-Verkooyen, John-2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0.33333333333333331</v>
      </c>
      <c r="L152" t="str">
        <f t="shared" ref="L152" si="181">CONCATENATE($R$1,"-",,$D152,"-",M152)</f>
        <v>Verkooyen, John-Steen,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0.33333333333333331</v>
      </c>
      <c r="L153" t="str">
        <f t="shared" ref="L153" si="182">CONCATENATE($D153,"-",$R$1,"-",M153)</f>
        <v>Steen, Kees van-Verkooyen, John-3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0.33333333333333331</v>
      </c>
      <c r="L154" t="str">
        <f t="shared" ref="L154" si="183">CONCATENATE($R$1,"-",,$D154,"-",M154)</f>
        <v>Verkooyen, John-Steen,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0.33333333333333331</v>
      </c>
      <c r="L155" t="str">
        <f t="shared" ref="L155" si="184">CONCATENATE($D155,"-",$R$1,"-",M155)</f>
        <v>Steen, Kees van-Verkooyen, John-4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0.33333333333333331</v>
      </c>
      <c r="L156" t="str">
        <f t="shared" ref="L156" si="185">CONCATENATE($R$1,"-",,$D156,"-",M156)</f>
        <v>Verkooyen, John-Steen,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0.33333333333333331</v>
      </c>
      <c r="L157" t="str">
        <f t="shared" ref="L157" si="186">CONCATENATE($D157,"-",$R$1,"-",M157)</f>
        <v>Steen, Kees van-Verkooyen, John-5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0.33333333333333331</v>
      </c>
      <c r="L158" t="str">
        <f t="shared" ref="L158" si="187">CONCATENATE($R$1,"-",,$D158,"-",M158)</f>
        <v>Verkooyen, John-Steen,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0.33333333333333331</v>
      </c>
      <c r="L159" t="str">
        <f t="shared" ref="L159" si="188">CONCATENATE($D159,"-",$R$1,"-",M159)</f>
        <v>Steen, Kees van-Verkooyen, John-6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0.33333333333333331</v>
      </c>
      <c r="L160" t="str">
        <f t="shared" ref="L160" si="189">CONCATENATE($R$1,"-",,$D160,"-",M160)</f>
        <v>Verkooyen, John-Steen,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0.33333333333333331</v>
      </c>
      <c r="L161" t="str">
        <f t="shared" ref="L161" si="190">CONCATENATE($D161,"-",$R$1,"-",M161)</f>
        <v>Steen, Kees van-Verkooyen, John-7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0.33333333333333331</v>
      </c>
      <c r="L162" t="str">
        <f t="shared" ref="L162" si="191">CONCATENATE($R$1,"-",,$D162,"-",M162)</f>
        <v>Verkooyen, John-Steen,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0.33333333333333331</v>
      </c>
      <c r="L163" t="str">
        <f t="shared" ref="L163" si="192">CONCATENATE($D163,"-",$R$1,"-",M163)</f>
        <v>Steen, Kees van-Verkooyen, John-8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45722.23333333333</v>
      </c>
      <c r="C164" s="35">
        <f>_xlfn.IFNA(VLOOKUP(L164,Invoer!$A$3:$P$599,3,FALSE),"")</f>
        <v>45721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7</v>
      </c>
      <c r="F164" s="31">
        <f>_xlfn.IFNA(VLOOKUP(L164,Invoer!$A$3:$P$599,10,FALSE),"")</f>
        <v>30</v>
      </c>
      <c r="G164" s="31">
        <f>_xlfn.IFNA(VLOOKUP(L164,Invoer!$A$3:$P$599,11,FALSE),"")</f>
        <v>3</v>
      </c>
      <c r="H164" s="32">
        <f>_xlfn.IFNA(VLOOKUP(L164,Invoer!$A$3:$P$599,13,FALSE),"")</f>
        <v>0.23333333333333334</v>
      </c>
      <c r="I164" s="34">
        <f>_xlfn.IFNA(VLOOKUP(L164,Invoer!$A$3:$P$599,15,FALSE),"")</f>
        <v>0</v>
      </c>
      <c r="J164" s="37">
        <f>VLOOKUP($R$1,Deelnemers!$B$1:$D$25,3,FALSE)</f>
        <v>0.33333333333333331</v>
      </c>
      <c r="L164" t="str">
        <f t="shared" ref="L164" si="194">CONCATENATE($R$1,"-",,$D164,"-",M164)</f>
        <v>Verkooyen, John-Vermeulen,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45666.500000000007</v>
      </c>
      <c r="C165" s="35">
        <f>_xlfn.IFNA(VLOOKUP(L165,Invoer!$A$3:$P$599,3,FALSE),"")</f>
        <v>45665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9</v>
      </c>
      <c r="F165" s="31">
        <f>_xlfn.IFNA(VLOOKUP(L165,Invoer!$A$3:$P$599,10,FALSE),"")</f>
        <v>30</v>
      </c>
      <c r="G165" s="31">
        <f>_xlfn.IFNA(VLOOKUP(L165,Invoer!$A$3:$P$599,12,FALSE),"")</f>
        <v>2</v>
      </c>
      <c r="H165" s="32">
        <f>_xlfn.IFNA(VLOOKUP(L165,Invoer!$A$3:$P$599,14,FALSE),"")</f>
        <v>0.3</v>
      </c>
      <c r="I165" s="34">
        <f>_xlfn.IFNA(VLOOKUP(L165,Invoer!$A$3:$P$599,16,FALSE),"")</f>
        <v>0</v>
      </c>
      <c r="J165" s="37">
        <f>VLOOKUP($R$1,Deelnemers!$B$1:$D$25,3,FALSE)</f>
        <v>0.33333333333333331</v>
      </c>
      <c r="L165" t="str">
        <f t="shared" ref="L165" si="195">CONCATENATE($D165,"-",$R$1,"-",M165)</f>
        <v>Vermeulen, Rudolf-Verkooyen, John-1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0.33333333333333331</v>
      </c>
      <c r="L166" t="str">
        <f t="shared" ref="L166" si="196">CONCATENATE($R$1,"-",,$D166,"-",M166)</f>
        <v>Verkooyen, John-Vermeulen,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45757.656666666662</v>
      </c>
      <c r="C167" s="35">
        <f>_xlfn.IFNA(VLOOKUP(L167,Invoer!$A$3:$P$599,3,FALSE),"")</f>
        <v>45756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10</v>
      </c>
      <c r="F167" s="31">
        <f>_xlfn.IFNA(VLOOKUP(L167,Invoer!$A$3:$P$599,10,FALSE),"")</f>
        <v>24</v>
      </c>
      <c r="G167" s="31">
        <f>_xlfn.IFNA(VLOOKUP(L167,Invoer!$A$3:$P$599,12,FALSE),"")</f>
        <v>2</v>
      </c>
      <c r="H167" s="32">
        <f>_xlfn.IFNA(VLOOKUP(L167,Invoer!$A$3:$P$599,14,FALSE),"")</f>
        <v>0.41666666666666669</v>
      </c>
      <c r="I167" s="34">
        <f>_xlfn.IFNA(VLOOKUP(L167,Invoer!$A$3:$P$599,16,FALSE),"")</f>
        <v>3</v>
      </c>
      <c r="J167" s="37">
        <f>VLOOKUP($R$1,Deelnemers!$B$1:$D$25,3,FALSE)</f>
        <v>0.33333333333333331</v>
      </c>
      <c r="L167" t="str">
        <f t="shared" ref="L167" si="197">CONCATENATE($D167,"-",$R$1,"-",M167)</f>
        <v>Vermeulen, Rudolf-Verkooyen, John-2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0.33333333333333331</v>
      </c>
      <c r="L168" t="str">
        <f t="shared" ref="L168" si="199">CONCATENATE($R$1,"-",,$D168,"-",M168)</f>
        <v>Verkooyen, John-Vermeulen,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45763.700000000004</v>
      </c>
      <c r="C169" s="35">
        <f>_xlfn.IFNA(VLOOKUP(L169,Invoer!$A$3:$P$599,3,FALSE),"")</f>
        <v>45763</v>
      </c>
      <c r="D169" s="23" t="str">
        <f>Deelnemers!$B$12</f>
        <v>Vermeulen, Rudolf</v>
      </c>
      <c r="E169" s="31">
        <f>IFERROR(IF(VLOOKUP(L169,Invoer!$A$3:$P$599,9,FALSE)&gt;$S$1,$S$1,VLOOKUP(L169,Invoer!$A$3:$P$599,9,FALSE)),"")</f>
        <v>3</v>
      </c>
      <c r="F169" s="31">
        <f>_xlfn.IFNA(VLOOKUP(L169,Invoer!$A$3:$P$599,10,FALSE),"")</f>
        <v>30</v>
      </c>
      <c r="G169" s="31">
        <f>_xlfn.IFNA(VLOOKUP(L169,Invoer!$A$3:$P$599,12,FALSE),"")</f>
        <v>1</v>
      </c>
      <c r="H169" s="32">
        <f>_xlfn.IFNA(VLOOKUP(L169,Invoer!$A$3:$P$599,14,FALSE),"")</f>
        <v>0.1</v>
      </c>
      <c r="I169" s="34">
        <f>_xlfn.IFNA(VLOOKUP(L169,Invoer!$A$3:$P$599,16,FALSE),"")</f>
        <v>0</v>
      </c>
      <c r="J169" s="37">
        <f>VLOOKUP($R$1,Deelnemers!$B$1:$D$25,3,FALSE)</f>
        <v>0.33333333333333331</v>
      </c>
      <c r="L169" t="str">
        <f t="shared" ref="L169" si="200">CONCATENATE($D169,"-",$R$1,"-",M169)</f>
        <v>Vermeulen, Rudolf-Verkooyen, John-3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0.33333333333333331</v>
      </c>
      <c r="L170" t="str">
        <f t="shared" ref="L170" si="201">CONCATENATE($R$1,"-",,$D170,"-",M170)</f>
        <v>Verkooyen, John-Vermeulen,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0.33333333333333331</v>
      </c>
      <c r="L171" t="str">
        <f t="shared" ref="L171" si="202">CONCATENATE($D171,"-",$R$1,"-",M171)</f>
        <v>Vermeulen, Rudolf-Verkooyen, John-4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0.33333333333333331</v>
      </c>
      <c r="L172" t="str">
        <f t="shared" ref="L172" si="203">CONCATENATE($R$1,"-",,$D172,"-",M172)</f>
        <v>Verkooyen, John-Vermeulen,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0.33333333333333331</v>
      </c>
      <c r="L173" t="str">
        <f t="shared" ref="L173" si="204">CONCATENATE($D173,"-",$R$1,"-",M173)</f>
        <v>Vermeulen, Rudolf-Verkooyen, John-5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0.33333333333333331</v>
      </c>
      <c r="L174" t="str">
        <f t="shared" ref="L174" si="205">CONCATENATE($R$1,"-",,$D174,"-",M174)</f>
        <v>Verkooyen, John-Vermeulen,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0.33333333333333331</v>
      </c>
      <c r="L175" t="str">
        <f t="shared" ref="L175" si="206">CONCATENATE($D175,"-",$R$1,"-",M175)</f>
        <v>Vermeulen, Rudolf-Verkooyen, John-6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0.33333333333333331</v>
      </c>
      <c r="L176" t="str">
        <f t="shared" ref="L176" si="207">CONCATENATE($R$1,"-",,$D176,"-",M176)</f>
        <v>Verkooyen, John-Vermeulen,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0.33333333333333331</v>
      </c>
      <c r="L177" t="str">
        <f t="shared" ref="L177" si="208">CONCATENATE($D177,"-",$R$1,"-",M177)</f>
        <v>Vermeulen, Rudolf-Verkooyen, John-7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0.33333333333333331</v>
      </c>
      <c r="L178" t="str">
        <f t="shared" ref="L178" si="209">CONCATENATE($R$1,"-",,$D178,"-",M178)</f>
        <v>Verkooyen, John-Vermeulen,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0.33333333333333331</v>
      </c>
      <c r="L179" t="str">
        <f t="shared" ref="L179" si="210">CONCATENATE($D179,"-",$R$1,"-",M179)</f>
        <v>Vermeulen, Rudolf-Verkooyen, John-8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>
        <f>VLOOKUP($R$1,Deelnemers!$B$1:$D$25,3,FALSE)</f>
        <v>0.33333333333333331</v>
      </c>
      <c r="L180" t="str">
        <f t="shared" ref="L180" si="211">CONCATENATE($R$1,"-",,$D180,"-",M180)</f>
        <v>Verkooyen, John-Vissenberg,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45644.964117647054</v>
      </c>
      <c r="C181" s="35">
        <f>_xlfn.IFNA(VLOOKUP(L181,Invoer!$A$3:$P$599,3,FALSE),"")</f>
        <v>45644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5</v>
      </c>
      <c r="F181" s="31">
        <f>_xlfn.IFNA(VLOOKUP(L181,Invoer!$A$3:$P$599,10,FALSE),"")</f>
        <v>17</v>
      </c>
      <c r="G181" s="31">
        <f>_xlfn.IFNA(VLOOKUP(L181,Invoer!$A$3:$P$599,12,FALSE),"")</f>
        <v>1</v>
      </c>
      <c r="H181" s="32">
        <f>_xlfn.IFNA(VLOOKUP(L181,Invoer!$A$3:$P$599,14,FALSE),"")</f>
        <v>0.29411764705882354</v>
      </c>
      <c r="I181" s="34">
        <f>_xlfn.IFNA(VLOOKUP(L181,Invoer!$A$3:$P$599,16,FALSE),"")</f>
        <v>0</v>
      </c>
      <c r="J181" s="37">
        <f>VLOOKUP($R$1,Deelnemers!$B$1:$D$25,3,FALSE)</f>
        <v>0.33333333333333331</v>
      </c>
      <c r="L181" t="str">
        <f t="shared" ref="L181" si="212">CONCATENATE($D181,"-",$R$1,"-",M181)</f>
        <v>Vissenberg, Erwin-Verkooyen, John-1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0.33333333333333331</v>
      </c>
      <c r="L182" t="str">
        <f t="shared" ref="L182" si="213">CONCATENATE($R$1,"-",,$D182,"-",M182)</f>
        <v>Verkooyen, John-Vissenberg,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0.33333333333333331</v>
      </c>
      <c r="L183" t="str">
        <f t="shared" ref="L183" si="214">CONCATENATE($D183,"-",$R$1,"-",M183)</f>
        <v>Vissenberg, Erwin-Verkooyen, John-2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0.33333333333333331</v>
      </c>
      <c r="L184" t="str">
        <f t="shared" ref="L184" si="215">CONCATENATE($R$1,"-",,$D184,"-",M184)</f>
        <v>Verkooyen, John-Vissenberg,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0.33333333333333331</v>
      </c>
      <c r="L185" t="str">
        <f t="shared" ref="L185" si="216">CONCATENATE($D185,"-",$R$1,"-",M185)</f>
        <v>Vissenberg, Erwin-Verkooyen, John-3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0.33333333333333331</v>
      </c>
      <c r="L186" t="str">
        <f t="shared" ref="L186" si="217">CONCATENATE($R$1,"-",,$D186,"-",M186)</f>
        <v>Verkooyen, John-Vissenberg,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0.33333333333333331</v>
      </c>
      <c r="L187" t="str">
        <f t="shared" ref="L187" si="218">CONCATENATE($D187,"-",$R$1,"-",M187)</f>
        <v>Vissenberg, Erwin-Verkooyen, John-4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0.33333333333333331</v>
      </c>
      <c r="L188" t="str">
        <f t="shared" ref="L188" si="219">CONCATENATE($R$1,"-",,$D188,"-",M188)</f>
        <v>Verkooyen, John-Vissenberg,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47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0.33333333333333331</v>
      </c>
      <c r="L189" t="str">
        <f t="shared" ref="L189" si="220">CONCATENATE($D189,"-",$R$1,"-",M189)</f>
        <v>Vissenberg, Erwin-Verkooyen, John-5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0.33333333333333331</v>
      </c>
      <c r="L190" t="str">
        <f t="shared" ref="L190" si="221">CONCATENATE($R$1,"-",,$D190,"-",M190)</f>
        <v>Verkooyen, John-Vissenberg,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0.33333333333333331</v>
      </c>
      <c r="L191" t="str">
        <f t="shared" ref="L191" si="222">CONCATENATE($D191,"-",$R$1,"-",M191)</f>
        <v>Vissenberg, Erwin-Verkooyen, John-6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0.33333333333333331</v>
      </c>
      <c r="L192" t="str">
        <f t="shared" ref="L192" si="223">CONCATENATE($R$1,"-",,$D192,"-",M192)</f>
        <v>Verkooyen, John-Vissenberg,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0.33333333333333331</v>
      </c>
      <c r="L193" t="str">
        <f t="shared" ref="L193" si="224">CONCATENATE($D193,"-",$R$1,"-",M193)</f>
        <v>Vissenberg, Erwin-Verkooyen, John-7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0.33333333333333331</v>
      </c>
      <c r="L194" t="str">
        <f t="shared" ref="L194" si="225">CONCATENATE($R$1,"-",,$D194,"-",M194)</f>
        <v>Verkooyen, John-Vissenberg,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0.33333333333333331</v>
      </c>
      <c r="L195" t="str">
        <f t="shared" ref="L195" si="226">CONCATENATE($D195,"-",$R$1,"-",M195)</f>
        <v>Vissenberg, Erwin-Verkooyen, John-8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45588.700000000004</v>
      </c>
      <c r="C196" s="35">
        <f>_xlfn.IFNA(VLOOKUP(L196,Invoer!$A$3:$P$599,3,FALSE),"")</f>
        <v>45588</v>
      </c>
      <c r="D196" s="23" t="str">
        <f>Deelnemers!$B$14</f>
        <v>Zagers, Kees</v>
      </c>
      <c r="E196" s="31">
        <f>IFERROR(IF(VLOOKUP(L196,Invoer!$A$3:$P$599,8,FALSE)&gt;$S$1,$S$1,VLOOKUP(L196,Invoer!$A$3:$P$599,8,FALSE)),"")</f>
        <v>3</v>
      </c>
      <c r="F196" s="31">
        <f>_xlfn.IFNA(VLOOKUP(L196,Invoer!$A$3:$P$599,10,FALSE),"")</f>
        <v>30</v>
      </c>
      <c r="G196" s="31">
        <f>_xlfn.IFNA(VLOOKUP(L196,Invoer!$A$3:$P$599,11,FALSE),"")</f>
        <v>1</v>
      </c>
      <c r="H196" s="32">
        <f>_xlfn.IFNA(VLOOKUP(L196,Invoer!$A$3:$P$599,13,FALSE),"")</f>
        <v>0.1</v>
      </c>
      <c r="I196" s="34">
        <f>_xlfn.IFNA(VLOOKUP(L196,Invoer!$A$3:$P$599,15,FALSE),"")</f>
        <v>0</v>
      </c>
      <c r="J196" s="37">
        <f>VLOOKUP($R$1,Deelnemers!$B$1:$D$25,3,FALSE)</f>
        <v>0.33333333333333331</v>
      </c>
      <c r="L196" t="str">
        <f t="shared" ref="L196" si="227">CONCATENATE($R$1,"-",,$D196,"-",M196)</f>
        <v>Verkooyen, John-Zagers,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45575.644615384619</v>
      </c>
      <c r="C197" s="35">
        <f>_xlfn.IFNA(VLOOKUP(L197,Invoer!$A$3:$P$599,3,FALSE),"")</f>
        <v>45574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10</v>
      </c>
      <c r="F197" s="31">
        <f>_xlfn.IFNA(VLOOKUP(L197,Invoer!$A$3:$P$599,10,FALSE),"")</f>
        <v>26</v>
      </c>
      <c r="G197" s="31">
        <f>_xlfn.IFNA(VLOOKUP(L197,Invoer!$A$3:$P$599,12,FALSE),"")</f>
        <v>3</v>
      </c>
      <c r="H197" s="32">
        <f>_xlfn.IFNA(VLOOKUP(L197,Invoer!$A$3:$P$599,14,FALSE),"")</f>
        <v>0.38461538461538464</v>
      </c>
      <c r="I197" s="34">
        <f>_xlfn.IFNA(VLOOKUP(L197,Invoer!$A$3:$P$599,16,FALSE),"")</f>
        <v>3</v>
      </c>
      <c r="J197" s="37">
        <f>VLOOKUP($R$1,Deelnemers!$B$1:$D$25,3,FALSE)</f>
        <v>0.33333333333333331</v>
      </c>
      <c r="L197" t="str">
        <f t="shared" ref="L197" si="228">CONCATENATE($D197,"-",$R$1,"-",M197)</f>
        <v>Zagers, Kees-Verkooyen, John-1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45764.50615384616</v>
      </c>
      <c r="C198" s="35">
        <f>_xlfn.IFNA(VLOOKUP(L198,Invoer!$A$3:$P$599,3,FALSE),"")</f>
        <v>45763</v>
      </c>
      <c r="D198" s="23" t="str">
        <f>Deelnemers!$B$14</f>
        <v>Zagers, Kees</v>
      </c>
      <c r="E198" s="31">
        <f>IFERROR(IF(VLOOKUP(L198,Invoer!$A$3:$P$599,8,FALSE)&gt;$S$1,$S$1,VLOOKUP(L198,Invoer!$A$3:$P$599,8,FALSE)),"")</f>
        <v>9</v>
      </c>
      <c r="F198" s="31">
        <f>_xlfn.IFNA(VLOOKUP(L198,Invoer!$A$3:$P$599,10,FALSE),"")</f>
        <v>26</v>
      </c>
      <c r="G198" s="31">
        <f>_xlfn.IFNA(VLOOKUP(L198,Invoer!$A$3:$P$599,11,FALSE),"")</f>
        <v>2</v>
      </c>
      <c r="H198" s="32">
        <f>_xlfn.IFNA(VLOOKUP(L198,Invoer!$A$3:$P$599,13,FALSE),"")</f>
        <v>0.34615384615384615</v>
      </c>
      <c r="I198" s="34">
        <f>_xlfn.IFNA(VLOOKUP(L198,Invoer!$A$3:$P$599,15,FALSE),"")</f>
        <v>0</v>
      </c>
      <c r="J198" s="37">
        <f>VLOOKUP($R$1,Deelnemers!$B$1:$D$25,3,FALSE)</f>
        <v>0.33333333333333331</v>
      </c>
      <c r="L198" t="str">
        <f t="shared" ref="L198" si="229">CONCATENATE($R$1,"-",,$D198,"-",M198)</f>
        <v>Verkooyen, John-Zagers,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45582.854285714282</v>
      </c>
      <c r="C199" s="35">
        <f>_xlfn.IFNA(VLOOKUP(L199,Invoer!$A$3:$P$599,3,FALSE),"")</f>
        <v>45581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10</v>
      </c>
      <c r="F199" s="31">
        <f>_xlfn.IFNA(VLOOKUP(L199,Invoer!$A$3:$P$599,10,FALSE),"")</f>
        <v>14</v>
      </c>
      <c r="G199" s="31">
        <f>_xlfn.IFNA(VLOOKUP(L199,Invoer!$A$3:$P$599,12,FALSE),"")</f>
        <v>3</v>
      </c>
      <c r="H199" s="32">
        <f>_xlfn.IFNA(VLOOKUP(L199,Invoer!$A$3:$P$599,14,FALSE),"")</f>
        <v>0.7142857142857143</v>
      </c>
      <c r="I199" s="34">
        <f>_xlfn.IFNA(VLOOKUP(L199,Invoer!$A$3:$P$599,16,FALSE),"")</f>
        <v>3</v>
      </c>
      <c r="J199" s="37">
        <f>VLOOKUP($R$1,Deelnemers!$B$1:$D$25,3,FALSE)</f>
        <v>0.33333333333333331</v>
      </c>
      <c r="L199" t="str">
        <f t="shared" ref="L199" si="231">CONCATENATE($D199,"-",$R$1,"-",M199)</f>
        <v>Zagers, Kees-Verkooyen, John-2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0.33333333333333331</v>
      </c>
      <c r="L200" t="str">
        <f t="shared" ref="L200" si="232">CONCATENATE($R$1,"-",,$D200,"-",M200)</f>
        <v>Verkooyen, John-Zagers,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45623</v>
      </c>
      <c r="C201" s="35">
        <f>_xlfn.IFNA(VLOOKUP(L201,Invoer!$A$3:$P$599,3,FALSE),"")</f>
        <v>45623</v>
      </c>
      <c r="D201" s="23" t="str">
        <f>Deelnemers!$B$14</f>
        <v>Zagers, Kees</v>
      </c>
      <c r="E201" s="31">
        <f>IFERROR(IF(VLOOKUP(L201,Invoer!$A$3:$P$599,9,FALSE)&gt;$S$1,$S$1,VLOOKUP(L201,Invoer!$A$3:$P$599,9,FALSE)),"")</f>
        <v>7</v>
      </c>
      <c r="F201" s="31">
        <f>_xlfn.IFNA(VLOOKUP(L201,Invoer!$A$3:$P$599,10,FALSE),"")</f>
        <v>30</v>
      </c>
      <c r="G201" s="31">
        <f>_xlfn.IFNA(VLOOKUP(L201,Invoer!$A$3:$P$599,12,FALSE),"")</f>
        <v>2</v>
      </c>
      <c r="H201" s="32">
        <f>_xlfn.IFNA(VLOOKUP(L201,Invoer!$A$3:$P$599,14,FALSE),"")</f>
        <v>0.23333333333333334</v>
      </c>
      <c r="I201" s="34">
        <f>_xlfn.IFNA(VLOOKUP(L201,Invoer!$A$3:$P$599,16,FALSE),"")</f>
        <v>0</v>
      </c>
      <c r="J201" s="37">
        <f>VLOOKUP($R$1,Deelnemers!$B$1:$D$25,3,FALSE)</f>
        <v>0.33333333333333331</v>
      </c>
      <c r="L201" t="str">
        <f t="shared" ref="L201" si="233">CONCATENATE($D201,"-",$R$1,"-",M201)</f>
        <v>Zagers, Kees-Verkooyen, John-3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0.33333333333333331</v>
      </c>
      <c r="L202" t="str">
        <f t="shared" ref="L202" si="234">CONCATENATE($R$1,"-",,$D202,"-",M202)</f>
        <v>Verkooyen, John-Zagers,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0.33333333333333331</v>
      </c>
      <c r="L203" t="str">
        <f t="shared" ref="L203" si="235">CONCATENATE($D203,"-",$R$1,"-",M203)</f>
        <v>Zagers, Kees-Verkooyen, John-4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0.33333333333333331</v>
      </c>
      <c r="L204" t="str">
        <f t="shared" ref="L204" si="236">CONCATENATE($R$1,"-",,$D204,"-",M204)</f>
        <v>Verkooyen, John-Zagers,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0.33333333333333331</v>
      </c>
      <c r="L205" t="str">
        <f t="shared" ref="L205" si="237">CONCATENATE($D205,"-",$R$1,"-",M205)</f>
        <v>Zagers, Kees-Verkooyen, John-5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0.33333333333333331</v>
      </c>
      <c r="L206" t="str">
        <f t="shared" ref="L206" si="238">CONCATENATE($R$1,"-",,$D206,"-",M206)</f>
        <v>Verkooyen, John-Zagers,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0.33333333333333331</v>
      </c>
      <c r="L207" t="str">
        <f t="shared" ref="L207" si="239">CONCATENATE($D207,"-",$R$1,"-",M207)</f>
        <v>Zagers, Kees-Verkooyen, John-6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0.33333333333333331</v>
      </c>
      <c r="L208" t="str">
        <f t="shared" ref="L208" si="240">CONCATENATE($R$1,"-",,$D208,"-",M208)</f>
        <v>Verkooyen, John-Zagers,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0.33333333333333331</v>
      </c>
      <c r="L209" t="str">
        <f t="shared" ref="L209" si="241">CONCATENATE($D209,"-",$R$1,"-",M209)</f>
        <v>Zagers, Kees-Verkooyen, John-7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0.33333333333333331</v>
      </c>
      <c r="L210" t="str">
        <f t="shared" ref="L210" si="242">CONCATENATE($R$1,"-",,$D210,"-",M210)</f>
        <v>Verkooyen, John-Zagers,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0.33333333333333331</v>
      </c>
      <c r="L211" t="str">
        <f t="shared" ref="L211" si="243">CONCATENATE($D211,"-",$R$1,"-",M211)</f>
        <v>Zagers, Kees-Verkooyen, John-8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45694.500000000007</v>
      </c>
      <c r="C212" s="35">
        <f>_xlfn.IFNA(VLOOKUP(L212,Invoer!$A$3:$P$599,3,FALSE),"")</f>
        <v>45693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9</v>
      </c>
      <c r="F212" s="31">
        <f>_xlfn.IFNA(VLOOKUP(L212,Invoer!$A$3:$P$599,10,FALSE),"")</f>
        <v>30</v>
      </c>
      <c r="G212" s="31">
        <f>_xlfn.IFNA(VLOOKUP(L212,Invoer!$A$3:$P$599,11,FALSE),"")</f>
        <v>2</v>
      </c>
      <c r="H212" s="32">
        <f>_xlfn.IFNA(VLOOKUP(L212,Invoer!$A$3:$P$599,13,FALSE),"")</f>
        <v>0.3</v>
      </c>
      <c r="I212" s="34">
        <f>_xlfn.IFNA(VLOOKUP(L212,Invoer!$A$3:$P$599,15,FALSE),"")</f>
        <v>0</v>
      </c>
      <c r="J212" s="37">
        <f>VLOOKUP($R$1,Deelnemers!$B$1:$D$25,3,FALSE)</f>
        <v>0.33333333333333331</v>
      </c>
      <c r="L212" t="str">
        <f t="shared" ref="L212" si="244">CONCATENATE($R$1,"-",,$D212,"-",M212)</f>
        <v>Verkooyen, John-Zagers,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45574.966666666667</v>
      </c>
      <c r="C213" s="35">
        <f>_xlfn.IFNA(VLOOKUP(L213,Invoer!$A$3:$P$599,3,FALSE),"")</f>
        <v>45574</v>
      </c>
      <c r="D213" s="23" t="str">
        <f>Deelnemers!$B$15</f>
        <v>Zagers, Mark</v>
      </c>
      <c r="E213" s="31">
        <f>IFERROR(IF(VLOOKUP(L213,Invoer!$A$3:$P$599,9,FALSE)&gt;$S$1,$S$1,VLOOKUP(L213,Invoer!$A$3:$P$599,9,FALSE)),"")</f>
        <v>5</v>
      </c>
      <c r="F213" s="31">
        <f>_xlfn.IFNA(VLOOKUP(L213,Invoer!$A$3:$P$599,10,FALSE),"")</f>
        <v>30</v>
      </c>
      <c r="G213" s="31">
        <f>_xlfn.IFNA(VLOOKUP(L213,Invoer!$A$3:$P$599,12,FALSE),"")</f>
        <v>2</v>
      </c>
      <c r="H213" s="32">
        <f>_xlfn.IFNA(VLOOKUP(L213,Invoer!$A$3:$P$599,14,FALSE),"")</f>
        <v>0.16666666666666666</v>
      </c>
      <c r="I213" s="34">
        <f>_xlfn.IFNA(VLOOKUP(L213,Invoer!$A$3:$P$599,16,FALSE),"")</f>
        <v>0</v>
      </c>
      <c r="J213" s="37">
        <f>VLOOKUP($R$1,Deelnemers!$B$1:$D$25,3,FALSE)</f>
        <v>0.33333333333333331</v>
      </c>
      <c r="L213" t="str">
        <f t="shared" ref="L213" si="245">CONCATENATE($D213,"-",$R$1,"-",M213)</f>
        <v>Zagers, Mark-Verkooyen, John-1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0.33333333333333331</v>
      </c>
      <c r="L214" t="str">
        <f t="shared" ref="L214" si="246">CONCATENATE($R$1,"-",,$D214,"-",M214)</f>
        <v>Verkooyen, John-Zagers,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45582.383636363644</v>
      </c>
      <c r="C215" s="35">
        <f>_xlfn.IFNA(VLOOKUP(L215,Invoer!$A$3:$P$599,3,FALSE),"")</f>
        <v>45581</v>
      </c>
      <c r="D215" s="23" t="str">
        <f>Deelnemers!$B$15</f>
        <v>Zagers, Mark</v>
      </c>
      <c r="E215" s="31">
        <f>IFERROR(IF(VLOOKUP(L215,Invoer!$A$3:$P$599,9,FALSE)&gt;$S$1,$S$1,VLOOKUP(L215,Invoer!$A$3:$P$599,9,FALSE)),"")</f>
        <v>8</v>
      </c>
      <c r="F215" s="31">
        <f>_xlfn.IFNA(VLOOKUP(L215,Invoer!$A$3:$P$599,10,FALSE),"")</f>
        <v>22</v>
      </c>
      <c r="G215" s="31">
        <f>_xlfn.IFNA(VLOOKUP(L215,Invoer!$A$3:$P$599,12,FALSE),"")</f>
        <v>3</v>
      </c>
      <c r="H215" s="32">
        <f>_xlfn.IFNA(VLOOKUP(L215,Invoer!$A$3:$P$599,14,FALSE),"")</f>
        <v>0.36363636363636365</v>
      </c>
      <c r="I215" s="34">
        <f>_xlfn.IFNA(VLOOKUP(L215,Invoer!$A$3:$P$599,16,FALSE),"")</f>
        <v>0</v>
      </c>
      <c r="J215" s="37">
        <f>VLOOKUP($R$1,Deelnemers!$B$1:$D$25,3,FALSE)</f>
        <v>0.33333333333333331</v>
      </c>
      <c r="L215" t="str">
        <f t="shared" ref="L215" si="247">CONCATENATE($D215,"-",$R$1,"-",M215)</f>
        <v>Zagers, Mark-Verkooyen, John-2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0.33333333333333331</v>
      </c>
      <c r="L216" t="str">
        <f t="shared" ref="L216" si="248">CONCATENATE($R$1,"-",,$D216,"-",M216)</f>
        <v>Verkooyen, John-Zagers,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0.33333333333333331</v>
      </c>
      <c r="L217" t="str">
        <f t="shared" ref="L217" si="249">CONCATENATE($D217,"-",$R$1,"-",M217)</f>
        <v>Zagers, Mark-Verkooyen, John-3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0.33333333333333331</v>
      </c>
      <c r="L218" t="str">
        <f t="shared" ref="L218" si="250">CONCATENATE($R$1,"-",,$D218,"-",M218)</f>
        <v>Verkooyen, John-Zagers,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0.33333333333333331</v>
      </c>
      <c r="L219" t="str">
        <f t="shared" ref="L219" si="251">CONCATENATE($D219,"-",$R$1,"-",M219)</f>
        <v>Zagers, Mark-Verkooyen, John-4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0.33333333333333331</v>
      </c>
      <c r="L220" t="str">
        <f t="shared" ref="L220" si="252">CONCATENATE($R$1,"-",,$D220,"-",M220)</f>
        <v>Verkooyen, John-Zagers,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0.33333333333333331</v>
      </c>
      <c r="L221" t="str">
        <f t="shared" ref="L221" si="253">CONCATENATE($D221,"-",$R$1,"-",M221)</f>
        <v>Zagers, Mark-Verkooyen, John-5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0.33333333333333331</v>
      </c>
      <c r="L222" t="str">
        <f t="shared" ref="L222" si="254">CONCATENATE($R$1,"-",,$D222,"-",M222)</f>
        <v>Verkooyen, John-Zagers,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0.33333333333333331</v>
      </c>
      <c r="L223" t="str">
        <f t="shared" ref="L223" si="255">CONCATENATE($D223,"-",$R$1,"-",M223)</f>
        <v>Zagers, Mark-Verkooyen, John-6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0.33333333333333331</v>
      </c>
      <c r="L224" t="str">
        <f t="shared" ref="L224" si="256">CONCATENATE($R$1,"-",,$D224,"-",M224)</f>
        <v>Verkooyen, John-Zagers,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0.33333333333333331</v>
      </c>
      <c r="L225" t="str">
        <f t="shared" ref="L225" si="257">CONCATENATE($D225,"-",$R$1,"-",M225)</f>
        <v>Zagers, Mark-Verkooyen, John-7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0.33333333333333331</v>
      </c>
      <c r="L226" t="str">
        <f t="shared" ref="L226" si="258">CONCATENATE($R$1,"-",,$D226,"-",M226)</f>
        <v>Verkooyen, John-Zagers,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0.33333333333333331</v>
      </c>
      <c r="L227" t="str">
        <f t="shared" ref="L227" si="259">CONCATENATE($D227,"-",$R$1,"-",M227)</f>
        <v>Zagers, Mark-Verkooyen, John-8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>
        <f>VLOOKUP($R$1,Deelnemers!$B$1:$D$25,3,FALSE)</f>
        <v>0.33333333333333331</v>
      </c>
      <c r="L228" t="str">
        <f t="shared" ref="L228" si="261">CONCATENATE($R$1,"-",,$D228,"-",M228)</f>
        <v>Verkooyen, John-Verkooyen,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0.33333333333333331</v>
      </c>
      <c r="L229" t="str">
        <f t="shared" ref="L229" si="262">CONCATENATE($D229,"-",$R$1,"-",M229)</f>
        <v>Verkooyen, John-Verkooyen, John-1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>
        <f>VLOOKUP($R$1,Deelnemers!$B$1:$D$25,3,FALSE)</f>
        <v>0.33333333333333331</v>
      </c>
      <c r="L230" t="str">
        <f t="shared" ref="L230" si="263">CONCATENATE($R$1,"-",,$D230,"-",M230)</f>
        <v>Verkooyen, John-Verkooyen,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0.33333333333333331</v>
      </c>
      <c r="L231" t="str">
        <f t="shared" ref="L231" si="264">CONCATENATE($D231,"-",$R$1,"-",M231)</f>
        <v>Verkooyen, John-Verkooyen, John-2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0.33333333333333331</v>
      </c>
      <c r="L232" t="str">
        <f t="shared" ref="L232" si="266">CONCATENATE($R$1,"-",,$D232,"-",M232)</f>
        <v>Verkooyen, John-Verkooyen,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0.33333333333333331</v>
      </c>
      <c r="L233" t="str">
        <f t="shared" ref="L233" si="267">CONCATENATE($D233,"-",$R$1,"-",M233)</f>
        <v>Verkooyen, John-Verkooyen, John-3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0.33333333333333331</v>
      </c>
      <c r="L234" t="str">
        <f t="shared" ref="L234" si="268">CONCATENATE($R$1,"-",,$D234,"-",M234)</f>
        <v>Verkooyen, John-Verkooyen,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0.33333333333333331</v>
      </c>
      <c r="L235" t="str">
        <f t="shared" ref="L235" si="269">CONCATENATE($D235,"-",$R$1,"-",M235)</f>
        <v>Verkooyen, John-Verkooyen, John-4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0.33333333333333331</v>
      </c>
      <c r="L236" t="str">
        <f t="shared" ref="L236" si="270">CONCATENATE($R$1,"-",,$D236,"-",M236)</f>
        <v>Verkooyen, John-Verkooyen,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0.33333333333333331</v>
      </c>
      <c r="L237" t="str">
        <f t="shared" ref="L237" si="271">CONCATENATE($D237,"-",$R$1,"-",M237)</f>
        <v>Verkooyen, John-Verkooyen, John-5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0.33333333333333331</v>
      </c>
      <c r="L238" t="str">
        <f t="shared" ref="L238" si="272">CONCATENATE($R$1,"-",,$D238,"-",M238)</f>
        <v>Verkooyen, John-Verkooyen,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0.33333333333333331</v>
      </c>
      <c r="L239" t="str">
        <f t="shared" ref="L239" si="273">CONCATENATE($D239,"-",$R$1,"-",M239)</f>
        <v>Verkooyen, John-Verkooyen, John-6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0.33333333333333331</v>
      </c>
      <c r="L240" t="str">
        <f t="shared" ref="L240" si="274">CONCATENATE($R$1,"-",,$D240,"-",M240)</f>
        <v>Verkooyen, John-Verkooyen,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0.33333333333333331</v>
      </c>
      <c r="L241" t="str">
        <f t="shared" ref="L241" si="275">CONCATENATE($D241,"-",$R$1,"-",M241)</f>
        <v>Verkooyen, John-Verkooyen, John-7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0.33333333333333331</v>
      </c>
      <c r="L242" t="str">
        <f t="shared" ref="L242" si="276">CONCATENATE($R$1,"-",,$D242,"-",M242)</f>
        <v>Verkooyen, John-Verkooyen,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0.33333333333333331</v>
      </c>
      <c r="L243" t="str">
        <f t="shared" ref="L243" si="277">CONCATENATE($D243,"-",$R$1,"-",M243)</f>
        <v>Verkooyen, John-Verkooyen, John-8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0.33333333333333331</v>
      </c>
      <c r="L244" t="str">
        <f t="shared" ref="L244" si="278">CONCATENATE($R$1,"-",,$D244,"-",M244)</f>
        <v>Verkooyen, John-0-1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0.33333333333333331</v>
      </c>
      <c r="L245" t="str">
        <f t="shared" ref="L245" si="279">CONCATENATE($D245,"-",$R$1,"-",M245)</f>
        <v>0-Verkooyen, John-1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0.33333333333333331</v>
      </c>
      <c r="L246" t="str">
        <f t="shared" ref="L246" si="280">CONCATENATE($R$1,"-",,$D246,"-",M246)</f>
        <v>Verkooyen, John-0-2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0.33333333333333331</v>
      </c>
      <c r="L247" t="str">
        <f t="shared" ref="L247" si="281">CONCATENATE($D247,"-",$R$1,"-",M247)</f>
        <v>0-Verkooyen, John-2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0.33333333333333331</v>
      </c>
      <c r="L248" t="str">
        <f t="shared" ref="L248" si="282">CONCATENATE($R$1,"-",,$D248,"-",M248)</f>
        <v>Verkooyen, John-0-3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0.33333333333333331</v>
      </c>
      <c r="L249" t="str">
        <f t="shared" ref="L249" si="283">CONCATENATE($D249,"-",$R$1,"-",M249)</f>
        <v>0-Verkooyen, John-3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0.33333333333333331</v>
      </c>
      <c r="L250" t="str">
        <f t="shared" ref="L250" si="284">CONCATENATE($R$1,"-",,$D250,"-",M250)</f>
        <v>Verkooyen, John-0-4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0.33333333333333331</v>
      </c>
      <c r="L251" t="str">
        <f t="shared" ref="L251" si="285">CONCATENATE($D251,"-",$R$1,"-",M251)</f>
        <v>0-Verkooyen, John-4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0.33333333333333331</v>
      </c>
      <c r="L252" t="str">
        <f t="shared" ref="L252" si="286">CONCATENATE($R$1,"-",,$D252,"-",M252)</f>
        <v>Verkooyen, John-0-5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0.33333333333333331</v>
      </c>
      <c r="L253" t="str">
        <f t="shared" ref="L253" si="287">CONCATENATE($D253,"-",$R$1,"-",M253)</f>
        <v>0-Verkooyen, John-5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0.33333333333333331</v>
      </c>
      <c r="L254" t="str">
        <f t="shared" ref="L254" si="288">CONCATENATE($R$1,"-",,$D254,"-",M254)</f>
        <v>Verkooyen, John-0-6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0.33333333333333331</v>
      </c>
      <c r="L255" t="str">
        <f t="shared" ref="L255" si="289">CONCATENATE($D255,"-",$R$1,"-",M255)</f>
        <v>0-Verkooyen, John-6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0.33333333333333331</v>
      </c>
      <c r="L256" t="str">
        <f t="shared" ref="L256" si="290">CONCATENATE($R$1,"-",,$D256,"-",M256)</f>
        <v>Verkooyen, John-0-7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0.33333333333333331</v>
      </c>
      <c r="L257" t="str">
        <f t="shared" ref="L257" si="291">CONCATENATE($D257,"-",$R$1,"-",M257)</f>
        <v>0-Verkooyen, John-7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0.33333333333333331</v>
      </c>
      <c r="L258" t="str">
        <f t="shared" ref="L258" si="292">CONCATENATE($R$1,"-",,$D258,"-",M258)</f>
        <v>Verkooyen, John-0-8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0.33333333333333331</v>
      </c>
      <c r="L259" t="str">
        <f t="shared" ref="L259" si="293">CONCATENATE($D259,"-",$R$1,"-",M259)</f>
        <v>0-Verkooyen, John-8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0.33333333333333331</v>
      </c>
      <c r="L260" t="str">
        <f t="shared" ref="L260" si="294">CONCATENATE($R$1,"-",,$D260,"-",M260)</f>
        <v>Verkooyen, John-0-1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0.33333333333333331</v>
      </c>
      <c r="L261" t="str">
        <f t="shared" ref="L261" si="295">CONCATENATE($D261,"-",$R$1,"-",M261)</f>
        <v>0-Verkooyen, John-1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0.33333333333333331</v>
      </c>
      <c r="L262" t="str">
        <f t="shared" ref="L262" si="296">CONCATENATE($R$1,"-",,$D262,"-",M262)</f>
        <v>Verkooyen, John-0-2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0.33333333333333331</v>
      </c>
      <c r="L263" t="str">
        <f t="shared" ref="L263" si="298">CONCATENATE($D263,"-",$R$1,"-",M263)</f>
        <v>0-Verkooyen, John-2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0.33333333333333331</v>
      </c>
      <c r="L264" t="str">
        <f t="shared" ref="L264" si="299">CONCATENATE($R$1,"-",,$D264,"-",M264)</f>
        <v>Verkooyen, John-0-3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0.33333333333333331</v>
      </c>
      <c r="L265" t="str">
        <f t="shared" ref="L265" si="300">CONCATENATE($D265,"-",$R$1,"-",M265)</f>
        <v>0-Verkooyen, John-3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0.33333333333333331</v>
      </c>
      <c r="L266" t="str">
        <f t="shared" ref="L266" si="301">CONCATENATE($R$1,"-",,$D266,"-",M266)</f>
        <v>Verkooyen, John-0-4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0.33333333333333331</v>
      </c>
      <c r="L267" t="str">
        <f t="shared" ref="L267" si="302">CONCATENATE($D267,"-",$R$1,"-",M267)</f>
        <v>0-Verkooyen, John-4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0.33333333333333331</v>
      </c>
      <c r="L268" t="str">
        <f t="shared" ref="L268" si="303">CONCATENATE($R$1,"-",,$D268,"-",M268)</f>
        <v>Verkooyen, John-0-5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0.33333333333333331</v>
      </c>
      <c r="L269" t="str">
        <f t="shared" ref="L269" si="304">CONCATENATE($D269,"-",$R$1,"-",M269)</f>
        <v>0-Verkooyen, John-5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0.33333333333333331</v>
      </c>
      <c r="L270" t="str">
        <f t="shared" ref="L270" si="305">CONCATENATE($R$1,"-",,$D270,"-",M270)</f>
        <v>Verkooyen, John-0-6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0.33333333333333331</v>
      </c>
      <c r="L271" t="str">
        <f t="shared" ref="L271" si="306">CONCATENATE($D271,"-",$R$1,"-",M271)</f>
        <v>0-Verkooyen, John-6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0.33333333333333331</v>
      </c>
      <c r="L272" t="str">
        <f t="shared" ref="L272" si="307">CONCATENATE($R$1,"-",,$D272,"-",M272)</f>
        <v>Verkooyen, John-0-7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0.33333333333333331</v>
      </c>
      <c r="L273" t="str">
        <f t="shared" ref="L273" si="308">CONCATENATE($D273,"-",$R$1,"-",M273)</f>
        <v>0-Verkooyen, John-7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0.33333333333333331</v>
      </c>
      <c r="L274" t="str">
        <f t="shared" ref="L274" si="309">CONCATENATE($R$1,"-",,$D274,"-",M274)</f>
        <v>Verkooyen, John-0-8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0.33333333333333331</v>
      </c>
      <c r="L275" t="str">
        <f t="shared" ref="L275" si="310">CONCATENATE($D275,"-",$R$1,"-",M275)</f>
        <v>0-Verkooyen, John-8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0.33333333333333331</v>
      </c>
      <c r="L276" t="str">
        <f t="shared" ref="L276" si="311">CONCATENATE($R$1,"-",,$D276,"-",M276)</f>
        <v>Verkooyen, John-0-1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0.33333333333333331</v>
      </c>
      <c r="L277" t="str">
        <f t="shared" ref="L277" si="312">CONCATENATE($D277,"-",$R$1,"-",M277)</f>
        <v>0-Verkooyen, John-1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0.33333333333333331</v>
      </c>
      <c r="L278" t="str">
        <f t="shared" ref="L278" si="313">CONCATENATE($R$1,"-",,$D278,"-",M278)</f>
        <v>Verkooyen, John-0-2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0.33333333333333331</v>
      </c>
      <c r="L279" t="str">
        <f t="shared" ref="L279" si="314">CONCATENATE($D279,"-",$R$1,"-",M279)</f>
        <v>0-Verkooyen, John-2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0.33333333333333331</v>
      </c>
      <c r="L280" t="str">
        <f t="shared" ref="L280" si="315">CONCATENATE($R$1,"-",,$D280,"-",M280)</f>
        <v>Verkooyen, John-0-3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0.33333333333333331</v>
      </c>
      <c r="L281" t="str">
        <f t="shared" ref="L281" si="316">CONCATENATE($D281,"-",$R$1,"-",M281)</f>
        <v>0-Verkooyen, John-3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0.33333333333333331</v>
      </c>
      <c r="L282" t="str">
        <f t="shared" ref="L282" si="317">CONCATENATE($R$1,"-",,$D282,"-",M282)</f>
        <v>Verkooyen, John-0-4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0.33333333333333331</v>
      </c>
      <c r="L283" t="str">
        <f t="shared" ref="L283" si="318">CONCATENATE($D283,"-",$R$1,"-",M283)</f>
        <v>0-Verkooyen, John-4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0.33333333333333331</v>
      </c>
      <c r="L284" t="str">
        <f t="shared" ref="L284" si="319">CONCATENATE($R$1,"-",,$D284,"-",M284)</f>
        <v>Verkooyen, John-0-5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0.33333333333333331</v>
      </c>
      <c r="L285" t="str">
        <f t="shared" ref="L285" si="320">CONCATENATE($D285,"-",$R$1,"-",M285)</f>
        <v>0-Verkooyen, John-5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0.33333333333333331</v>
      </c>
      <c r="L286" t="str">
        <f t="shared" ref="L286" si="321">CONCATENATE($R$1,"-",,$D286,"-",M286)</f>
        <v>Verkooyen, John-0-6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0.33333333333333331</v>
      </c>
      <c r="L287" t="str">
        <f t="shared" ref="L287" si="322">CONCATENATE($D287,"-",$R$1,"-",M287)</f>
        <v>0-Verkooyen, John-6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0.33333333333333331</v>
      </c>
      <c r="L288" t="str">
        <f t="shared" ref="L288" si="323">CONCATENATE($R$1,"-",,$D288,"-",M288)</f>
        <v>Verkooyen, John-0-7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0.33333333333333331</v>
      </c>
      <c r="L289" t="str">
        <f t="shared" ref="L289" si="324">CONCATENATE($D289,"-",$R$1,"-",M289)</f>
        <v>0-Verkooyen, John-7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0.33333333333333331</v>
      </c>
      <c r="L290" t="str">
        <f t="shared" ref="L290" si="325">CONCATENATE($R$1,"-",,$D290,"-",M290)</f>
        <v>Verkooyen, John-0-8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0.33333333333333331</v>
      </c>
      <c r="L291" t="str">
        <f t="shared" ref="L291" si="326">CONCATENATE($D291,"-",$R$1,"-",M291)</f>
        <v>0-Verkooyen, John-8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0.33333333333333331</v>
      </c>
      <c r="L292" t="str">
        <f t="shared" ref="L292" si="328">CONCATENATE($R$1,"-",,$D292,"-",M292)</f>
        <v>Verkooyen, John-0-1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0.33333333333333331</v>
      </c>
      <c r="L293" t="str">
        <f t="shared" ref="L293" si="329">CONCATENATE($D293,"-",$R$1,"-",M293)</f>
        <v>0-Verkooyen, John-1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0.33333333333333331</v>
      </c>
      <c r="L294" t="str">
        <f t="shared" ref="L294" si="330">CONCATENATE($R$1,"-",,$D294,"-",M294)</f>
        <v>Verkooyen, John-0-2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0.33333333333333331</v>
      </c>
      <c r="L295" t="str">
        <f t="shared" ref="L295" si="331">CONCATENATE($D295,"-",$R$1,"-",M295)</f>
        <v>0-Verkooyen, John-2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0.33333333333333331</v>
      </c>
      <c r="L296" t="str">
        <f t="shared" ref="L296" si="333">CONCATENATE($R$1,"-",,$D296,"-",M296)</f>
        <v>Verkooyen, John-0-3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0.33333333333333331</v>
      </c>
      <c r="L297" t="str">
        <f t="shared" ref="L297" si="334">CONCATENATE($D297,"-",$R$1,"-",M297)</f>
        <v>0-Verkooyen, John-3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0.33333333333333331</v>
      </c>
      <c r="L298" t="str">
        <f t="shared" ref="L298" si="335">CONCATENATE($R$1,"-",,$D298,"-",M298)</f>
        <v>Verkooyen, John-0-4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0.33333333333333331</v>
      </c>
      <c r="L299" t="str">
        <f t="shared" ref="L299" si="336">CONCATENATE($D299,"-",$R$1,"-",M299)</f>
        <v>0-Verkooyen, John-4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0.33333333333333331</v>
      </c>
      <c r="L300" t="str">
        <f t="shared" ref="L300" si="337">CONCATENATE($R$1,"-",,$D300,"-",M300)</f>
        <v>Verkooyen, John-0-5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0.33333333333333331</v>
      </c>
      <c r="L301" t="str">
        <f t="shared" ref="L301" si="338">CONCATENATE($D301,"-",$R$1,"-",M301)</f>
        <v>0-Verkooyen, John-5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0.33333333333333331</v>
      </c>
      <c r="L302" t="str">
        <f t="shared" ref="L302" si="339">CONCATENATE($R$1,"-",,$D302,"-",M302)</f>
        <v>Verkooyen, John-0-6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0.33333333333333331</v>
      </c>
      <c r="L303" t="str">
        <f t="shared" ref="L303" si="340">CONCATENATE($D303,"-",$R$1,"-",M303)</f>
        <v>0-Verkooyen, John-6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0.33333333333333331</v>
      </c>
      <c r="L304" t="str">
        <f t="shared" ref="L304" si="341">CONCATENATE($R$1,"-",,$D304,"-",M304)</f>
        <v>Verkooyen, John-0-7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0.33333333333333331</v>
      </c>
      <c r="L305" t="str">
        <f t="shared" ref="L305" si="342">CONCATENATE($D305,"-",$R$1,"-",M305)</f>
        <v>0-Verkooyen, John-7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0.33333333333333331</v>
      </c>
      <c r="L306" t="str">
        <f t="shared" ref="L306" si="343">CONCATENATE($R$1,"-",,$D306,"-",M306)</f>
        <v>Verkooyen, John-0-8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0.33333333333333331</v>
      </c>
      <c r="L307" t="str">
        <f t="shared" ref="L307" si="344">CONCATENATE($D307,"-",$R$1,"-",M307)</f>
        <v>0-Verkooyen, John-8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0.33333333333333331</v>
      </c>
      <c r="L308" t="str">
        <f t="shared" ref="L308" si="345">CONCATENATE($R$1,"-",,$D308,"-",M308)</f>
        <v>Verkooyen, John-0-1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0.33333333333333331</v>
      </c>
      <c r="L309" t="str">
        <f t="shared" ref="L309" si="346">CONCATENATE($D309,"-",$R$1,"-",M309)</f>
        <v>0-Verkooyen, John-1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0.33333333333333331</v>
      </c>
      <c r="L310" t="str">
        <f t="shared" ref="L310" si="347">CONCATENATE($R$1,"-",,$D310,"-",M310)</f>
        <v>Verkooyen, John-0-2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0.33333333333333331</v>
      </c>
      <c r="L311" t="str">
        <f t="shared" ref="L311" si="348">CONCATENATE($D311,"-",$R$1,"-",M311)</f>
        <v>0-Verkooyen, John-2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0.33333333333333331</v>
      </c>
      <c r="L312" t="str">
        <f t="shared" ref="L312" si="349">CONCATENATE($R$1,"-",,$D312,"-",M312)</f>
        <v>Verkooyen, John-0-3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0.33333333333333331</v>
      </c>
      <c r="L313" t="str">
        <f t="shared" ref="L313" si="350">CONCATENATE($D313,"-",$R$1,"-",M313)</f>
        <v>0-Verkooyen, John-3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0.33333333333333331</v>
      </c>
      <c r="L314" t="str">
        <f t="shared" ref="L314" si="351">CONCATENATE($R$1,"-",,$D314,"-",M314)</f>
        <v>Verkooyen, John-0-4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0.33333333333333331</v>
      </c>
      <c r="L315" t="str">
        <f t="shared" ref="L315" si="352">CONCATENATE($D315,"-",$R$1,"-",M315)</f>
        <v>0-Verkooyen, John-4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0.33333333333333331</v>
      </c>
      <c r="L316" t="str">
        <f t="shared" ref="L316" si="353">CONCATENATE($R$1,"-",,$D316,"-",M316)</f>
        <v>Verkooyen, John-0-5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0.33333333333333331</v>
      </c>
      <c r="L317" t="str">
        <f t="shared" ref="L317" si="354">CONCATENATE($D317,"-",$R$1,"-",M317)</f>
        <v>0-Verkooyen, John-5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0.33333333333333331</v>
      </c>
      <c r="L318" t="str">
        <f t="shared" ref="L318" si="355">CONCATENATE($R$1,"-",,$D318,"-",M318)</f>
        <v>Verkooyen, John-0-6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0.33333333333333331</v>
      </c>
      <c r="L319" t="str">
        <f t="shared" ref="L319" si="356">CONCATENATE($D319,"-",$R$1,"-",M319)</f>
        <v>0-Verkooyen, John-6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0.33333333333333331</v>
      </c>
      <c r="L320" t="str">
        <f t="shared" ref="L320" si="357">CONCATENATE($R$1,"-",,$D320,"-",M320)</f>
        <v>Verkooyen, John-0-7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0.33333333333333331</v>
      </c>
      <c r="L321" t="str">
        <f t="shared" ref="L321" si="358">CONCATENATE($D321,"-",$R$1,"-",M321)</f>
        <v>0-Verkooyen, John-7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0.33333333333333331</v>
      </c>
      <c r="L322" t="str">
        <f t="shared" ref="L322" si="359">CONCATENATE($R$1,"-",,$D322,"-",M322)</f>
        <v>Verkooyen, John-0-8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0.33333333333333331</v>
      </c>
      <c r="L323" t="str">
        <f t="shared" ref="L323" si="360">CONCATENATE($D323,"-",$R$1,"-",M323)</f>
        <v>0-Verkooyen, John-8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0.33333333333333331</v>
      </c>
      <c r="L324" t="str">
        <f t="shared" ref="L324" si="361">CONCATENATE($R$1,"-",,$D324,"-",M324)</f>
        <v>Verkooyen, John-0-1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0.33333333333333331</v>
      </c>
      <c r="L325" t="str">
        <f t="shared" ref="L325" si="362">CONCATENATE($D325,"-",$R$1,"-",M325)</f>
        <v>0-Verkooyen, John-1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0.33333333333333331</v>
      </c>
      <c r="L326" t="str">
        <f t="shared" ref="L326" si="363">CONCATENATE($R$1,"-",,$D326,"-",M326)</f>
        <v>Verkooyen, John-0-2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0.33333333333333331</v>
      </c>
      <c r="L327" t="str">
        <f t="shared" ref="L327" si="365">CONCATENATE($D327,"-",$R$1,"-",M327)</f>
        <v>0-Verkooyen, John-2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0.33333333333333331</v>
      </c>
      <c r="L328" t="str">
        <f t="shared" ref="L328" si="366">CONCATENATE($R$1,"-",,$D328,"-",M328)</f>
        <v>Verkooyen, John-0-3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0.33333333333333331</v>
      </c>
      <c r="L329" t="str">
        <f t="shared" ref="L329" si="367">CONCATENATE($D329,"-",$R$1,"-",M329)</f>
        <v>0-Verkooyen, John-3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0.33333333333333331</v>
      </c>
      <c r="L330" t="str">
        <f t="shared" ref="L330" si="368">CONCATENATE($R$1,"-",,$D330,"-",M330)</f>
        <v>Verkooyen, John-0-4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0.33333333333333331</v>
      </c>
      <c r="L331" t="str">
        <f t="shared" ref="L331" si="369">CONCATENATE($D331,"-",$R$1,"-",M331)</f>
        <v>0-Verkooyen, John-4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0.33333333333333331</v>
      </c>
      <c r="L332" t="str">
        <f t="shared" ref="L332" si="370">CONCATENATE($R$1,"-",,$D332,"-",M332)</f>
        <v>Verkooyen, John-0-5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0.33333333333333331</v>
      </c>
      <c r="L333" t="str">
        <f t="shared" ref="L333" si="371">CONCATENATE($D333,"-",$R$1,"-",M333)</f>
        <v>0-Verkooyen, John-5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0.33333333333333331</v>
      </c>
      <c r="L334" t="str">
        <f t="shared" ref="L334" si="372">CONCATENATE($R$1,"-",,$D334,"-",M334)</f>
        <v>Verkooyen, John-0-6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0.33333333333333331</v>
      </c>
      <c r="L335" t="str">
        <f t="shared" ref="L335" si="373">CONCATENATE($D335,"-",$R$1,"-",M335)</f>
        <v>0-Verkooyen, John-6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0.33333333333333331</v>
      </c>
      <c r="L336" t="str">
        <f t="shared" ref="L336" si="374">CONCATENATE($R$1,"-",,$D336,"-",M336)</f>
        <v>Verkooyen, John-0-7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0.33333333333333331</v>
      </c>
      <c r="L337" t="str">
        <f t="shared" ref="L337" si="375">CONCATENATE($D337,"-",$R$1,"-",M337)</f>
        <v>0-Verkooyen, John-7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0.33333333333333331</v>
      </c>
      <c r="L338" t="str">
        <f t="shared" ref="L338" si="376">CONCATENATE($R$1,"-",,$D338,"-",M338)</f>
        <v>Verkooyen, John-0-8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0.33333333333333331</v>
      </c>
      <c r="L339" t="str">
        <f t="shared" ref="L339" si="377">CONCATENATE($D339,"-",$R$1,"-",M339)</f>
        <v>0-Verkooyen, John-8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0.33333333333333331</v>
      </c>
      <c r="L340" t="str">
        <f t="shared" ref="L340" si="378">CONCATENATE($R$1,"-",,$D340,"-",M340)</f>
        <v>Verkooyen, John-0-1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0.33333333333333331</v>
      </c>
      <c r="L341" t="str">
        <f t="shared" ref="L341" si="379">CONCATENATE($D341,"-",$R$1,"-",M341)</f>
        <v>0-Verkooyen, John-1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0.33333333333333331</v>
      </c>
      <c r="L342" t="str">
        <f t="shared" ref="L342" si="380">CONCATENATE($R$1,"-",,$D342,"-",M342)</f>
        <v>Verkooyen, John-0-2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0.33333333333333331</v>
      </c>
      <c r="L343" t="str">
        <f t="shared" ref="L343" si="381">CONCATENATE($D343,"-",$R$1,"-",M343)</f>
        <v>0-Verkooyen, John-2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0.33333333333333331</v>
      </c>
      <c r="L344" t="str">
        <f t="shared" ref="L344" si="382">CONCATENATE($R$1,"-",,$D344,"-",M344)</f>
        <v>Verkooyen, John-0-3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0.33333333333333331</v>
      </c>
      <c r="L345" t="str">
        <f t="shared" ref="L345" si="383">CONCATENATE($D345,"-",$R$1,"-",M345)</f>
        <v>0-Verkooyen, John-3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0.33333333333333331</v>
      </c>
      <c r="L346" t="str">
        <f t="shared" ref="L346" si="384">CONCATENATE($R$1,"-",,$D346,"-",M346)</f>
        <v>Verkooyen, John-0-4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0.33333333333333331</v>
      </c>
      <c r="L347" t="str">
        <f t="shared" ref="L347" si="385">CONCATENATE($D347,"-",$R$1,"-",M347)</f>
        <v>0-Verkooyen, John-4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0.33333333333333331</v>
      </c>
      <c r="L348" t="str">
        <f t="shared" ref="L348" si="386">CONCATENATE($R$1,"-",,$D348,"-",M348)</f>
        <v>Verkooyen, John-0-5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0.33333333333333331</v>
      </c>
      <c r="L349" t="str">
        <f t="shared" ref="L349" si="387">CONCATENATE($D349,"-",$R$1,"-",M349)</f>
        <v>0-Verkooyen, John-5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0.33333333333333331</v>
      </c>
      <c r="L350" t="str">
        <f t="shared" ref="L350" si="388">CONCATENATE($R$1,"-",,$D350,"-",M350)</f>
        <v>Verkooyen, John-0-6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0.33333333333333331</v>
      </c>
      <c r="L351" t="str">
        <f t="shared" ref="L351" si="389">CONCATENATE($D351,"-",$R$1,"-",M351)</f>
        <v>0-Verkooyen, John-6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0.33333333333333331</v>
      </c>
      <c r="L352" t="str">
        <f t="shared" ref="L352" si="390">CONCATENATE($R$1,"-",,$D352,"-",M352)</f>
        <v>Verkooyen, John-0-7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0.33333333333333331</v>
      </c>
      <c r="L353" t="str">
        <f t="shared" ref="L353" si="391">CONCATENATE($D353,"-",$R$1,"-",M353)</f>
        <v>0-Verkooyen, John-7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0.33333333333333331</v>
      </c>
      <c r="L354" t="str">
        <f t="shared" ref="L354" si="392">CONCATENATE($R$1,"-",,$D354,"-",M354)</f>
        <v>Verkooyen, John-0-8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0.33333333333333331</v>
      </c>
      <c r="L355" t="str">
        <f t="shared" ref="L355" si="393">CONCATENATE($D355,"-",$R$1,"-",M355)</f>
        <v>0-Verkooyen, John-8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0.33333333333333331</v>
      </c>
      <c r="L356" t="str">
        <f t="shared" ref="L356" si="395">CONCATENATE($R$1,"-",,$D356,"-",M356)</f>
        <v>Verkooyen, John-0-1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0.33333333333333331</v>
      </c>
      <c r="L357" t="str">
        <f t="shared" ref="L357" si="396">CONCATENATE($D357,"-",$R$1,"-",M357)</f>
        <v>0-Verkooyen, John-1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0.33333333333333331</v>
      </c>
      <c r="L358" t="str">
        <f t="shared" ref="L358" si="397">CONCATENATE($R$1,"-",,$D358,"-",M358)</f>
        <v>Verkooyen, John-0-2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0.33333333333333331</v>
      </c>
      <c r="L359" t="str">
        <f t="shared" ref="L359" si="398">CONCATENATE($D359,"-",$R$1,"-",M359)</f>
        <v>0-Verkooyen, John-2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0.33333333333333331</v>
      </c>
      <c r="L360" t="str">
        <f t="shared" ref="L360" si="400">CONCATENATE($R$1,"-",,$D360,"-",M360)</f>
        <v>Verkooyen, John-0-3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0.33333333333333331</v>
      </c>
      <c r="L361" t="str">
        <f t="shared" ref="L361" si="401">CONCATENATE($D361,"-",$R$1,"-",M361)</f>
        <v>0-Verkooyen, John-3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0.33333333333333331</v>
      </c>
      <c r="L362" t="str">
        <f t="shared" ref="L362" si="402">CONCATENATE($R$1,"-",,$D362,"-",M362)</f>
        <v>Verkooyen, John-0-4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0.33333333333333331</v>
      </c>
      <c r="L363" t="str">
        <f t="shared" ref="L363" si="403">CONCATENATE($D363,"-",$R$1,"-",M363)</f>
        <v>0-Verkooyen, John-4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0.33333333333333331</v>
      </c>
      <c r="L364" t="str">
        <f t="shared" ref="L364" si="404">CONCATENATE($R$1,"-",,$D364,"-",M364)</f>
        <v>Verkooyen, John-0-5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0.33333333333333331</v>
      </c>
      <c r="L365" t="str">
        <f t="shared" ref="L365" si="405">CONCATENATE($D365,"-",$R$1,"-",M365)</f>
        <v>0-Verkooyen, John-5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0.33333333333333331</v>
      </c>
      <c r="L366" t="str">
        <f t="shared" ref="L366" si="406">CONCATENATE($R$1,"-",,$D366,"-",M366)</f>
        <v>Verkooyen, John-0-6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0.33333333333333331</v>
      </c>
      <c r="L367" t="str">
        <f t="shared" ref="L367" si="407">CONCATENATE($D367,"-",$R$1,"-",M367)</f>
        <v>0-Verkooyen, John-6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0.33333333333333331</v>
      </c>
      <c r="L368" t="str">
        <f t="shared" ref="L368" si="408">CONCATENATE($R$1,"-",,$D368,"-",M368)</f>
        <v>Verkooyen, John-0-7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0.33333333333333331</v>
      </c>
      <c r="L369" t="str">
        <f t="shared" ref="L369" si="409">CONCATENATE($D369,"-",$R$1,"-",M369)</f>
        <v>0-Verkooyen, John-7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0.33333333333333331</v>
      </c>
      <c r="L370" t="str">
        <f t="shared" ref="L370" si="410">CONCATENATE($R$1,"-",,$D370,"-",M370)</f>
        <v>Verkooyen, John-0-8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0.33333333333333331</v>
      </c>
      <c r="L371" t="str">
        <f t="shared" ref="L371" si="411">CONCATENATE($D371,"-",$R$1,"-",M371)</f>
        <v>0-Verkooyen, John-8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0.33333333333333331</v>
      </c>
      <c r="L372" t="str">
        <f t="shared" ref="L372" si="412">CONCATENATE($R$1,"-",,$D372,"-",M372)</f>
        <v>Verkooyen, John-0-1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0.33333333333333331</v>
      </c>
      <c r="L373" t="str">
        <f t="shared" ref="L373" si="413">CONCATENATE($D373,"-",$R$1,"-",M373)</f>
        <v>0-Verkooyen, John-1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0.33333333333333331</v>
      </c>
      <c r="L374" t="str">
        <f t="shared" ref="L374" si="414">CONCATENATE($R$1,"-",,$D374,"-",M374)</f>
        <v>Verkooyen, John-0-2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0.33333333333333331</v>
      </c>
      <c r="L375" t="str">
        <f t="shared" ref="L375" si="415">CONCATENATE($D375,"-",$R$1,"-",M375)</f>
        <v>0-Verkooyen, John-2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0.33333333333333331</v>
      </c>
      <c r="L376" t="str">
        <f t="shared" ref="L376" si="416">CONCATENATE($R$1,"-",,$D376,"-",M376)</f>
        <v>Verkooyen, John-0-3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0.33333333333333331</v>
      </c>
      <c r="L377" t="str">
        <f t="shared" ref="L377" si="417">CONCATENATE($D377,"-",$R$1,"-",M377)</f>
        <v>0-Verkooyen, John-3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0.33333333333333331</v>
      </c>
      <c r="L378" t="str">
        <f t="shared" ref="L378" si="418">CONCATENATE($R$1,"-",,$D378,"-",M378)</f>
        <v>Verkooyen, John-0-4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0.33333333333333331</v>
      </c>
      <c r="L379" t="str">
        <f t="shared" ref="L379" si="419">CONCATENATE($D379,"-",$R$1,"-",M379)</f>
        <v>0-Verkooyen, John-4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0.33333333333333331</v>
      </c>
      <c r="L380" t="str">
        <f t="shared" ref="L380" si="420">CONCATENATE($R$1,"-",,$D380,"-",M380)</f>
        <v>Verkooyen, John-0-5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0.33333333333333331</v>
      </c>
      <c r="L381" t="str">
        <f t="shared" ref="L381" si="421">CONCATENATE($D381,"-",$R$1,"-",M381)</f>
        <v>0-Verkooyen, John-5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0.33333333333333331</v>
      </c>
      <c r="L382" t="str">
        <f t="shared" ref="L382" si="422">CONCATENATE($R$1,"-",,$D382,"-",M382)</f>
        <v>Verkooyen, John-0-6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0.33333333333333331</v>
      </c>
      <c r="L383" t="str">
        <f t="shared" ref="L383" si="423">CONCATENATE($D383,"-",$R$1,"-",M383)</f>
        <v>0-Verkooyen, John-6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0.33333333333333331</v>
      </c>
      <c r="L384" t="str">
        <f t="shared" ref="L384" si="424">CONCATENATE($R$1,"-",,$D384,"-",M384)</f>
        <v>Verkooyen, John-0-7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0.33333333333333331</v>
      </c>
      <c r="L385" t="str">
        <f t="shared" ref="L385" si="425">CONCATENATE($D385,"-",$R$1,"-",M385)</f>
        <v>0-Verkooyen, John-7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0.33333333333333331</v>
      </c>
      <c r="L386" t="str">
        <f t="shared" ref="L386" si="426">CONCATENATE($R$1,"-",,$D386,"-",M386)</f>
        <v>Verkooyen, John-0-8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0.33333333333333331</v>
      </c>
      <c r="L387" t="str">
        <f t="shared" ref="L387" si="427">CONCATENATE($D387,"-",$R$1,"-",M387)</f>
        <v>0-Verkooyen, John-8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0.33333333333333331</v>
      </c>
      <c r="L388" t="str">
        <f t="shared" ref="L388" si="428">CONCATENATE($R$1,"-",,$D388,"-",M388)</f>
        <v>Verkooyen, John-0-1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0.33333333333333331</v>
      </c>
      <c r="L389" t="str">
        <f t="shared" ref="L389" si="429">CONCATENATE($D389,"-",$R$1,"-",M389)</f>
        <v>0-Verkooyen, John-1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0.33333333333333331</v>
      </c>
      <c r="L390" t="str">
        <f t="shared" ref="L390" si="430">CONCATENATE($R$1,"-",,$D390,"-",M390)</f>
        <v>Verkooyen, John-0-2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0.33333333333333331</v>
      </c>
      <c r="L391" t="str">
        <f t="shared" ref="L391" si="431">CONCATENATE($D391,"-",$R$1,"-",M391)</f>
        <v>0-Verkooyen, John-2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0.33333333333333331</v>
      </c>
      <c r="L392" t="str">
        <f t="shared" ref="L392" si="432">CONCATENATE($R$1,"-",,$D392,"-",M392)</f>
        <v>Verkooyen, John-0-3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0.33333333333333331</v>
      </c>
      <c r="L393" t="str">
        <f t="shared" ref="L393" si="433">CONCATENATE($D393,"-",$R$1,"-",M393)</f>
        <v>0-Verkooyen, John-3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0.33333333333333331</v>
      </c>
      <c r="L394" t="str">
        <f t="shared" ref="L394" si="434">CONCATENATE($R$1,"-",,$D394,"-",M394)</f>
        <v>Verkooyen, John-0-4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0.33333333333333331</v>
      </c>
      <c r="L395" t="str">
        <f t="shared" ref="L395" si="435">CONCATENATE($D395,"-",$R$1,"-",M395)</f>
        <v>0-Verkooyen, John-4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0.33333333333333331</v>
      </c>
      <c r="L396" t="str">
        <f t="shared" ref="L396" si="436">CONCATENATE($R$1,"-",,$D396,"-",M396)</f>
        <v>Verkooyen, John-0-5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0.33333333333333331</v>
      </c>
      <c r="L397" t="str">
        <f t="shared" ref="L397" si="437">CONCATENATE($D397,"-",$R$1,"-",M397)</f>
        <v>0-Verkooyen, John-5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0.33333333333333331</v>
      </c>
      <c r="L398" t="str">
        <f t="shared" ref="L398" si="438">CONCATENATE($R$1,"-",,$D398,"-",M398)</f>
        <v>Verkooyen, John-0-6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0.33333333333333331</v>
      </c>
      <c r="L399" t="str">
        <f t="shared" ref="L399" si="439">CONCATENATE($D399,"-",$R$1,"-",M399)</f>
        <v>0-Verkooyen, John-6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0.33333333333333331</v>
      </c>
      <c r="L400" t="str">
        <f t="shared" ref="L400" si="440">CONCATENATE($R$1,"-",,$D400,"-",M400)</f>
        <v>Verkooyen, John-0-7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0.33333333333333331</v>
      </c>
      <c r="L401" t="str">
        <f t="shared" ref="L401" si="441">CONCATENATE($D401,"-",$R$1,"-",M401)</f>
        <v>0-Verkooyen, John-7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0.33333333333333331</v>
      </c>
      <c r="L402" t="str">
        <f t="shared" ref="L402" si="442">CONCATENATE($R$1,"-",,$D402,"-",M402)</f>
        <v>Verkooyen, John-0-8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0.33333333333333331</v>
      </c>
      <c r="L403" t="str">
        <f t="shared" ref="L403" si="443">CONCATENATE($D403,"-",$R$1,"-",M403)</f>
        <v>0-Verkooyen, John-8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337</v>
      </c>
      <c r="F404" s="28">
        <f>SUM(F4:F395)</f>
        <v>1229</v>
      </c>
      <c r="G404" s="28">
        <f>MAX(G4:G395)</f>
        <v>4</v>
      </c>
      <c r="H404" s="33">
        <f>E404/F404</f>
        <v>0.27420667209113098</v>
      </c>
      <c r="I404" s="29">
        <f>SUM(I4:I395)</f>
        <v>24</v>
      </c>
      <c r="J404" s="38"/>
      <c r="N404" s="39"/>
    </row>
  </sheetData>
  <sheetProtection algorithmName="SHA-512" hashValue="Mrgn7Oq1QWorYvxQRT4h1oLoHt4Tq1aYnKeoVOXfaYHyQBlIln4hiSRn3B02h72sQZ3IHLL/X5O9JXj0arc/uA==" saltValue="mne7NzhBVkFehP69Wllg9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2FC51-54B6-43E1-B392-3265FCE606A1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O1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Deelnemers!B17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1f2Wv1dwl5QexEtxFUNYuUca/KxQ+yofSrIzEdVqvgM0a7SdMUZNyl4rLgtG0Y0eeMKEqpWdWQb0M0JEFU7YEA==" saltValue="2KOospFYQ/bp1lWv7fpE5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DC599-C37C-449A-93E6-95FB440BFD50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Deelnemers!B18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GDT2qMEW7wJ9dTAOaUABEoOSOVVWdoUtPJTxgfm0qoBHeFhmkpHhhOI4/BMxjku4v92DXLd2UwS585aY0g2JpA==" saltValue="tpKQOHU09J+WKakdhW7ftw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73FCB-E44C-4831-80E4-6DA89ABCC2C9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Deelnemers!B19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uA5jAzcRv/vpeOa9O421At/bGopo9UL6I3UnvdZFOMJGY6GRPCsNCTQaJ2L+zOG7lpyHLzz19b+i0lSDhiKquA==" saltValue="ppOaZOcH6xMBWzuY0xck8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6F1F-9C79-4968-98E4-6F300C0DDE96}">
  <sheetPr>
    <pageSetUpPr fitToPage="1"/>
  </sheetPr>
  <dimension ref="A1:X404"/>
  <sheetViews>
    <sheetView showGridLines="0" topLeftCell="P1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Deelnemers!B20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FB4ILxhxZgBXFVB4iD0UkiM9FhpCCX6zquaMGghLSV44TtEwADbgDycvcB+ekmLIozcS+CogOhlLJeTZjyeYhw==" saltValue="ffFpaMfpnuzCpBFELD9k3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0F7AA-02FB-47FB-8C5A-5224D23971A2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P1" sqref="A1:P1048576"/>
      <selection activeCell="P1" sqref="A1:P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Deelnemers!B21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lgSYQObokFoNJplFTRpBrLdtss+lFkFQOS43p4kd9r14wb8r/yJnJjaKP+VTEbFxOtTA0YnoWTZS0FVeygu4Cw==" saltValue="PtaCJVWVM5nZpZPO2xxWcQ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7349-FA20-40ED-9253-2D9839CBA2EA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Deelnemers!B22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46XyeyY/1UBxUml/w05zQYF+pcfS9oO8uPbuRXg7iZsOt+CHZw99OuVhIL81BaF2S7Po9rE/UUoSl08XcJ1+yA==" saltValue="zqXz9T3fHrtUTeqXSHF/n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68B5-B75F-405D-B62C-2D01775DDAE3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>
        <f>Deelnemers!B23</f>
        <v>0</v>
      </c>
      <c r="S1" s="36" t="e">
        <f>VLOOKUP(R1,Deelnemers!$B:$D,2,FALSE)</f>
        <v>#N/A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 t="e">
        <f>VLOOKUP($R$1,Deelnemers!$B$1:$D$25,3,FALSE)</f>
        <v>#N/A</v>
      </c>
      <c r="L4" t="str">
        <f>CONCATENATE($R$1,"-",,$D4,"-",M4)</f>
        <v>0-Hanegraaf, Daan-1</v>
      </c>
      <c r="M4">
        <v>1</v>
      </c>
      <c r="N4">
        <f t="shared" ref="N4:N35" si="1">SMALL($B$4:$B$403,ROW($B1))</f>
        <v>1E+17</v>
      </c>
      <c r="O4" t="str">
        <f>IF(Q4="","",1)</f>
        <v/>
      </c>
      <c r="Q4" s="83" t="str">
        <f t="shared" ref="Q4:Q35" si="2">VLOOKUP(N4,$B$4:$I$403,2,FALSE)</f>
        <v/>
      </c>
      <c r="R4" s="35" t="str">
        <f t="shared" ref="R4:R35" si="3">IF(Q4="","",VLOOKUP(N4,$B$4:$I$403,3,FALSE))</f>
        <v/>
      </c>
      <c r="S4" s="40" t="str">
        <f t="shared" ref="S4:S35" si="4">VLOOKUP(N4,$B$4:$I$403,4,FALSE)</f>
        <v/>
      </c>
      <c r="T4" s="40" t="str">
        <f t="shared" ref="T4:T35" si="5">VLOOKUP(N4,$B$4:$I$403,5,FALSE)</f>
        <v/>
      </c>
      <c r="U4" s="40" t="str">
        <f t="shared" ref="U4:U35" si="6">VLOOKUP(N4,$B$4:$I$403,6,FALSE)</f>
        <v/>
      </c>
      <c r="V4" s="41" t="str">
        <f t="shared" ref="V4:V35" si="7">VLOOKUP(N4,$B$4:$I$403,7,FALSE)</f>
        <v/>
      </c>
      <c r="W4" s="42" t="str">
        <f t="shared" ref="W4:W35" si="8">VLOOKUP(N4,$B$4:$I$403,8,FALSE)</f>
        <v/>
      </c>
      <c r="X4" t="str">
        <f>IFERROR(IF(OR(W4=0,W4=1),(T4*10),T4),0)</f>
        <v/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 t="e">
        <f>VLOOKUP($R$1,Deelnemers!$B$1:$D$25,3,FALSE)</f>
        <v>#N/A</v>
      </c>
      <c r="L5" t="str">
        <f>CONCATENATE($D5,"-",$R$1,"-",M5)</f>
        <v>Hanegraaf, Daan-0-1</v>
      </c>
      <c r="M5">
        <v>1</v>
      </c>
      <c r="N5">
        <f t="shared" si="1"/>
        <v>1E+17</v>
      </c>
      <c r="O5" t="str">
        <f>IF(Q5="","",O4+1)</f>
        <v/>
      </c>
      <c r="Q5" s="83" t="str">
        <f t="shared" si="2"/>
        <v/>
      </c>
      <c r="R5" s="35" t="str">
        <f t="shared" si="3"/>
        <v/>
      </c>
      <c r="S5" s="40" t="str">
        <f t="shared" si="4"/>
        <v/>
      </c>
      <c r="T5" s="40" t="str">
        <f t="shared" si="5"/>
        <v/>
      </c>
      <c r="U5" s="40" t="str">
        <f t="shared" si="6"/>
        <v/>
      </c>
      <c r="V5" s="41" t="str">
        <f t="shared" si="7"/>
        <v/>
      </c>
      <c r="W5" s="42" t="str">
        <f t="shared" si="8"/>
        <v/>
      </c>
      <c r="X5" t="str">
        <f t="shared" ref="X5:X68" si="9">IFERROR(IF(OR(W5=0,W5=1),(T5*10),T5),0)</f>
        <v/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 t="e">
        <f>VLOOKUP($R$1,Deelnemers!$B$1:$D$25,3,FALSE)</f>
        <v>#N/A</v>
      </c>
      <c r="L6" t="str">
        <f t="shared" ref="L6" si="10">CONCATENATE($R$1,"-",,$D6,"-",M6)</f>
        <v>0-Hanegraaf, Daan-2</v>
      </c>
      <c r="M6">
        <v>2</v>
      </c>
      <c r="N6">
        <f t="shared" si="1"/>
        <v>1E+17</v>
      </c>
      <c r="O6" t="str">
        <f t="shared" ref="O6:O69" si="11">IF(Q6="","",O5+1)</f>
        <v/>
      </c>
      <c r="Q6" s="83" t="str">
        <f t="shared" si="2"/>
        <v/>
      </c>
      <c r="R6" s="35" t="str">
        <f t="shared" si="3"/>
        <v/>
      </c>
      <c r="S6" s="40" t="str">
        <f t="shared" si="4"/>
        <v/>
      </c>
      <c r="T6" s="40" t="str">
        <f t="shared" si="5"/>
        <v/>
      </c>
      <c r="U6" s="40" t="str">
        <f t="shared" si="6"/>
        <v/>
      </c>
      <c r="V6" s="41" t="str">
        <f t="shared" si="7"/>
        <v/>
      </c>
      <c r="W6" s="42" t="str">
        <f t="shared" si="8"/>
        <v/>
      </c>
      <c r="X6" t="str">
        <f t="shared" si="9"/>
        <v/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 t="e">
        <f>VLOOKUP($R$1,Deelnemers!$B$1:$D$25,3,FALSE)</f>
        <v>#N/A</v>
      </c>
      <c r="L7" t="str">
        <f t="shared" ref="L7" si="12">CONCATENATE($D7,"-",$R$1,"-",M7)</f>
        <v>Hanegraaf, Daan-0-2</v>
      </c>
      <c r="M7">
        <v>2</v>
      </c>
      <c r="N7">
        <f t="shared" si="1"/>
        <v>1E+17</v>
      </c>
      <c r="O7" t="str">
        <f t="shared" si="11"/>
        <v/>
      </c>
      <c r="Q7" s="83" t="str">
        <f t="shared" si="2"/>
        <v/>
      </c>
      <c r="R7" s="35" t="str">
        <f t="shared" si="3"/>
        <v/>
      </c>
      <c r="S7" s="40" t="str">
        <f t="shared" si="4"/>
        <v/>
      </c>
      <c r="T7" s="40" t="str">
        <f t="shared" si="5"/>
        <v/>
      </c>
      <c r="U7" s="40" t="str">
        <f t="shared" si="6"/>
        <v/>
      </c>
      <c r="V7" s="41" t="str">
        <f t="shared" si="7"/>
        <v/>
      </c>
      <c r="W7" s="42" t="str">
        <f t="shared" si="8"/>
        <v/>
      </c>
      <c r="X7" t="str">
        <f t="shared" si="9"/>
        <v/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 t="e">
        <f>VLOOKUP($R$1,Deelnemers!$B$1:$D$25,3,FALSE)</f>
        <v>#N/A</v>
      </c>
      <c r="L8" t="str">
        <f t="shared" ref="L8" si="13">CONCATENATE($R$1,"-",,$D8,"-",M8)</f>
        <v>0-Hanegraaf, Daan-3</v>
      </c>
      <c r="M8">
        <v>3</v>
      </c>
      <c r="N8">
        <f t="shared" si="1"/>
        <v>1E+17</v>
      </c>
      <c r="O8" t="str">
        <f t="shared" si="11"/>
        <v/>
      </c>
      <c r="Q8" s="83" t="str">
        <f t="shared" si="2"/>
        <v/>
      </c>
      <c r="R8" s="35" t="str">
        <f t="shared" si="3"/>
        <v/>
      </c>
      <c r="S8" s="40" t="str">
        <f t="shared" si="4"/>
        <v/>
      </c>
      <c r="T8" s="40" t="str">
        <f t="shared" si="5"/>
        <v/>
      </c>
      <c r="U8" s="40" t="str">
        <f t="shared" si="6"/>
        <v/>
      </c>
      <c r="V8" s="41" t="str">
        <f t="shared" si="7"/>
        <v/>
      </c>
      <c r="W8" s="42" t="str">
        <f t="shared" si="8"/>
        <v/>
      </c>
      <c r="X8" t="str">
        <f t="shared" si="9"/>
        <v/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 t="e">
        <f>VLOOKUP($R$1,Deelnemers!$B$1:$D$25,3,FALSE)</f>
        <v>#N/A</v>
      </c>
      <c r="L9" t="str">
        <f t="shared" ref="L9" si="14">CONCATENATE($D9,"-",$R$1,"-",M9)</f>
        <v>Hanegraaf, Daan-0-3</v>
      </c>
      <c r="M9">
        <v>3</v>
      </c>
      <c r="N9">
        <f t="shared" si="1"/>
        <v>1E+17</v>
      </c>
      <c r="O9" t="str">
        <f t="shared" si="11"/>
        <v/>
      </c>
      <c r="Q9" s="83" t="str">
        <f t="shared" si="2"/>
        <v/>
      </c>
      <c r="R9" s="35" t="str">
        <f t="shared" si="3"/>
        <v/>
      </c>
      <c r="S9" s="40" t="str">
        <f t="shared" si="4"/>
        <v/>
      </c>
      <c r="T9" s="40" t="str">
        <f t="shared" si="5"/>
        <v/>
      </c>
      <c r="U9" s="40" t="str">
        <f t="shared" si="6"/>
        <v/>
      </c>
      <c r="V9" s="41" t="str">
        <f t="shared" si="7"/>
        <v/>
      </c>
      <c r="W9" s="42" t="str">
        <f t="shared" si="8"/>
        <v/>
      </c>
      <c r="X9" t="str">
        <f t="shared" si="9"/>
        <v/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 t="e">
        <f>VLOOKUP($R$1,Deelnemers!$B$1:$D$25,3,FALSE)</f>
        <v>#N/A</v>
      </c>
      <c r="L10" t="str">
        <f t="shared" ref="L10" si="15">CONCATENATE($R$1,"-",,$D10,"-",M10)</f>
        <v>0-Hanegraaf, Daan-4</v>
      </c>
      <c r="M10">
        <v>4</v>
      </c>
      <c r="N10">
        <f t="shared" si="1"/>
        <v>1E+17</v>
      </c>
      <c r="O10" t="str">
        <f t="shared" si="11"/>
        <v/>
      </c>
      <c r="Q10" s="83" t="str">
        <f t="shared" si="2"/>
        <v/>
      </c>
      <c r="R10" s="35" t="str">
        <f t="shared" si="3"/>
        <v/>
      </c>
      <c r="S10" s="40" t="str">
        <f t="shared" si="4"/>
        <v/>
      </c>
      <c r="T10" s="40" t="str">
        <f t="shared" si="5"/>
        <v/>
      </c>
      <c r="U10" s="40" t="str">
        <f t="shared" si="6"/>
        <v/>
      </c>
      <c r="V10" s="41" t="str">
        <f t="shared" si="7"/>
        <v/>
      </c>
      <c r="W10" s="42" t="str">
        <f t="shared" si="8"/>
        <v/>
      </c>
      <c r="X10" t="str">
        <f t="shared" si="9"/>
        <v/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 t="e">
        <f>VLOOKUP($R$1,Deelnemers!$B$1:$D$25,3,FALSE)</f>
        <v>#N/A</v>
      </c>
      <c r="L11" t="str">
        <f t="shared" ref="L11" si="16">CONCATENATE($D11,"-",$R$1,"-",M11)</f>
        <v>Hanegraaf, Daan-0-4</v>
      </c>
      <c r="M11">
        <v>4</v>
      </c>
      <c r="N11">
        <f t="shared" si="1"/>
        <v>1E+17</v>
      </c>
      <c r="O11" t="str">
        <f t="shared" si="11"/>
        <v/>
      </c>
      <c r="Q11" s="83" t="str">
        <f t="shared" si="2"/>
        <v/>
      </c>
      <c r="R11" s="35" t="str">
        <f t="shared" si="3"/>
        <v/>
      </c>
      <c r="S11" s="40" t="str">
        <f t="shared" si="4"/>
        <v/>
      </c>
      <c r="T11" s="40" t="str">
        <f t="shared" si="5"/>
        <v/>
      </c>
      <c r="U11" s="40" t="str">
        <f t="shared" si="6"/>
        <v/>
      </c>
      <c r="V11" s="41" t="str">
        <f t="shared" si="7"/>
        <v/>
      </c>
      <c r="W11" s="42" t="str">
        <f t="shared" si="8"/>
        <v/>
      </c>
      <c r="X11" t="str">
        <f t="shared" si="9"/>
        <v/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 t="e">
        <f>VLOOKUP($R$1,Deelnemers!$B$1:$D$25,3,FALSE)</f>
        <v>#N/A</v>
      </c>
      <c r="L12" t="str">
        <f t="shared" ref="L12" si="17">CONCATENATE($R$1,"-",,$D12,"-",M12)</f>
        <v>0-Hanegraaf, Daan-5</v>
      </c>
      <c r="M12">
        <v>5</v>
      </c>
      <c r="N12">
        <f t="shared" si="1"/>
        <v>1E+17</v>
      </c>
      <c r="O12" t="str">
        <f t="shared" si="11"/>
        <v/>
      </c>
      <c r="Q12" s="83" t="str">
        <f t="shared" si="2"/>
        <v/>
      </c>
      <c r="R12" s="35" t="str">
        <f t="shared" si="3"/>
        <v/>
      </c>
      <c r="S12" s="40" t="str">
        <f t="shared" si="4"/>
        <v/>
      </c>
      <c r="T12" s="40" t="str">
        <f t="shared" si="5"/>
        <v/>
      </c>
      <c r="U12" s="40" t="str">
        <f t="shared" si="6"/>
        <v/>
      </c>
      <c r="V12" s="41" t="str">
        <f t="shared" si="7"/>
        <v/>
      </c>
      <c r="W12" s="42" t="str">
        <f t="shared" si="8"/>
        <v/>
      </c>
      <c r="X12" t="str">
        <f t="shared" si="9"/>
        <v/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 t="e">
        <f>VLOOKUP($R$1,Deelnemers!$B$1:$D$25,3,FALSE)</f>
        <v>#N/A</v>
      </c>
      <c r="L13" t="str">
        <f t="shared" ref="L13" si="18">CONCATENATE($D13,"-",$R$1,"-",M13)</f>
        <v>Hanegraaf, Daan-0-5</v>
      </c>
      <c r="M13">
        <v>5</v>
      </c>
      <c r="N13">
        <f t="shared" si="1"/>
        <v>1E+17</v>
      </c>
      <c r="O13" t="str">
        <f t="shared" si="11"/>
        <v/>
      </c>
      <c r="Q13" s="83" t="str">
        <f t="shared" si="2"/>
        <v/>
      </c>
      <c r="R13" s="35" t="str">
        <f t="shared" si="3"/>
        <v/>
      </c>
      <c r="S13" s="40" t="str">
        <f t="shared" si="4"/>
        <v/>
      </c>
      <c r="T13" s="40" t="str">
        <f t="shared" si="5"/>
        <v/>
      </c>
      <c r="U13" s="40" t="str">
        <f t="shared" si="6"/>
        <v/>
      </c>
      <c r="V13" s="41" t="str">
        <f t="shared" si="7"/>
        <v/>
      </c>
      <c r="W13" s="42" t="str">
        <f t="shared" si="8"/>
        <v/>
      </c>
      <c r="X13" t="str">
        <f t="shared" si="9"/>
        <v/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 t="e">
        <f>VLOOKUP($R$1,Deelnemers!$B$1:$D$25,3,FALSE)</f>
        <v>#N/A</v>
      </c>
      <c r="L14" t="str">
        <f t="shared" ref="L14" si="19">CONCATENATE($R$1,"-",,$D14,"-",M14)</f>
        <v>0-Hanegraaf, Daan-6</v>
      </c>
      <c r="M14">
        <v>6</v>
      </c>
      <c r="N14">
        <f t="shared" si="1"/>
        <v>1E+17</v>
      </c>
      <c r="O14" t="str">
        <f t="shared" si="11"/>
        <v/>
      </c>
      <c r="Q14" s="83" t="str">
        <f t="shared" si="2"/>
        <v/>
      </c>
      <c r="R14" s="35" t="str">
        <f t="shared" si="3"/>
        <v/>
      </c>
      <c r="S14" s="40" t="str">
        <f t="shared" si="4"/>
        <v/>
      </c>
      <c r="T14" s="40" t="str">
        <f t="shared" si="5"/>
        <v/>
      </c>
      <c r="U14" s="40" t="str">
        <f t="shared" si="6"/>
        <v/>
      </c>
      <c r="V14" s="41" t="str">
        <f t="shared" si="7"/>
        <v/>
      </c>
      <c r="W14" s="42" t="str">
        <f t="shared" si="8"/>
        <v/>
      </c>
      <c r="X14" t="str">
        <f t="shared" si="9"/>
        <v/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 t="e">
        <f>VLOOKUP($R$1,Deelnemers!$B$1:$D$25,3,FALSE)</f>
        <v>#N/A</v>
      </c>
      <c r="L15" t="str">
        <f t="shared" ref="L15" si="20">CONCATENATE($D15,"-",$R$1,"-",M15)</f>
        <v>Hanegraaf, Daan-0-6</v>
      </c>
      <c r="M15">
        <v>6</v>
      </c>
      <c r="N15">
        <f t="shared" si="1"/>
        <v>1E+17</v>
      </c>
      <c r="O15" t="str">
        <f t="shared" si="11"/>
        <v/>
      </c>
      <c r="Q15" s="83" t="str">
        <f t="shared" si="2"/>
        <v/>
      </c>
      <c r="R15" s="35" t="str">
        <f t="shared" si="3"/>
        <v/>
      </c>
      <c r="S15" s="40" t="str">
        <f t="shared" si="4"/>
        <v/>
      </c>
      <c r="T15" s="40" t="str">
        <f t="shared" si="5"/>
        <v/>
      </c>
      <c r="U15" s="40" t="str">
        <f t="shared" si="6"/>
        <v/>
      </c>
      <c r="V15" s="41" t="str">
        <f t="shared" si="7"/>
        <v/>
      </c>
      <c r="W15" s="42" t="str">
        <f t="shared" si="8"/>
        <v/>
      </c>
      <c r="X15" t="str">
        <f t="shared" si="9"/>
        <v/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 t="e">
        <f>VLOOKUP($R$1,Deelnemers!$B$1:$D$25,3,FALSE)</f>
        <v>#N/A</v>
      </c>
      <c r="L16" t="str">
        <f t="shared" ref="L16" si="21">CONCATENATE($R$1,"-",,$D16,"-",M16)</f>
        <v>0-Hanegraaf, Daan-7</v>
      </c>
      <c r="M16">
        <v>7</v>
      </c>
      <c r="N16">
        <f t="shared" si="1"/>
        <v>1E+17</v>
      </c>
      <c r="O16" t="str">
        <f t="shared" si="11"/>
        <v/>
      </c>
      <c r="Q16" s="83" t="str">
        <f t="shared" si="2"/>
        <v/>
      </c>
      <c r="R16" s="35" t="str">
        <f t="shared" si="3"/>
        <v/>
      </c>
      <c r="S16" s="40" t="str">
        <f t="shared" si="4"/>
        <v/>
      </c>
      <c r="T16" s="40" t="str">
        <f t="shared" si="5"/>
        <v/>
      </c>
      <c r="U16" s="40" t="str">
        <f t="shared" si="6"/>
        <v/>
      </c>
      <c r="V16" s="41" t="str">
        <f t="shared" si="7"/>
        <v/>
      </c>
      <c r="W16" s="42" t="str">
        <f t="shared" si="8"/>
        <v/>
      </c>
      <c r="X16" t="str">
        <f t="shared" si="9"/>
        <v/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 t="e">
        <f>VLOOKUP($R$1,Deelnemers!$B$1:$D$25,3,FALSE)</f>
        <v>#N/A</v>
      </c>
      <c r="L17" t="str">
        <f t="shared" ref="L17" si="22">CONCATENATE($D17,"-",$R$1,"-",M17)</f>
        <v>Hanegraaf, Daan-0-7</v>
      </c>
      <c r="M17">
        <v>7</v>
      </c>
      <c r="N17">
        <f t="shared" si="1"/>
        <v>1E+17</v>
      </c>
      <c r="O17" t="str">
        <f t="shared" si="11"/>
        <v/>
      </c>
      <c r="Q17" s="83" t="str">
        <f t="shared" si="2"/>
        <v/>
      </c>
      <c r="R17" s="35" t="str">
        <f t="shared" si="3"/>
        <v/>
      </c>
      <c r="S17" s="40" t="str">
        <f t="shared" si="4"/>
        <v/>
      </c>
      <c r="T17" s="40" t="str">
        <f t="shared" si="5"/>
        <v/>
      </c>
      <c r="U17" s="40" t="str">
        <f t="shared" si="6"/>
        <v/>
      </c>
      <c r="V17" s="41" t="str">
        <f t="shared" si="7"/>
        <v/>
      </c>
      <c r="W17" s="42" t="str">
        <f t="shared" si="8"/>
        <v/>
      </c>
      <c r="X17" t="str">
        <f t="shared" si="9"/>
        <v/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 t="e">
        <f>VLOOKUP($R$1,Deelnemers!$B$1:$D$25,3,FALSE)</f>
        <v>#N/A</v>
      </c>
      <c r="L18" t="str">
        <f t="shared" ref="L18" si="23">CONCATENATE($R$1,"-",,$D18,"-",M18)</f>
        <v>0-Hanegraaf, Daan-8</v>
      </c>
      <c r="M18">
        <v>8</v>
      </c>
      <c r="N18">
        <f t="shared" si="1"/>
        <v>1E+17</v>
      </c>
      <c r="O18" t="str">
        <f t="shared" si="11"/>
        <v/>
      </c>
      <c r="Q18" s="83" t="str">
        <f t="shared" si="2"/>
        <v/>
      </c>
      <c r="R18" s="35" t="str">
        <f t="shared" si="3"/>
        <v/>
      </c>
      <c r="S18" s="40" t="str">
        <f t="shared" si="4"/>
        <v/>
      </c>
      <c r="T18" s="40" t="str">
        <f t="shared" si="5"/>
        <v/>
      </c>
      <c r="U18" s="40" t="str">
        <f t="shared" si="6"/>
        <v/>
      </c>
      <c r="V18" s="41" t="str">
        <f t="shared" si="7"/>
        <v/>
      </c>
      <c r="W18" s="42" t="str">
        <f t="shared" si="8"/>
        <v/>
      </c>
      <c r="X18" t="str">
        <f t="shared" si="9"/>
        <v/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 t="e">
        <f>VLOOKUP($R$1,Deelnemers!$B$1:$D$25,3,FALSE)</f>
        <v>#N/A</v>
      </c>
      <c r="L19" t="str">
        <f t="shared" ref="L19" si="24">CONCATENATE($D19,"-",$R$1,"-",M19)</f>
        <v>Hanegraaf, Daan-0-8</v>
      </c>
      <c r="M19">
        <v>8</v>
      </c>
      <c r="N19">
        <f t="shared" si="1"/>
        <v>1E+17</v>
      </c>
      <c r="O19" t="str">
        <f t="shared" si="11"/>
        <v/>
      </c>
      <c r="Q19" s="83" t="str">
        <f t="shared" si="2"/>
        <v/>
      </c>
      <c r="R19" s="35" t="str">
        <f t="shared" si="3"/>
        <v/>
      </c>
      <c r="S19" s="40" t="str">
        <f t="shared" si="4"/>
        <v/>
      </c>
      <c r="T19" s="40" t="str">
        <f t="shared" si="5"/>
        <v/>
      </c>
      <c r="U19" s="40" t="str">
        <f t="shared" si="6"/>
        <v/>
      </c>
      <c r="V19" s="41" t="str">
        <f t="shared" si="7"/>
        <v/>
      </c>
      <c r="W19" s="42" t="str">
        <f t="shared" si="8"/>
        <v/>
      </c>
      <c r="X19" t="str">
        <f t="shared" si="9"/>
        <v/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 t="e">
        <f>VLOOKUP($R$1,Deelnemers!$B$1:$D$25,3,FALSE)</f>
        <v>#N/A</v>
      </c>
      <c r="L20" t="str">
        <f t="shared" ref="L20" si="25">CONCATENATE($R$1,"-",,$D20,"-",M20)</f>
        <v>0-Hanegraaf, Hein-1</v>
      </c>
      <c r="M20">
        <v>1</v>
      </c>
      <c r="N20">
        <f t="shared" si="1"/>
        <v>1E+17</v>
      </c>
      <c r="O20" t="str">
        <f t="shared" si="11"/>
        <v/>
      </c>
      <c r="Q20" s="83" t="str">
        <f t="shared" si="2"/>
        <v/>
      </c>
      <c r="R20" s="35" t="str">
        <f t="shared" si="3"/>
        <v/>
      </c>
      <c r="S20" s="40" t="str">
        <f t="shared" si="4"/>
        <v/>
      </c>
      <c r="T20" s="40" t="str">
        <f t="shared" si="5"/>
        <v/>
      </c>
      <c r="U20" s="40" t="str">
        <f t="shared" si="6"/>
        <v/>
      </c>
      <c r="V20" s="41" t="str">
        <f t="shared" si="7"/>
        <v/>
      </c>
      <c r="W20" s="42" t="str">
        <f t="shared" si="8"/>
        <v/>
      </c>
      <c r="X20" t="str">
        <f t="shared" si="9"/>
        <v/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 t="e">
        <f>VLOOKUP($R$1,Deelnemers!$B$1:$D$25,3,FALSE)</f>
        <v>#N/A</v>
      </c>
      <c r="L21" t="str">
        <f t="shared" ref="L21" si="26">CONCATENATE($D21,"-",$R$1,"-",M21)</f>
        <v>Hanegraaf, Hein-0-1</v>
      </c>
      <c r="M21">
        <v>1</v>
      </c>
      <c r="N21">
        <f t="shared" si="1"/>
        <v>1E+17</v>
      </c>
      <c r="O21" t="str">
        <f t="shared" si="11"/>
        <v/>
      </c>
      <c r="Q21" s="83" t="str">
        <f t="shared" si="2"/>
        <v/>
      </c>
      <c r="R21" s="35" t="str">
        <f t="shared" si="3"/>
        <v/>
      </c>
      <c r="S21" s="40" t="str">
        <f t="shared" si="4"/>
        <v/>
      </c>
      <c r="T21" s="40" t="str">
        <f t="shared" si="5"/>
        <v/>
      </c>
      <c r="U21" s="40" t="str">
        <f t="shared" si="6"/>
        <v/>
      </c>
      <c r="V21" s="41" t="str">
        <f t="shared" si="7"/>
        <v/>
      </c>
      <c r="W21" s="42" t="str">
        <f t="shared" si="8"/>
        <v/>
      </c>
      <c r="X21" t="str">
        <f t="shared" si="9"/>
        <v/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 t="e">
        <f>VLOOKUP($R$1,Deelnemers!$B$1:$D$25,3,FALSE)</f>
        <v>#N/A</v>
      </c>
      <c r="L22" t="str">
        <f t="shared" ref="L22" si="27">CONCATENATE($R$1,"-",,$D22,"-",M22)</f>
        <v>0-Hanegraaf, Hein-2</v>
      </c>
      <c r="M22">
        <v>2</v>
      </c>
      <c r="N22">
        <f t="shared" si="1"/>
        <v>1E+17</v>
      </c>
      <c r="O22" t="str">
        <f t="shared" si="11"/>
        <v/>
      </c>
      <c r="Q22" s="83" t="str">
        <f t="shared" si="2"/>
        <v/>
      </c>
      <c r="R22" s="35" t="str">
        <f t="shared" si="3"/>
        <v/>
      </c>
      <c r="S22" s="40" t="str">
        <f t="shared" si="4"/>
        <v/>
      </c>
      <c r="T22" s="40" t="str">
        <f t="shared" si="5"/>
        <v/>
      </c>
      <c r="U22" s="40" t="str">
        <f t="shared" si="6"/>
        <v/>
      </c>
      <c r="V22" s="41" t="str">
        <f t="shared" si="7"/>
        <v/>
      </c>
      <c r="W22" s="42" t="str">
        <f t="shared" si="8"/>
        <v/>
      </c>
      <c r="X22" t="str">
        <f t="shared" si="9"/>
        <v/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 t="e">
        <f>VLOOKUP($R$1,Deelnemers!$B$1:$D$25,3,FALSE)</f>
        <v>#N/A</v>
      </c>
      <c r="L23" t="str">
        <f t="shared" ref="L23" si="28">CONCATENATE($D23,"-",$R$1,"-",M23)</f>
        <v>Hanegraaf, Hein-0-2</v>
      </c>
      <c r="M23">
        <v>2</v>
      </c>
      <c r="N23">
        <f t="shared" si="1"/>
        <v>1E+17</v>
      </c>
      <c r="O23" t="str">
        <f t="shared" si="11"/>
        <v/>
      </c>
      <c r="Q23" s="83" t="str">
        <f t="shared" si="2"/>
        <v/>
      </c>
      <c r="R23" s="35" t="str">
        <f t="shared" si="3"/>
        <v/>
      </c>
      <c r="S23" s="40" t="str">
        <f t="shared" si="4"/>
        <v/>
      </c>
      <c r="T23" s="40" t="str">
        <f t="shared" si="5"/>
        <v/>
      </c>
      <c r="U23" s="40" t="str">
        <f t="shared" si="6"/>
        <v/>
      </c>
      <c r="V23" s="41" t="str">
        <f t="shared" si="7"/>
        <v/>
      </c>
      <c r="W23" s="42" t="str">
        <f t="shared" si="8"/>
        <v/>
      </c>
      <c r="X23" t="str">
        <f t="shared" si="9"/>
        <v/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 t="e">
        <f>VLOOKUP($R$1,Deelnemers!$B$1:$D$25,3,FALSE)</f>
        <v>#N/A</v>
      </c>
      <c r="L24" t="str">
        <f t="shared" ref="L24" si="29">CONCATENATE($R$1,"-",,$D24,"-",M24)</f>
        <v>0-Hanegraaf, Hein-3</v>
      </c>
      <c r="M24">
        <v>3</v>
      </c>
      <c r="N24">
        <f t="shared" si="1"/>
        <v>1E+17</v>
      </c>
      <c r="O24" t="str">
        <f t="shared" si="11"/>
        <v/>
      </c>
      <c r="Q24" s="83" t="str">
        <f t="shared" si="2"/>
        <v/>
      </c>
      <c r="R24" s="35" t="str">
        <f t="shared" si="3"/>
        <v/>
      </c>
      <c r="S24" s="40" t="str">
        <f t="shared" si="4"/>
        <v/>
      </c>
      <c r="T24" s="40" t="str">
        <f t="shared" si="5"/>
        <v/>
      </c>
      <c r="U24" s="40" t="str">
        <f t="shared" si="6"/>
        <v/>
      </c>
      <c r="V24" s="41" t="str">
        <f t="shared" si="7"/>
        <v/>
      </c>
      <c r="W24" s="42" t="str">
        <f t="shared" si="8"/>
        <v/>
      </c>
      <c r="X24" t="str">
        <f t="shared" si="9"/>
        <v/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 t="e">
        <f>VLOOKUP($R$1,Deelnemers!$B$1:$D$25,3,FALSE)</f>
        <v>#N/A</v>
      </c>
      <c r="L25" t="str">
        <f t="shared" ref="L25" si="30">CONCATENATE($D25,"-",$R$1,"-",M25)</f>
        <v>Hanegraaf, Hein-0-3</v>
      </c>
      <c r="M25">
        <v>3</v>
      </c>
      <c r="N25">
        <f t="shared" si="1"/>
        <v>1E+17</v>
      </c>
      <c r="O25" t="str">
        <f t="shared" si="11"/>
        <v/>
      </c>
      <c r="Q25" s="83" t="str">
        <f t="shared" si="2"/>
        <v/>
      </c>
      <c r="R25" s="35" t="str">
        <f t="shared" si="3"/>
        <v/>
      </c>
      <c r="S25" s="40" t="str">
        <f t="shared" si="4"/>
        <v/>
      </c>
      <c r="T25" s="40" t="str">
        <f t="shared" si="5"/>
        <v/>
      </c>
      <c r="U25" s="40" t="str">
        <f t="shared" si="6"/>
        <v/>
      </c>
      <c r="V25" s="41" t="str">
        <f t="shared" si="7"/>
        <v/>
      </c>
      <c r="W25" s="42" t="str">
        <f t="shared" si="8"/>
        <v/>
      </c>
      <c r="X25" t="str">
        <f t="shared" si="9"/>
        <v/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 t="e">
        <f>VLOOKUP($R$1,Deelnemers!$B$1:$D$25,3,FALSE)</f>
        <v>#N/A</v>
      </c>
      <c r="L26" t="str">
        <f t="shared" ref="L26" si="31">CONCATENATE($R$1,"-",,$D26,"-",M26)</f>
        <v>0-Hanegraaf,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 t="e">
        <f>VLOOKUP($R$1,Deelnemers!$B$1:$D$25,3,FALSE)</f>
        <v>#N/A</v>
      </c>
      <c r="L27" t="str">
        <f t="shared" ref="L27" si="32">CONCATENATE($D27,"-",$R$1,"-",M27)</f>
        <v>Hanegraaf, Hein-0-4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 t="e">
        <f>VLOOKUP($R$1,Deelnemers!$B$1:$D$25,3,FALSE)</f>
        <v>#N/A</v>
      </c>
      <c r="L28" t="str">
        <f t="shared" ref="L28" si="33">CONCATENATE($R$1,"-",,$D28,"-",M28)</f>
        <v>0-Hanegraaf,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 t="e">
        <f>VLOOKUP($R$1,Deelnemers!$B$1:$D$25,3,FALSE)</f>
        <v>#N/A</v>
      </c>
      <c r="L29" t="str">
        <f t="shared" ref="L29" si="34">CONCATENATE($D29,"-",$R$1,"-",M29)</f>
        <v>Hanegraaf, Hein-0-5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 t="e">
        <f>VLOOKUP($R$1,Deelnemers!$B$1:$D$25,3,FALSE)</f>
        <v>#N/A</v>
      </c>
      <c r="L30" t="str">
        <f t="shared" ref="L30" si="35">CONCATENATE($R$1,"-",,$D30,"-",M30)</f>
        <v>0-Hanegraaf,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 t="e">
        <f>VLOOKUP($R$1,Deelnemers!$B$1:$D$25,3,FALSE)</f>
        <v>#N/A</v>
      </c>
      <c r="L31" t="str">
        <f t="shared" ref="L31" si="36">CONCATENATE($D31,"-",$R$1,"-",M31)</f>
        <v>Hanegraaf, Hein-0-6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 t="e">
        <f>VLOOKUP($R$1,Deelnemers!$B$1:$D$25,3,FALSE)</f>
        <v>#N/A</v>
      </c>
      <c r="L32" t="str">
        <f t="shared" ref="L32" si="37">CONCATENATE($R$1,"-",,$D32,"-",M32)</f>
        <v>0-Hanegraaf,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 t="e">
        <f>VLOOKUP($R$1,Deelnemers!$B$1:$D$25,3,FALSE)</f>
        <v>#N/A</v>
      </c>
      <c r="L33" t="str">
        <f t="shared" ref="L33" si="38">CONCATENATE($D33,"-",$R$1,"-",M33)</f>
        <v>Hanegraaf, Hein-0-7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 t="e">
        <f>VLOOKUP($R$1,Deelnemers!$B$1:$D$25,3,FALSE)</f>
        <v>#N/A</v>
      </c>
      <c r="L34" t="str">
        <f t="shared" ref="L34" si="39">CONCATENATE($R$1,"-",,$D34,"-",M34)</f>
        <v>0-Hanegraaf,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 t="e">
        <f>VLOOKUP($R$1,Deelnemers!$B$1:$D$25,3,FALSE)</f>
        <v>#N/A</v>
      </c>
      <c r="L35" t="str">
        <f t="shared" ref="L35" si="40">CONCATENATE($D35,"-",$R$1,"-",M35)</f>
        <v>Hanegraaf, Hein-0-8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 t="e">
        <f>VLOOKUP($R$1,Deelnemers!$B$1:$D$25,3,FALSE)</f>
        <v>#N/A</v>
      </c>
      <c r="L36" t="str">
        <f t="shared" ref="L36" si="42">CONCATENATE($R$1,"-",,$D36,"-",M36)</f>
        <v>0-Havermans,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 t="e">
        <f>VLOOKUP($R$1,Deelnemers!$B$1:$D$25,3,FALSE)</f>
        <v>#N/A</v>
      </c>
      <c r="L37" t="str">
        <f t="shared" ref="L37" si="51">CONCATENATE($D37,"-",$R$1,"-",M37)</f>
        <v>Havermans, Jos-0-1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 t="e">
        <f>VLOOKUP($R$1,Deelnemers!$B$1:$D$25,3,FALSE)</f>
        <v>#N/A</v>
      </c>
      <c r="L38" t="str">
        <f t="shared" ref="L38" si="52">CONCATENATE($R$1,"-",,$D38,"-",M38)</f>
        <v>0-Havermans,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 t="e">
        <f>VLOOKUP($R$1,Deelnemers!$B$1:$D$25,3,FALSE)</f>
        <v>#N/A</v>
      </c>
      <c r="L39" t="str">
        <f t="shared" ref="L39" si="53">CONCATENATE($D39,"-",$R$1,"-",M39)</f>
        <v>Havermans, Jos-0-2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 t="e">
        <f>VLOOKUP($R$1,Deelnemers!$B$1:$D$25,3,FALSE)</f>
        <v>#N/A</v>
      </c>
      <c r="L40" t="str">
        <f t="shared" ref="L40" si="54">CONCATENATE($R$1,"-",,$D40,"-",M40)</f>
        <v>0-Havermans,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 t="e">
        <f>VLOOKUP($R$1,Deelnemers!$B$1:$D$25,3,FALSE)</f>
        <v>#N/A</v>
      </c>
      <c r="L41" t="str">
        <f t="shared" ref="L41" si="55">CONCATENATE($D41,"-",$R$1,"-",M41)</f>
        <v>Havermans, Jos-0-3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 t="e">
        <f>VLOOKUP($R$1,Deelnemers!$B$1:$D$25,3,FALSE)</f>
        <v>#N/A</v>
      </c>
      <c r="L42" t="str">
        <f t="shared" ref="L42" si="56">CONCATENATE($R$1,"-",,$D42,"-",M42)</f>
        <v>0-Havermans,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 t="e">
        <f>VLOOKUP($R$1,Deelnemers!$B$1:$D$25,3,FALSE)</f>
        <v>#N/A</v>
      </c>
      <c r="L43" t="str">
        <f t="shared" ref="L43" si="57">CONCATENATE($D43,"-",$R$1,"-",M43)</f>
        <v>Havermans, Jos-0-4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 t="e">
        <f>VLOOKUP($R$1,Deelnemers!$B$1:$D$25,3,FALSE)</f>
        <v>#N/A</v>
      </c>
      <c r="L44" t="str">
        <f t="shared" ref="L44" si="58">CONCATENATE($R$1,"-",,$D44,"-",M44)</f>
        <v>0-Havermans,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 t="e">
        <f>VLOOKUP($R$1,Deelnemers!$B$1:$D$25,3,FALSE)</f>
        <v>#N/A</v>
      </c>
      <c r="L45" t="str">
        <f t="shared" ref="L45" si="59">CONCATENATE($D45,"-",$R$1,"-",M45)</f>
        <v>Havermans, Jos-0-5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 t="e">
        <f>VLOOKUP($R$1,Deelnemers!$B$1:$D$25,3,FALSE)</f>
        <v>#N/A</v>
      </c>
      <c r="L46" t="str">
        <f t="shared" ref="L46" si="60">CONCATENATE($R$1,"-",,$D46,"-",M46)</f>
        <v>0-Havermans,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 t="e">
        <f>VLOOKUP($R$1,Deelnemers!$B$1:$D$25,3,FALSE)</f>
        <v>#N/A</v>
      </c>
      <c r="L47" t="str">
        <f t="shared" ref="L47" si="61">CONCATENATE($D47,"-",$R$1,"-",M47)</f>
        <v>Havermans, Jos-0-6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 t="e">
        <f>VLOOKUP($R$1,Deelnemers!$B$1:$D$25,3,FALSE)</f>
        <v>#N/A</v>
      </c>
      <c r="L48" t="str">
        <f t="shared" ref="L48" si="62">CONCATENATE($R$1,"-",,$D48,"-",M48)</f>
        <v>0-Havermans,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 t="e">
        <f>VLOOKUP($R$1,Deelnemers!$B$1:$D$25,3,FALSE)</f>
        <v>#N/A</v>
      </c>
      <c r="L49" t="str">
        <f t="shared" ref="L49" si="63">CONCATENATE($D49,"-",$R$1,"-",M49)</f>
        <v>Havermans, Jos-0-7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 t="e">
        <f>VLOOKUP($R$1,Deelnemers!$B$1:$D$25,3,FALSE)</f>
        <v>#N/A</v>
      </c>
      <c r="L50" t="str">
        <f t="shared" ref="L50" si="64">CONCATENATE($R$1,"-",,$D50,"-",M50)</f>
        <v>0-Havermans,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 t="e">
        <f>VLOOKUP($R$1,Deelnemers!$B$1:$D$25,3,FALSE)</f>
        <v>#N/A</v>
      </c>
      <c r="L51" t="str">
        <f t="shared" ref="L51" si="65">CONCATENATE($D51,"-",$R$1,"-",M51)</f>
        <v>Havermans, Jos-0-8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 t="e">
        <f>VLOOKUP($R$1,Deelnemers!$B$1:$D$25,3,FALSE)</f>
        <v>#N/A</v>
      </c>
      <c r="L52" t="str">
        <f t="shared" ref="L52" si="66">CONCATENATE($R$1,"-",,$D52,"-",M52)</f>
        <v>0-Hoppenbrouwers,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1E+17</v>
      </c>
      <c r="C53" s="35" t="str">
        <f>_xlfn.IFNA(VLOOKUP(L53,Invoer!$A$3:$P$599,3,FALSE),"")</f>
        <v/>
      </c>
      <c r="D53" s="23" t="str">
        <f>Deelnemers!$B$5</f>
        <v>Hoppenbrouwers, Ben</v>
      </c>
      <c r="E53" s="31" t="str">
        <f>IFERROR(IF(VLOOKUP(L53,Invoer!$A$3:$P$599,9,FALSE)&gt;$S$1,$S$1,VLOOKUP(L53,Invoer!$A$3:$P$599,9,FALSE)),"")</f>
        <v/>
      </c>
      <c r="F53" s="31" t="str">
        <f>_xlfn.IFNA(VLOOKUP(L53,Invoer!$A$3:$P$599,10,FALSE),"")</f>
        <v/>
      </c>
      <c r="G53" s="31" t="str">
        <f>_xlfn.IFNA(VLOOKUP(L53,Invoer!$A$3:$P$599,12,FALSE),"")</f>
        <v/>
      </c>
      <c r="H53" s="32" t="str">
        <f>_xlfn.IFNA(VLOOKUP(L53,Invoer!$A$3:$P$599,14,FALSE),"")</f>
        <v/>
      </c>
      <c r="I53" s="34" t="str">
        <f>_xlfn.IFNA(VLOOKUP(L53,Invoer!$A$3:$P$599,16,FALSE),"")</f>
        <v/>
      </c>
      <c r="J53" s="37" t="e">
        <f>VLOOKUP($R$1,Deelnemers!$B$1:$D$25,3,FALSE)</f>
        <v>#N/A</v>
      </c>
      <c r="L53" t="str">
        <f t="shared" ref="L53" si="67">CONCATENATE($D53,"-",$R$1,"-",M53)</f>
        <v>Hoppenbrouwers, Ben-0-1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 t="e">
        <f>VLOOKUP($R$1,Deelnemers!$B$1:$D$25,3,FALSE)</f>
        <v>#N/A</v>
      </c>
      <c r="L54" t="str">
        <f t="shared" ref="L54" si="68">CONCATENATE($R$1,"-",,$D54,"-",M54)</f>
        <v>0-Hoppenbrouwers,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1E+17</v>
      </c>
      <c r="C55" s="35" t="str">
        <f>_xlfn.IFNA(VLOOKUP(L55,Invoer!$A$3:$P$599,3,FALSE),"")</f>
        <v/>
      </c>
      <c r="D55" s="23" t="str">
        <f>Deelnemers!$B$5</f>
        <v>Hoppenbrouwers, Ben</v>
      </c>
      <c r="E55" s="31" t="str">
        <f>IFERROR(IF(VLOOKUP(L55,Invoer!$A$3:$P$599,9,FALSE)&gt;$S$1,$S$1,VLOOKUP(L55,Invoer!$A$3:$P$599,9,FALSE)),"")</f>
        <v/>
      </c>
      <c r="F55" s="31" t="str">
        <f>_xlfn.IFNA(VLOOKUP(L55,Invoer!$A$3:$P$599,10,FALSE),"")</f>
        <v/>
      </c>
      <c r="G55" s="31" t="str">
        <f>_xlfn.IFNA(VLOOKUP(L55,Invoer!$A$3:$P$599,12,FALSE),"")</f>
        <v/>
      </c>
      <c r="H55" s="32" t="str">
        <f>_xlfn.IFNA(VLOOKUP(L55,Invoer!$A$3:$P$599,14,FALSE),"")</f>
        <v/>
      </c>
      <c r="I55" s="34" t="str">
        <f>_xlfn.IFNA(VLOOKUP(L55,Invoer!$A$3:$P$599,16,FALSE),"")</f>
        <v/>
      </c>
      <c r="J55" s="37" t="e">
        <f>VLOOKUP($R$1,Deelnemers!$B$1:$D$25,3,FALSE)</f>
        <v>#N/A</v>
      </c>
      <c r="L55" t="str">
        <f t="shared" ref="L55" si="69">CONCATENATE($D55,"-",$R$1,"-",M55)</f>
        <v>Hoppenbrouwers, Ben-0-2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 t="e">
        <f>VLOOKUP($R$1,Deelnemers!$B$1:$D$25,3,FALSE)</f>
        <v>#N/A</v>
      </c>
      <c r="L56" t="str">
        <f t="shared" ref="L56" si="70">CONCATENATE($R$1,"-",,$D56,"-",M56)</f>
        <v>0-Hoppenbrouwers,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 t="e">
        <f>VLOOKUP($R$1,Deelnemers!$B$1:$D$25,3,FALSE)</f>
        <v>#N/A</v>
      </c>
      <c r="L57" t="str">
        <f t="shared" ref="L57" si="71">CONCATENATE($D57,"-",$R$1,"-",M57)</f>
        <v>Hoppenbrouwers, Ben-0-3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 t="e">
        <f>VLOOKUP($R$1,Deelnemers!$B$1:$D$25,3,FALSE)</f>
        <v>#N/A</v>
      </c>
      <c r="L58" t="str">
        <f t="shared" ref="L58" si="72">CONCATENATE($R$1,"-",,$D58,"-",M58)</f>
        <v>0-Hoppenbrouwers,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 t="e">
        <f>VLOOKUP($R$1,Deelnemers!$B$1:$D$25,3,FALSE)</f>
        <v>#N/A</v>
      </c>
      <c r="L59" t="str">
        <f t="shared" ref="L59" si="73">CONCATENATE($D59,"-",$R$1,"-",M59)</f>
        <v>Hoppenbrouwers, Ben-0-4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 t="e">
        <f>VLOOKUP($R$1,Deelnemers!$B$1:$D$25,3,FALSE)</f>
        <v>#N/A</v>
      </c>
      <c r="L60" t="str">
        <f t="shared" ref="L60" si="74">CONCATENATE($R$1,"-",,$D60,"-",M60)</f>
        <v>0-Hoppenbrouwers,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 t="e">
        <f>VLOOKUP($R$1,Deelnemers!$B$1:$D$25,3,FALSE)</f>
        <v>#N/A</v>
      </c>
      <c r="L61" t="str">
        <f t="shared" ref="L61" si="75">CONCATENATE($D61,"-",$R$1,"-",M61)</f>
        <v>Hoppenbrouwers, Ben-0-5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 t="e">
        <f>VLOOKUP($R$1,Deelnemers!$B$1:$D$25,3,FALSE)</f>
        <v>#N/A</v>
      </c>
      <c r="L62" t="str">
        <f t="shared" ref="L62" si="76">CONCATENATE($R$1,"-",,$D62,"-",M62)</f>
        <v>0-Hoppenbrouwers,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 t="e">
        <f>VLOOKUP($R$1,Deelnemers!$B$1:$D$25,3,FALSE)</f>
        <v>#N/A</v>
      </c>
      <c r="L63" t="str">
        <f t="shared" ref="L63" si="77">CONCATENATE($D63,"-",$R$1,"-",M63)</f>
        <v>Hoppenbrouwers, Ben-0-6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 t="e">
        <f>VLOOKUP($R$1,Deelnemers!$B$1:$D$25,3,FALSE)</f>
        <v>#N/A</v>
      </c>
      <c r="L64" t="str">
        <f t="shared" ref="L64" si="78">CONCATENATE($R$1,"-",,$D64,"-",M64)</f>
        <v>0-Hoppenbrouwers,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 t="e">
        <f>VLOOKUP($R$1,Deelnemers!$B$1:$D$25,3,FALSE)</f>
        <v>#N/A</v>
      </c>
      <c r="L65" t="str">
        <f t="shared" ref="L65" si="79">CONCATENATE($D65,"-",$R$1,"-",M65)</f>
        <v>Hoppenbrouwers, Ben-0-7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 t="e">
        <f>VLOOKUP($R$1,Deelnemers!$B$1:$D$25,3,FALSE)</f>
        <v>#N/A</v>
      </c>
      <c r="L66" t="str">
        <f t="shared" ref="L66" si="80">CONCATENATE($R$1,"-",,$D66,"-",M66)</f>
        <v>0-Hoppenbrouwers,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 t="e">
        <f>VLOOKUP($R$1,Deelnemers!$B$1:$D$25,3,FALSE)</f>
        <v>#N/A</v>
      </c>
      <c r="L67" t="str">
        <f t="shared" ref="L67" si="81">CONCATENATE($D67,"-",$R$1,"-",M67)</f>
        <v>Hoppenbrouwers, Ben-0-8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1E+17</v>
      </c>
      <c r="C68" s="35" t="str">
        <f>_xlfn.IFNA(VLOOKUP(L68,Invoer!$A$3:$P$599,3,FALSE),"")</f>
        <v/>
      </c>
      <c r="D68" s="23" t="str">
        <f>Deelnemers!$B$6</f>
        <v>Jochems, Cees</v>
      </c>
      <c r="E68" s="31" t="str">
        <f>IFERROR(IF(VLOOKUP(L68,Invoer!$A$3:$P$599,8,FALSE)&gt;$S$1,$S$1,VLOOKUP(L68,Invoer!$A$3:$P$599,8,FALSE)),"")</f>
        <v/>
      </c>
      <c r="F68" s="31" t="str">
        <f>_xlfn.IFNA(VLOOKUP(L68,Invoer!$A$3:$P$599,10,FALSE),"")</f>
        <v/>
      </c>
      <c r="G68" s="31" t="str">
        <f>_xlfn.IFNA(VLOOKUP(L68,Invoer!$A$3:$P$599,11,FALSE),"")</f>
        <v/>
      </c>
      <c r="H68" s="32" t="str">
        <f>_xlfn.IFNA(VLOOKUP(L68,Invoer!$A$3:$P$599,13,FALSE),"")</f>
        <v/>
      </c>
      <c r="I68" s="34" t="str">
        <f>_xlfn.IFNA(VLOOKUP(L68,Invoer!$A$3:$P$599,15,FALSE),"")</f>
        <v/>
      </c>
      <c r="J68" s="37" t="e">
        <f>VLOOKUP($R$1,Deelnemers!$B$1:$D$25,3,FALSE)</f>
        <v>#N/A</v>
      </c>
      <c r="L68" t="str">
        <f t="shared" ref="L68" si="83">CONCATENATE($R$1,"-",,$D68,"-",M68)</f>
        <v>0-Jochems,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 t="e">
        <f>VLOOKUP($R$1,Deelnemers!$B$1:$D$25,3,FALSE)</f>
        <v>#N/A</v>
      </c>
      <c r="L69" t="str">
        <f t="shared" ref="L69" si="92">CONCATENATE($D69,"-",$R$1,"-",M69)</f>
        <v>Jochems, Cees-0-1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 t="e">
        <f>VLOOKUP($R$1,Deelnemers!$B$1:$D$25,3,FALSE)</f>
        <v>#N/A</v>
      </c>
      <c r="L70" t="str">
        <f t="shared" ref="L70" si="94">CONCATENATE($R$1,"-",,$D70,"-",M70)</f>
        <v>0-Jochems,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 t="e">
        <f>VLOOKUP($R$1,Deelnemers!$B$1:$D$25,3,FALSE)</f>
        <v>#N/A</v>
      </c>
      <c r="L71" t="str">
        <f t="shared" ref="L71" si="96">CONCATENATE($D71,"-",$R$1,"-",M71)</f>
        <v>Jochems, Cees-0-2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 t="e">
        <f>VLOOKUP($R$1,Deelnemers!$B$1:$D$25,3,FALSE)</f>
        <v>#N/A</v>
      </c>
      <c r="L72" t="str">
        <f t="shared" ref="L72" si="97">CONCATENATE($R$1,"-",,$D72,"-",M72)</f>
        <v>0-Jochems,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 t="e">
        <f>VLOOKUP($R$1,Deelnemers!$B$1:$D$25,3,FALSE)</f>
        <v>#N/A</v>
      </c>
      <c r="L73" t="str">
        <f t="shared" ref="L73" si="98">CONCATENATE($D73,"-",$R$1,"-",M73)</f>
        <v>Jochems, Cees-0-3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 t="e">
        <f>VLOOKUP($R$1,Deelnemers!$B$1:$D$25,3,FALSE)</f>
        <v>#N/A</v>
      </c>
      <c r="L74" t="str">
        <f t="shared" ref="L74" si="99">CONCATENATE($R$1,"-",,$D74,"-",M74)</f>
        <v>0-Jochems,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 t="e">
        <f>VLOOKUP($R$1,Deelnemers!$B$1:$D$25,3,FALSE)</f>
        <v>#N/A</v>
      </c>
      <c r="L75" t="str">
        <f t="shared" ref="L75" si="100">CONCATENATE($D75,"-",$R$1,"-",M75)</f>
        <v>Jochems, Cees-0-4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 t="e">
        <f>VLOOKUP($R$1,Deelnemers!$B$1:$D$25,3,FALSE)</f>
        <v>#N/A</v>
      </c>
      <c r="L76" t="str">
        <f t="shared" ref="L76" si="101">CONCATENATE($R$1,"-",,$D76,"-",M76)</f>
        <v>0-Jochems,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 t="e">
        <f>VLOOKUP($R$1,Deelnemers!$B$1:$D$25,3,FALSE)</f>
        <v>#N/A</v>
      </c>
      <c r="L77" t="str">
        <f t="shared" ref="L77" si="102">CONCATENATE($D77,"-",$R$1,"-",M77)</f>
        <v>Jochems, Cees-0-5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 t="e">
        <f>VLOOKUP($R$1,Deelnemers!$B$1:$D$25,3,FALSE)</f>
        <v>#N/A</v>
      </c>
      <c r="L78" t="str">
        <f t="shared" ref="L78" si="103">CONCATENATE($R$1,"-",,$D78,"-",M78)</f>
        <v>0-Jochems,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 t="e">
        <f>VLOOKUP($R$1,Deelnemers!$B$1:$D$25,3,FALSE)</f>
        <v>#N/A</v>
      </c>
      <c r="L79" t="str">
        <f t="shared" ref="L79" si="104">CONCATENATE($D79,"-",$R$1,"-",M79)</f>
        <v>Jochems, Cees-0-6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 t="e">
        <f>VLOOKUP($R$1,Deelnemers!$B$1:$D$25,3,FALSE)</f>
        <v>#N/A</v>
      </c>
      <c r="L80" t="str">
        <f t="shared" ref="L80" si="105">CONCATENATE($R$1,"-",,$D80,"-",M80)</f>
        <v>0-Jochems,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 t="e">
        <f>VLOOKUP($R$1,Deelnemers!$B$1:$D$25,3,FALSE)</f>
        <v>#N/A</v>
      </c>
      <c r="L81" t="str">
        <f t="shared" ref="L81" si="106">CONCATENATE($D81,"-",$R$1,"-",M81)</f>
        <v>Jochems, Cees-0-7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 t="e">
        <f>VLOOKUP($R$1,Deelnemers!$B$1:$D$25,3,FALSE)</f>
        <v>#N/A</v>
      </c>
      <c r="L82" t="str">
        <f t="shared" ref="L82" si="107">CONCATENATE($R$1,"-",,$D82,"-",M82)</f>
        <v>0-Jochems,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 t="e">
        <f>VLOOKUP($R$1,Deelnemers!$B$1:$D$25,3,FALSE)</f>
        <v>#N/A</v>
      </c>
      <c r="L83" t="str">
        <f t="shared" ref="L83" si="108">CONCATENATE($D83,"-",$R$1,"-",M83)</f>
        <v>Jochems, Cees-0-8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1E+17</v>
      </c>
      <c r="C84" s="35" t="str">
        <f>_xlfn.IFNA(VLOOKUP(L84,Invoer!$A$3:$P$599,3,FALSE),"")</f>
        <v/>
      </c>
      <c r="D84" s="23" t="str">
        <f>Deelnemers!$B$7</f>
        <v>Kroese, Gerard</v>
      </c>
      <c r="E84" s="31" t="str">
        <f>IFERROR(IF(VLOOKUP(L84,Invoer!$A$3:$P$599,8,FALSE)&gt;$S$1,$S$1,VLOOKUP(L84,Invoer!$A$3:$P$599,8,FALSE)),"")</f>
        <v/>
      </c>
      <c r="F84" s="31" t="str">
        <f>_xlfn.IFNA(VLOOKUP(L84,Invoer!$A$3:$P$599,10,FALSE),"")</f>
        <v/>
      </c>
      <c r="G84" s="31" t="str">
        <f>_xlfn.IFNA(VLOOKUP(L84,Invoer!$A$3:$P$599,11,FALSE),"")</f>
        <v/>
      </c>
      <c r="H84" s="32" t="str">
        <f>_xlfn.IFNA(VLOOKUP(L84,Invoer!$A$3:$P$599,13,FALSE),"")</f>
        <v/>
      </c>
      <c r="I84" s="34" t="str">
        <f>_xlfn.IFNA(VLOOKUP(L84,Invoer!$A$3:$P$599,15,FALSE),"")</f>
        <v/>
      </c>
      <c r="J84" s="37" t="e">
        <f>VLOOKUP($R$1,Deelnemers!$B$1:$D$25,3,FALSE)</f>
        <v>#N/A</v>
      </c>
      <c r="L84" t="str">
        <f t="shared" ref="L84:L98" si="110">CONCATENATE($D84,"-",$R$1,"-",M84)</f>
        <v>Kroese, Gerard-0-1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 t="e">
        <f>VLOOKUP($R$1,Deelnemers!$B$1:$D$25,3,FALSE)</f>
        <v>#N/A</v>
      </c>
      <c r="L85" t="str">
        <f>CONCATENATE($R$1,"-",$D85,"-",M85)</f>
        <v>0-Kroese,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 t="e">
        <f>VLOOKUP($R$1,Deelnemers!$B$1:$D$25,3,FALSE)</f>
        <v>#N/A</v>
      </c>
      <c r="L86" t="str">
        <f t="shared" si="110"/>
        <v>Kroese, Gerard-0-2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 t="e">
        <f>VLOOKUP($R$1,Deelnemers!$B$1:$D$25,3,FALSE)</f>
        <v>#N/A</v>
      </c>
      <c r="L87" t="str">
        <f t="shared" ref="L87" si="119">CONCATENATE($R$1,"-",$D87,"-",M87)</f>
        <v>0-Kroese,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 t="e">
        <f>VLOOKUP($R$1,Deelnemers!$B$1:$D$25,3,FALSE)</f>
        <v>#N/A</v>
      </c>
      <c r="L88" t="str">
        <f t="shared" si="110"/>
        <v>Kroese, Gerard-0-3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 t="e">
        <f>VLOOKUP($R$1,Deelnemers!$B$1:$D$25,3,FALSE)</f>
        <v>#N/A</v>
      </c>
      <c r="L89" t="str">
        <f t="shared" ref="L89" si="120">CONCATENATE($R$1,"-",$D89,"-",M89)</f>
        <v>0-Kroese,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 t="e">
        <f>VLOOKUP($R$1,Deelnemers!$B$1:$D$25,3,FALSE)</f>
        <v>#N/A</v>
      </c>
      <c r="L90" t="str">
        <f t="shared" si="110"/>
        <v>Kroese, Gerard-0-4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 t="e">
        <f>VLOOKUP($R$1,Deelnemers!$B$1:$D$25,3,FALSE)</f>
        <v>#N/A</v>
      </c>
      <c r="L91" t="str">
        <f t="shared" ref="L91" si="121">CONCATENATE($R$1,"-",$D91,"-",M91)</f>
        <v>0-Kroese,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 t="e">
        <f>VLOOKUP($R$1,Deelnemers!$B$1:$D$25,3,FALSE)</f>
        <v>#N/A</v>
      </c>
      <c r="L92" t="str">
        <f t="shared" si="110"/>
        <v>Kroese, Gerard-0-5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 t="e">
        <f>VLOOKUP($R$1,Deelnemers!$B$1:$D$25,3,FALSE)</f>
        <v>#N/A</v>
      </c>
      <c r="L93" t="str">
        <f t="shared" ref="L93" si="122">CONCATENATE($R$1,"-",$D93,"-",M93)</f>
        <v>0-Kroese,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 t="e">
        <f>VLOOKUP($R$1,Deelnemers!$B$1:$D$25,3,FALSE)</f>
        <v>#N/A</v>
      </c>
      <c r="L94" t="str">
        <f t="shared" si="110"/>
        <v>Kroese, Gerard-0-6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 t="e">
        <f>VLOOKUP($R$1,Deelnemers!$B$1:$D$25,3,FALSE)</f>
        <v>#N/A</v>
      </c>
      <c r="L95" t="str">
        <f t="shared" ref="L95" si="123">CONCATENATE($R$1,"-",$D95,"-",M95)</f>
        <v>0-Kroese,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 t="e">
        <f>VLOOKUP($R$1,Deelnemers!$B$1:$D$25,3,FALSE)</f>
        <v>#N/A</v>
      </c>
      <c r="L96" t="str">
        <f t="shared" si="110"/>
        <v>Kroese, Gerard-0-7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 t="e">
        <f>VLOOKUP($R$1,Deelnemers!$B$1:$D$25,3,FALSE)</f>
        <v>#N/A</v>
      </c>
      <c r="L97" t="str">
        <f t="shared" ref="L97" si="124">CONCATENATE($R$1,"-",$D97,"-",M97)</f>
        <v>0-Kroese,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 t="e">
        <f>VLOOKUP($R$1,Deelnemers!$B$1:$D$25,3,FALSE)</f>
        <v>#N/A</v>
      </c>
      <c r="L98" t="str">
        <f t="shared" si="110"/>
        <v>Kroese, Gerard-0-8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 t="e">
        <f>VLOOKUP($R$1,Deelnemers!$B$1:$D$25,3,FALSE)</f>
        <v>#N/A</v>
      </c>
      <c r="L99" t="str">
        <f t="shared" ref="L99" si="125">CONCATENATE($R$1,"-",$D99,"-",M99)</f>
        <v>0-Kroese,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 t="e">
        <f>VLOOKUP($R$1,Deelnemers!$B$1:$D$25,3,FALSE)</f>
        <v>#N/A</v>
      </c>
      <c r="L100" t="str">
        <f t="shared" ref="L100" si="127">CONCATENATE($R$1,"-",,$D100,"-",M100)</f>
        <v>0-Oorschot,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1E+17</v>
      </c>
      <c r="C101" s="35" t="str">
        <f>_xlfn.IFNA(VLOOKUP(L101,Invoer!$A$3:$P$599,3,FALSE),"")</f>
        <v/>
      </c>
      <c r="D101" s="23" t="str">
        <f>Deelnemers!$B$8</f>
        <v>Oorschot, René van</v>
      </c>
      <c r="E101" s="31" t="str">
        <f>IFERROR(IF(VLOOKUP(L101,Invoer!$A$3:$P$599,9,FALSE)&gt;$S$1,$S$1,VLOOKUP(L101,Invoer!$A$3:$P$599,9,FALSE)),"")</f>
        <v/>
      </c>
      <c r="F101" s="31" t="str">
        <f>_xlfn.IFNA(VLOOKUP(L101,Invoer!$A$3:$P$599,10,FALSE),"")</f>
        <v/>
      </c>
      <c r="G101" s="31" t="str">
        <f>_xlfn.IFNA(VLOOKUP(L101,Invoer!$A$3:$P$599,12,FALSE),"")</f>
        <v/>
      </c>
      <c r="H101" s="32" t="str">
        <f>_xlfn.IFNA(VLOOKUP(L101,Invoer!$A$3:$P$599,14,FALSE),"")</f>
        <v/>
      </c>
      <c r="I101" s="34" t="str">
        <f>_xlfn.IFNA(VLOOKUP(L101,Invoer!$A$3:$P$599,16,FALSE),"")</f>
        <v/>
      </c>
      <c r="J101" s="37" t="e">
        <f>VLOOKUP($R$1,Deelnemers!$B$1:$D$25,3,FALSE)</f>
        <v>#N/A</v>
      </c>
      <c r="L101" t="str">
        <f t="shared" ref="L101" si="128">CONCATENATE($D101,"-",$R$1,"-",M101)</f>
        <v>Oorschot, René van-0-1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 t="e">
        <f>VLOOKUP($R$1,Deelnemers!$B$1:$D$25,3,FALSE)</f>
        <v>#N/A</v>
      </c>
      <c r="L102" t="str">
        <f t="shared" ref="L102" si="129">CONCATENATE($R$1,"-",,$D102,"-",M102)</f>
        <v>0-Oorschot,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 t="e">
        <f>VLOOKUP($R$1,Deelnemers!$B$1:$D$25,3,FALSE)</f>
        <v>#N/A</v>
      </c>
      <c r="L103" t="str">
        <f t="shared" ref="L103" si="130">CONCATENATE($D103,"-",$R$1,"-",M103)</f>
        <v>Oorschot, René van-0-2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0</v>
      </c>
      <c r="T103" s="44">
        <f>F404</f>
        <v>0</v>
      </c>
      <c r="U103" s="44">
        <f>G404</f>
        <v>0</v>
      </c>
      <c r="V103" s="45" t="e">
        <f>H404</f>
        <v>#DIV/0!</v>
      </c>
      <c r="W103" s="44">
        <f>I404</f>
        <v>0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 t="e">
        <f>VLOOKUP($R$1,Deelnemers!$B$1:$D$25,3,FALSE)</f>
        <v>#N/A</v>
      </c>
      <c r="L104" t="str">
        <f t="shared" ref="L104" si="132">CONCATENATE($R$1,"-",,$D104,"-",M104)</f>
        <v>0-Oorschot,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 t="e">
        <f>VLOOKUP($R$1,Deelnemers!$B$1:$D$25,3,FALSE)</f>
        <v>#N/A</v>
      </c>
      <c r="L105" t="str">
        <f t="shared" ref="L105" si="133">CONCATENATE($D105,"-",$R$1,"-",M105)</f>
        <v>Oorschot, René van-0-3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 t="e">
        <f>VLOOKUP($R$1,Deelnemers!$B$1:$D$25,3,FALSE)</f>
        <v>#N/A</v>
      </c>
      <c r="L106" t="str">
        <f t="shared" ref="L106" si="134">CONCATENATE($R$1,"-",,$D106,"-",M106)</f>
        <v>0-Oorschot,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 t="e">
        <f>VLOOKUP($R$1,Deelnemers!$B$1:$D$25,3,FALSE)</f>
        <v>#N/A</v>
      </c>
      <c r="L107" t="str">
        <f t="shared" ref="L107" si="135">CONCATENATE($D107,"-",$R$1,"-",M107)</f>
        <v>Oorschot, René van-0-4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 t="e">
        <f>VLOOKUP($R$1,Deelnemers!$B$1:$D$25,3,FALSE)</f>
        <v>#N/A</v>
      </c>
      <c r="L108" t="str">
        <f t="shared" ref="L108" si="136">CONCATENATE($R$1,"-",,$D108,"-",M108)</f>
        <v>0-Oorschot,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 t="e">
        <f>VLOOKUP($R$1,Deelnemers!$B$1:$D$25,3,FALSE)</f>
        <v>#N/A</v>
      </c>
      <c r="L109" t="str">
        <f t="shared" ref="L109" si="137">CONCATENATE($D109,"-",$R$1,"-",M109)</f>
        <v>Oorschot, René van-0-5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 t="e">
        <f>VLOOKUP($R$1,Deelnemers!$B$1:$D$25,3,FALSE)</f>
        <v>#N/A</v>
      </c>
      <c r="L110" t="str">
        <f t="shared" ref="L110" si="138">CONCATENATE($R$1,"-",,$D110,"-",M110)</f>
        <v>0-Oorschot,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 t="e">
        <f>VLOOKUP($R$1,Deelnemers!$B$1:$D$25,3,FALSE)</f>
        <v>#N/A</v>
      </c>
      <c r="L111" t="str">
        <f t="shared" ref="L111" si="139">CONCATENATE($D111,"-",$R$1,"-",M111)</f>
        <v>Oorschot, René van-0-6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 t="e">
        <f>VLOOKUP($R$1,Deelnemers!$B$1:$D$25,3,FALSE)</f>
        <v>#N/A</v>
      </c>
      <c r="L112" t="str">
        <f t="shared" ref="L112" si="140">CONCATENATE($R$1,"-",,$D112,"-",M112)</f>
        <v>0-Oorschot,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 t="e">
        <f>VLOOKUP($R$1,Deelnemers!$B$1:$D$25,3,FALSE)</f>
        <v>#N/A</v>
      </c>
      <c r="L113" t="str">
        <f t="shared" ref="L113" si="141">CONCATENATE($D113,"-",$R$1,"-",M113)</f>
        <v>Oorschot, René van-0-7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 t="e">
        <f>VLOOKUP($R$1,Deelnemers!$B$1:$D$25,3,FALSE)</f>
        <v>#N/A</v>
      </c>
      <c r="L114" t="str">
        <f t="shared" ref="L114" si="142">CONCATENATE($R$1,"-",,$D114,"-",M114)</f>
        <v>0-Oorschot,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 t="e">
        <f>VLOOKUP($R$1,Deelnemers!$B$1:$D$25,3,FALSE)</f>
        <v>#N/A</v>
      </c>
      <c r="L115" t="str">
        <f t="shared" ref="L115" si="143">CONCATENATE($D115,"-",$R$1,"-",M115)</f>
        <v>Oorschot, René van-0-8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1E+17</v>
      </c>
      <c r="C116" s="35" t="str">
        <f>_xlfn.IFNA(VLOOKUP(L116,Invoer!$A$3:$P$599,3,FALSE),"")</f>
        <v/>
      </c>
      <c r="D116" s="23" t="str">
        <f>Deelnemers!$B$9</f>
        <v>Praat, Marcel van</v>
      </c>
      <c r="E116" s="31" t="str">
        <f>IFERROR(IF(VLOOKUP(L116,Invoer!$A$3:$P$599,8,FALSE)&gt;$S$1,$S$1,VLOOKUP(L116,Invoer!$A$3:$P$599,8,FALSE)),"")</f>
        <v/>
      </c>
      <c r="F116" s="31" t="str">
        <f>_xlfn.IFNA(VLOOKUP(L116,Invoer!$A$3:$P$599,10,FALSE),"")</f>
        <v/>
      </c>
      <c r="G116" s="31" t="str">
        <f>_xlfn.IFNA(VLOOKUP(L116,Invoer!$A$3:$P$599,11,FALSE),"")</f>
        <v/>
      </c>
      <c r="H116" s="32" t="str">
        <f>_xlfn.IFNA(VLOOKUP(L116,Invoer!$A$3:$P$599,13,FALSE),"")</f>
        <v/>
      </c>
      <c r="I116" s="34" t="str">
        <f>_xlfn.IFNA(VLOOKUP(L116,Invoer!$A$3:$P$599,15,FALSE),"")</f>
        <v/>
      </c>
      <c r="J116" s="37" t="e">
        <f>VLOOKUP($R$1,Deelnemers!$B$1:$D$25,3,FALSE)</f>
        <v>#N/A</v>
      </c>
      <c r="L116" t="str">
        <f t="shared" ref="L116" si="144">CONCATENATE($R$1,"-",,$D116,"-",M116)</f>
        <v>0-Praat,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1E+17</v>
      </c>
      <c r="C117" s="35" t="str">
        <f>_xlfn.IFNA(VLOOKUP(L117,Invoer!$A$3:$P$599,3,FALSE),"")</f>
        <v/>
      </c>
      <c r="D117" s="23" t="str">
        <f>Deelnemers!$B$9</f>
        <v>Praat, Marcel van</v>
      </c>
      <c r="E117" s="31" t="str">
        <f>IFERROR(IF(VLOOKUP(L117,Invoer!$A$3:$P$599,9,FALSE)&gt;$S$1,$S$1,VLOOKUP(L117,Invoer!$A$3:$P$599,9,FALSE)),"")</f>
        <v/>
      </c>
      <c r="F117" s="31" t="str">
        <f>_xlfn.IFNA(VLOOKUP(L117,Invoer!$A$3:$P$599,10,FALSE),"")</f>
        <v/>
      </c>
      <c r="G117" s="31" t="str">
        <f>_xlfn.IFNA(VLOOKUP(L117,Invoer!$A$3:$P$599,12,FALSE),"")</f>
        <v/>
      </c>
      <c r="H117" s="32" t="str">
        <f>_xlfn.IFNA(VLOOKUP(L117,Invoer!$A$3:$P$599,14,FALSE),"")</f>
        <v/>
      </c>
      <c r="I117" s="34" t="str">
        <f>_xlfn.IFNA(VLOOKUP(L117,Invoer!$A$3:$P$599,16,FALSE),"")</f>
        <v/>
      </c>
      <c r="J117" s="37" t="e">
        <f>VLOOKUP($R$1,Deelnemers!$B$1:$D$25,3,FALSE)</f>
        <v>#N/A</v>
      </c>
      <c r="L117" t="str">
        <f t="shared" ref="L117" si="145">CONCATENATE($D117,"-",$R$1,"-",M117)</f>
        <v>Praat, Marcel van-0-1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 t="e">
        <f>VLOOKUP($R$1,Deelnemers!$B$1:$D$25,3,FALSE)</f>
        <v>#N/A</v>
      </c>
      <c r="L118" t="str">
        <f t="shared" ref="L118" si="146">CONCATENATE($R$1,"-",,$D118,"-",M118)</f>
        <v>0-Praat,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 t="e">
        <f>VLOOKUP($R$1,Deelnemers!$B$1:$D$25,3,FALSE)</f>
        <v>#N/A</v>
      </c>
      <c r="L119" t="str">
        <f t="shared" ref="L119" si="147">CONCATENATE($D119,"-",$R$1,"-",M119)</f>
        <v>Praat, Marcel van-0-2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 t="e">
        <f>VLOOKUP($R$1,Deelnemers!$B$1:$D$25,3,FALSE)</f>
        <v>#N/A</v>
      </c>
      <c r="L120" t="str">
        <f t="shared" ref="L120" si="148">CONCATENATE($R$1,"-",,$D120,"-",M120)</f>
        <v>0-Praat,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 t="e">
        <f>VLOOKUP($R$1,Deelnemers!$B$1:$D$25,3,FALSE)</f>
        <v>#N/A</v>
      </c>
      <c r="L121" t="str">
        <f t="shared" ref="L121" si="149">CONCATENATE($D121,"-",$R$1,"-",M121)</f>
        <v>Praat, Marcel van-0-3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 t="e">
        <f>VLOOKUP($R$1,Deelnemers!$B$1:$D$25,3,FALSE)</f>
        <v>#N/A</v>
      </c>
      <c r="L122" t="str">
        <f t="shared" ref="L122" si="150">CONCATENATE($R$1,"-",,$D122,"-",M122)</f>
        <v>0-Praat,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 t="e">
        <f>VLOOKUP($R$1,Deelnemers!$B$1:$D$25,3,FALSE)</f>
        <v>#N/A</v>
      </c>
      <c r="L123" t="str">
        <f t="shared" ref="L123" si="151">CONCATENATE($D123,"-",$R$1,"-",M123)</f>
        <v>Praat, Marcel van-0-4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 t="e">
        <f>VLOOKUP($R$1,Deelnemers!$B$1:$D$25,3,FALSE)</f>
        <v>#N/A</v>
      </c>
      <c r="L124" t="str">
        <f t="shared" ref="L124" si="152">CONCATENATE($R$1,"-",,$D124,"-",M124)</f>
        <v>0-Praat,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 t="e">
        <f>VLOOKUP($R$1,Deelnemers!$B$1:$D$25,3,FALSE)</f>
        <v>#N/A</v>
      </c>
      <c r="L125" t="str">
        <f t="shared" ref="L125" si="153">CONCATENATE($D125,"-",$R$1,"-",M125)</f>
        <v>Praat, Marcel van-0-5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 t="e">
        <f>VLOOKUP($R$1,Deelnemers!$B$1:$D$25,3,FALSE)</f>
        <v>#N/A</v>
      </c>
      <c r="L126" t="str">
        <f t="shared" ref="L126" si="154">CONCATENATE($R$1,"-",,$D126,"-",M126)</f>
        <v>0-Praat,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 t="e">
        <f>VLOOKUP($R$1,Deelnemers!$B$1:$D$25,3,FALSE)</f>
        <v>#N/A</v>
      </c>
      <c r="L127" t="str">
        <f t="shared" ref="L127" si="155">CONCATENATE($D127,"-",$R$1,"-",M127)</f>
        <v>Praat, Marcel van-0-6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 t="e">
        <f>VLOOKUP($R$1,Deelnemers!$B$1:$D$25,3,FALSE)</f>
        <v>#N/A</v>
      </c>
      <c r="L128" t="str">
        <f t="shared" ref="L128" si="156">CONCATENATE($R$1,"-",,$D128,"-",M128)</f>
        <v>0-Praat,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 t="e">
        <f>VLOOKUP($R$1,Deelnemers!$B$1:$D$25,3,FALSE)</f>
        <v>#N/A</v>
      </c>
      <c r="L129" t="str">
        <f t="shared" ref="L129" si="157">CONCATENATE($D129,"-",$R$1,"-",M129)</f>
        <v>Praat, Marcel van-0-7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 t="e">
        <f>VLOOKUP($R$1,Deelnemers!$B$1:$D$25,3,FALSE)</f>
        <v>#N/A</v>
      </c>
      <c r="L130" t="str">
        <f t="shared" ref="L130" si="158">CONCATENATE($R$1,"-",,$D130,"-",M130)</f>
        <v>0-Praat,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 t="e">
        <f>VLOOKUP($R$1,Deelnemers!$B$1:$D$25,3,FALSE)</f>
        <v>#N/A</v>
      </c>
      <c r="L131" t="str">
        <f t="shared" ref="L131" si="159">CONCATENATE($D131,"-",$R$1,"-",M131)</f>
        <v>Praat, Marcel van-0-8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1E+17</v>
      </c>
      <c r="C132" s="35" t="str">
        <f>_xlfn.IFNA(VLOOKUP(L132,Invoer!$A$3:$P$599,3,FALSE),"")</f>
        <v/>
      </c>
      <c r="D132" s="23" t="str">
        <f>Deelnemers!$B$10</f>
        <v>Steen, Jan van</v>
      </c>
      <c r="E132" s="31" t="str">
        <f>IFERROR(IF(VLOOKUP(L132,Invoer!$A$3:$P$599,8,FALSE)&gt;$S$1,$S$1,VLOOKUP(L132,Invoer!$A$3:$P$599,8,FALSE)),"")</f>
        <v/>
      </c>
      <c r="F132" s="31" t="str">
        <f>_xlfn.IFNA(VLOOKUP(L132,Invoer!$A$3:$P$599,10,FALSE),"")</f>
        <v/>
      </c>
      <c r="G132" s="31" t="str">
        <f>_xlfn.IFNA(VLOOKUP(L132,Invoer!$A$3:$P$599,11,FALSE),"")</f>
        <v/>
      </c>
      <c r="H132" s="32" t="str">
        <f>_xlfn.IFNA(VLOOKUP(L132,Invoer!$A$3:$P$599,13,FALSE),"")</f>
        <v/>
      </c>
      <c r="I132" s="34" t="str">
        <f>_xlfn.IFNA(VLOOKUP(L132,Invoer!$A$3:$P$599,15,FALSE),"")</f>
        <v/>
      </c>
      <c r="J132" s="37" t="e">
        <f>VLOOKUP($R$1,Deelnemers!$B$1:$D$25,3,FALSE)</f>
        <v>#N/A</v>
      </c>
      <c r="L132" t="str">
        <f t="shared" ref="L132" si="160">CONCATENATE($R$1,"-",,$D132,"-",M132)</f>
        <v>0-Steen,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 t="e">
        <f>VLOOKUP($R$1,Deelnemers!$B$1:$D$25,3,FALSE)</f>
        <v>#N/A</v>
      </c>
      <c r="L133" t="str">
        <f t="shared" ref="L133" si="161">CONCATENATE($D133,"-",$R$1,"-",M133)</f>
        <v>Steen, Jan van-0-1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 t="e">
        <f>VLOOKUP($R$1,Deelnemers!$B$1:$D$25,3,FALSE)</f>
        <v>#N/A</v>
      </c>
      <c r="L134" t="str">
        <f t="shared" ref="L134" si="162">CONCATENATE($R$1,"-",,$D134,"-",M134)</f>
        <v>0-Steen,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 t="e">
        <f>VLOOKUP($R$1,Deelnemers!$B$1:$D$25,3,FALSE)</f>
        <v>#N/A</v>
      </c>
      <c r="L135" t="str">
        <f t="shared" ref="L135" si="164">CONCATENATE($D135,"-",$R$1,"-",M135)</f>
        <v>Steen, Jan van-0-2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 t="e">
        <f>VLOOKUP($R$1,Deelnemers!$B$1:$D$25,3,FALSE)</f>
        <v>#N/A</v>
      </c>
      <c r="L136" t="str">
        <f t="shared" ref="L136" si="165">CONCATENATE($R$1,"-",,$D136,"-",M136)</f>
        <v>0-Steen,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 t="e">
        <f>VLOOKUP($R$1,Deelnemers!$B$1:$D$25,3,FALSE)</f>
        <v>#N/A</v>
      </c>
      <c r="L137" t="str">
        <f t="shared" ref="L137" si="166">CONCATENATE($D137,"-",$R$1,"-",M137)</f>
        <v>Steen, Jan van-0-3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 t="e">
        <f>VLOOKUP($R$1,Deelnemers!$B$1:$D$25,3,FALSE)</f>
        <v>#N/A</v>
      </c>
      <c r="L138" t="str">
        <f t="shared" ref="L138" si="167">CONCATENATE($R$1,"-",,$D138,"-",M138)</f>
        <v>0-Steen,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 t="e">
        <f>VLOOKUP($R$1,Deelnemers!$B$1:$D$25,3,FALSE)</f>
        <v>#N/A</v>
      </c>
      <c r="L139" t="str">
        <f t="shared" ref="L139" si="168">CONCATENATE($D139,"-",$R$1,"-",M139)</f>
        <v>Steen, Jan van-0-4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 t="e">
        <f>VLOOKUP($R$1,Deelnemers!$B$1:$D$25,3,FALSE)</f>
        <v>#N/A</v>
      </c>
      <c r="L140" t="str">
        <f t="shared" ref="L140" si="169">CONCATENATE($R$1,"-",,$D140,"-",M140)</f>
        <v>0-Steen,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 t="e">
        <f>VLOOKUP($R$1,Deelnemers!$B$1:$D$25,3,FALSE)</f>
        <v>#N/A</v>
      </c>
      <c r="L141" t="str">
        <f t="shared" ref="L141" si="170">CONCATENATE($D141,"-",$R$1,"-",M141)</f>
        <v>Steen, Jan van-0-5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 t="e">
        <f>VLOOKUP($R$1,Deelnemers!$B$1:$D$25,3,FALSE)</f>
        <v>#N/A</v>
      </c>
      <c r="L142" t="str">
        <f t="shared" ref="L142" si="171">CONCATENATE($R$1,"-",,$D142,"-",M142)</f>
        <v>0-Steen,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 t="e">
        <f>VLOOKUP($R$1,Deelnemers!$B$1:$D$25,3,FALSE)</f>
        <v>#N/A</v>
      </c>
      <c r="L143" t="str">
        <f t="shared" ref="L143" si="172">CONCATENATE($D143,"-",$R$1,"-",M143)</f>
        <v>Steen, Jan van-0-6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 t="e">
        <f>VLOOKUP($R$1,Deelnemers!$B$1:$D$25,3,FALSE)</f>
        <v>#N/A</v>
      </c>
      <c r="L144" t="str">
        <f t="shared" ref="L144" si="173">CONCATENATE($R$1,"-",,$D144,"-",M144)</f>
        <v>0-Steen,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 t="e">
        <f>VLOOKUP($R$1,Deelnemers!$B$1:$D$25,3,FALSE)</f>
        <v>#N/A</v>
      </c>
      <c r="L145" t="str">
        <f t="shared" ref="L145" si="174">CONCATENATE($D145,"-",$R$1,"-",M145)</f>
        <v>Steen, Jan van-0-7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 t="e">
        <f>VLOOKUP($R$1,Deelnemers!$B$1:$D$25,3,FALSE)</f>
        <v>#N/A</v>
      </c>
      <c r="L146" t="str">
        <f t="shared" ref="L146" si="175">CONCATENATE($R$1,"-",,$D146,"-",M146)</f>
        <v>0-Steen,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 t="e">
        <f>VLOOKUP($R$1,Deelnemers!$B$1:$D$25,3,FALSE)</f>
        <v>#N/A</v>
      </c>
      <c r="L147" t="str">
        <f t="shared" ref="L147" si="176">CONCATENATE($D147,"-",$R$1,"-",M147)</f>
        <v>Steen, Jan van-0-8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1E+17</v>
      </c>
      <c r="C148" s="35" t="str">
        <f>_xlfn.IFNA(VLOOKUP(L148,Invoer!$A$3:$P$599,3,FALSE),"")</f>
        <v/>
      </c>
      <c r="D148" s="23" t="str">
        <f>Deelnemers!$B$11</f>
        <v>Steen, Kees van</v>
      </c>
      <c r="E148" s="31" t="str">
        <f>IFERROR(IF(VLOOKUP(L148,Invoer!$A$3:$P$599,8,FALSE)&gt;$S$1,$S$1,VLOOKUP(L148,Invoer!$A$3:$P$599,8,FALSE)),"")</f>
        <v/>
      </c>
      <c r="F148" s="31" t="str">
        <f>_xlfn.IFNA(VLOOKUP(L148,Invoer!$A$3:$P$599,10,FALSE),"")</f>
        <v/>
      </c>
      <c r="G148" s="31" t="str">
        <f>_xlfn.IFNA(VLOOKUP(L148,Invoer!$A$3:$P$599,11,FALSE),"")</f>
        <v/>
      </c>
      <c r="H148" s="32" t="str">
        <f>_xlfn.IFNA(VLOOKUP(L148,Invoer!$A$3:$P$599,13,FALSE),"")</f>
        <v/>
      </c>
      <c r="I148" s="34" t="str">
        <f>_xlfn.IFNA(VLOOKUP(L148,Invoer!$A$3:$P$599,15,FALSE),"")</f>
        <v/>
      </c>
      <c r="J148" s="37" t="e">
        <f>VLOOKUP($R$1,Deelnemers!$B$1:$D$25,3,FALSE)</f>
        <v>#N/A</v>
      </c>
      <c r="L148" t="str">
        <f t="shared" ref="L148" si="177">CONCATENATE($R$1,"-",,$D148,"-",M148)</f>
        <v>0-Steen,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 t="e">
        <f>VLOOKUP($R$1,Deelnemers!$B$1:$D$25,3,FALSE)</f>
        <v>#N/A</v>
      </c>
      <c r="L149" t="str">
        <f t="shared" ref="L149" si="178">CONCATENATE($D149,"-",$R$1,"-",M149)</f>
        <v>Steen, Kees van-0-1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 t="e">
        <f>VLOOKUP($R$1,Deelnemers!$B$1:$D$25,3,FALSE)</f>
        <v>#N/A</v>
      </c>
      <c r="L150" t="str">
        <f t="shared" ref="L150" si="179">CONCATENATE($R$1,"-",,$D150,"-",M150)</f>
        <v>0-Steen,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 t="e">
        <f>VLOOKUP($R$1,Deelnemers!$B$1:$D$25,3,FALSE)</f>
        <v>#N/A</v>
      </c>
      <c r="L151" t="str">
        <f t="shared" ref="L151" si="180">CONCATENATE($D151,"-",$R$1,"-",M151)</f>
        <v>Steen, Kees van-0-2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 t="e">
        <f>VLOOKUP($R$1,Deelnemers!$B$1:$D$25,3,FALSE)</f>
        <v>#N/A</v>
      </c>
      <c r="L152" t="str">
        <f t="shared" ref="L152" si="181">CONCATENATE($R$1,"-",,$D152,"-",M152)</f>
        <v>0-Steen,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 t="e">
        <f>VLOOKUP($R$1,Deelnemers!$B$1:$D$25,3,FALSE)</f>
        <v>#N/A</v>
      </c>
      <c r="L153" t="str">
        <f t="shared" ref="L153" si="182">CONCATENATE($D153,"-",$R$1,"-",M153)</f>
        <v>Steen, Kees van-0-3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 t="e">
        <f>VLOOKUP($R$1,Deelnemers!$B$1:$D$25,3,FALSE)</f>
        <v>#N/A</v>
      </c>
      <c r="L154" t="str">
        <f t="shared" ref="L154" si="183">CONCATENATE($R$1,"-",,$D154,"-",M154)</f>
        <v>0-Steen,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 t="e">
        <f>VLOOKUP($R$1,Deelnemers!$B$1:$D$25,3,FALSE)</f>
        <v>#N/A</v>
      </c>
      <c r="L155" t="str">
        <f t="shared" ref="L155" si="184">CONCATENATE($D155,"-",$R$1,"-",M155)</f>
        <v>Steen, Kees van-0-4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 t="e">
        <f>VLOOKUP($R$1,Deelnemers!$B$1:$D$25,3,FALSE)</f>
        <v>#N/A</v>
      </c>
      <c r="L156" t="str">
        <f t="shared" ref="L156" si="185">CONCATENATE($R$1,"-",,$D156,"-",M156)</f>
        <v>0-Steen,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 t="e">
        <f>VLOOKUP($R$1,Deelnemers!$B$1:$D$25,3,FALSE)</f>
        <v>#N/A</v>
      </c>
      <c r="L157" t="str">
        <f t="shared" ref="L157" si="186">CONCATENATE($D157,"-",$R$1,"-",M157)</f>
        <v>Steen, Kees van-0-5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 t="e">
        <f>VLOOKUP($R$1,Deelnemers!$B$1:$D$25,3,FALSE)</f>
        <v>#N/A</v>
      </c>
      <c r="L158" t="str">
        <f t="shared" ref="L158" si="187">CONCATENATE($R$1,"-",,$D158,"-",M158)</f>
        <v>0-Steen,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 t="e">
        <f>VLOOKUP($R$1,Deelnemers!$B$1:$D$25,3,FALSE)</f>
        <v>#N/A</v>
      </c>
      <c r="L159" t="str">
        <f t="shared" ref="L159" si="188">CONCATENATE($D159,"-",$R$1,"-",M159)</f>
        <v>Steen, Kees van-0-6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 t="e">
        <f>VLOOKUP($R$1,Deelnemers!$B$1:$D$25,3,FALSE)</f>
        <v>#N/A</v>
      </c>
      <c r="L160" t="str">
        <f t="shared" ref="L160" si="189">CONCATENATE($R$1,"-",,$D160,"-",M160)</f>
        <v>0-Steen,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 t="e">
        <f>VLOOKUP($R$1,Deelnemers!$B$1:$D$25,3,FALSE)</f>
        <v>#N/A</v>
      </c>
      <c r="L161" t="str">
        <f t="shared" ref="L161" si="190">CONCATENATE($D161,"-",$R$1,"-",M161)</f>
        <v>Steen, Kees van-0-7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 t="e">
        <f>VLOOKUP($R$1,Deelnemers!$B$1:$D$25,3,FALSE)</f>
        <v>#N/A</v>
      </c>
      <c r="L162" t="str">
        <f t="shared" ref="L162" si="191">CONCATENATE($R$1,"-",,$D162,"-",M162)</f>
        <v>0-Steen,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 t="e">
        <f>VLOOKUP($R$1,Deelnemers!$B$1:$D$25,3,FALSE)</f>
        <v>#N/A</v>
      </c>
      <c r="L163" t="str">
        <f t="shared" ref="L163" si="192">CONCATENATE($D163,"-",$R$1,"-",M163)</f>
        <v>Steen, Kees van-0-8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 t="e">
        <f>VLOOKUP($R$1,Deelnemers!$B$1:$D$25,3,FALSE)</f>
        <v>#N/A</v>
      </c>
      <c r="L164" t="str">
        <f t="shared" ref="L164" si="194">CONCATENATE($R$1,"-",,$D164,"-",M164)</f>
        <v>0-Vermeulen,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1E+17</v>
      </c>
      <c r="C165" s="35" t="str">
        <f>_xlfn.IFNA(VLOOKUP(L165,Invoer!$A$3:$P$599,3,FALSE),"")</f>
        <v/>
      </c>
      <c r="D165" s="23" t="str">
        <f>Deelnemers!$B$12</f>
        <v>Vermeulen, Rudolf</v>
      </c>
      <c r="E165" s="31" t="str">
        <f>IFERROR(IF(VLOOKUP(L165,Invoer!$A$3:$P$599,9,FALSE)&gt;$S$1,$S$1,VLOOKUP(L165,Invoer!$A$3:$P$599,9,FALSE)),"")</f>
        <v/>
      </c>
      <c r="F165" s="31" t="str">
        <f>_xlfn.IFNA(VLOOKUP(L165,Invoer!$A$3:$P$599,10,FALSE),"")</f>
        <v/>
      </c>
      <c r="G165" s="31" t="str">
        <f>_xlfn.IFNA(VLOOKUP(L165,Invoer!$A$3:$P$599,12,FALSE),"")</f>
        <v/>
      </c>
      <c r="H165" s="32" t="str">
        <f>_xlfn.IFNA(VLOOKUP(L165,Invoer!$A$3:$P$599,14,FALSE),"")</f>
        <v/>
      </c>
      <c r="I165" s="34" t="str">
        <f>_xlfn.IFNA(VLOOKUP(L165,Invoer!$A$3:$P$599,16,FALSE),"")</f>
        <v/>
      </c>
      <c r="J165" s="37" t="e">
        <f>VLOOKUP($R$1,Deelnemers!$B$1:$D$25,3,FALSE)</f>
        <v>#N/A</v>
      </c>
      <c r="L165" t="str">
        <f t="shared" ref="L165" si="195">CONCATENATE($D165,"-",$R$1,"-",M165)</f>
        <v>Vermeulen, Rudolf-0-1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 t="e">
        <f>VLOOKUP($R$1,Deelnemers!$B$1:$D$25,3,FALSE)</f>
        <v>#N/A</v>
      </c>
      <c r="L166" t="str">
        <f t="shared" ref="L166" si="196">CONCATENATE($R$1,"-",,$D166,"-",M166)</f>
        <v>0-Vermeulen,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1E+17</v>
      </c>
      <c r="C167" s="35" t="str">
        <f>_xlfn.IFNA(VLOOKUP(L167,Invoer!$A$3:$P$599,3,FALSE),"")</f>
        <v/>
      </c>
      <c r="D167" s="23" t="str">
        <f>Deelnemers!$B$12</f>
        <v>Vermeulen, Rudolf</v>
      </c>
      <c r="E167" s="31" t="str">
        <f>IFERROR(IF(VLOOKUP(L167,Invoer!$A$3:$P$599,9,FALSE)&gt;$S$1,$S$1,VLOOKUP(L167,Invoer!$A$3:$P$599,9,FALSE)),"")</f>
        <v/>
      </c>
      <c r="F167" s="31" t="str">
        <f>_xlfn.IFNA(VLOOKUP(L167,Invoer!$A$3:$P$599,10,FALSE),"")</f>
        <v/>
      </c>
      <c r="G167" s="31" t="str">
        <f>_xlfn.IFNA(VLOOKUP(L167,Invoer!$A$3:$P$599,12,FALSE),"")</f>
        <v/>
      </c>
      <c r="H167" s="32" t="str">
        <f>_xlfn.IFNA(VLOOKUP(L167,Invoer!$A$3:$P$599,14,FALSE),"")</f>
        <v/>
      </c>
      <c r="I167" s="34" t="str">
        <f>_xlfn.IFNA(VLOOKUP(L167,Invoer!$A$3:$P$599,16,FALSE),"")</f>
        <v/>
      </c>
      <c r="J167" s="37" t="e">
        <f>VLOOKUP($R$1,Deelnemers!$B$1:$D$25,3,FALSE)</f>
        <v>#N/A</v>
      </c>
      <c r="L167" t="str">
        <f t="shared" ref="L167" si="197">CONCATENATE($D167,"-",$R$1,"-",M167)</f>
        <v>Vermeulen, Rudolf-0-2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 t="e">
        <f>VLOOKUP($R$1,Deelnemers!$B$1:$D$25,3,FALSE)</f>
        <v>#N/A</v>
      </c>
      <c r="L168" t="str">
        <f t="shared" ref="L168" si="199">CONCATENATE($R$1,"-",,$D168,"-",M168)</f>
        <v>0-Vermeulen,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 t="e">
        <f>VLOOKUP($R$1,Deelnemers!$B$1:$D$25,3,FALSE)</f>
        <v>#N/A</v>
      </c>
      <c r="L169" t="str">
        <f t="shared" ref="L169" si="200">CONCATENATE($D169,"-",$R$1,"-",M169)</f>
        <v>Vermeulen, Rudolf-0-3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 t="e">
        <f>VLOOKUP($R$1,Deelnemers!$B$1:$D$25,3,FALSE)</f>
        <v>#N/A</v>
      </c>
      <c r="L170" t="str">
        <f t="shared" ref="L170" si="201">CONCATENATE($R$1,"-",,$D170,"-",M170)</f>
        <v>0-Vermeulen,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 t="e">
        <f>VLOOKUP($R$1,Deelnemers!$B$1:$D$25,3,FALSE)</f>
        <v>#N/A</v>
      </c>
      <c r="L171" t="str">
        <f t="shared" ref="L171" si="202">CONCATENATE($D171,"-",$R$1,"-",M171)</f>
        <v>Vermeulen, Rudolf-0-4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 t="e">
        <f>VLOOKUP($R$1,Deelnemers!$B$1:$D$25,3,FALSE)</f>
        <v>#N/A</v>
      </c>
      <c r="L172" t="str">
        <f t="shared" ref="L172" si="203">CONCATENATE($R$1,"-",,$D172,"-",M172)</f>
        <v>0-Vermeulen,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 t="e">
        <f>VLOOKUP($R$1,Deelnemers!$B$1:$D$25,3,FALSE)</f>
        <v>#N/A</v>
      </c>
      <c r="L173" t="str">
        <f t="shared" ref="L173" si="204">CONCATENATE($D173,"-",$R$1,"-",M173)</f>
        <v>Vermeulen, Rudolf-0-5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 t="e">
        <f>VLOOKUP($R$1,Deelnemers!$B$1:$D$25,3,FALSE)</f>
        <v>#N/A</v>
      </c>
      <c r="L174" t="str">
        <f t="shared" ref="L174" si="205">CONCATENATE($R$1,"-",,$D174,"-",M174)</f>
        <v>0-Vermeulen,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 t="e">
        <f>VLOOKUP($R$1,Deelnemers!$B$1:$D$25,3,FALSE)</f>
        <v>#N/A</v>
      </c>
      <c r="L175" t="str">
        <f t="shared" ref="L175" si="206">CONCATENATE($D175,"-",$R$1,"-",M175)</f>
        <v>Vermeulen, Rudolf-0-6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 t="e">
        <f>VLOOKUP($R$1,Deelnemers!$B$1:$D$25,3,FALSE)</f>
        <v>#N/A</v>
      </c>
      <c r="L176" t="str">
        <f t="shared" ref="L176" si="207">CONCATENATE($R$1,"-",,$D176,"-",M176)</f>
        <v>0-Vermeulen,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 t="e">
        <f>VLOOKUP($R$1,Deelnemers!$B$1:$D$25,3,FALSE)</f>
        <v>#N/A</v>
      </c>
      <c r="L177" t="str">
        <f t="shared" ref="L177" si="208">CONCATENATE($D177,"-",$R$1,"-",M177)</f>
        <v>Vermeulen, Rudolf-0-7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 t="e">
        <f>VLOOKUP($R$1,Deelnemers!$B$1:$D$25,3,FALSE)</f>
        <v>#N/A</v>
      </c>
      <c r="L178" t="str">
        <f t="shared" ref="L178" si="209">CONCATENATE($R$1,"-",,$D178,"-",M178)</f>
        <v>0-Vermeulen,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 t="e">
        <f>VLOOKUP($R$1,Deelnemers!$B$1:$D$25,3,FALSE)</f>
        <v>#N/A</v>
      </c>
      <c r="L179" t="str">
        <f t="shared" ref="L179" si="210">CONCATENATE($D179,"-",$R$1,"-",M179)</f>
        <v>Vermeulen, Rudolf-0-8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1E+17</v>
      </c>
      <c r="C180" s="35" t="str">
        <f>_xlfn.IFNA(VLOOKUP(L180,Invoer!$A$3:$P$599,3,FALSE),"")</f>
        <v/>
      </c>
      <c r="D180" s="23" t="str">
        <f>Deelnemers!$B$13</f>
        <v>Vissenberg, Erwin</v>
      </c>
      <c r="E180" s="31" t="str">
        <f>IFERROR(IF(VLOOKUP(L180,Invoer!$A$3:$P$599,8,FALSE)&gt;$S$1,$S$1,VLOOKUP(L180,Invoer!$A$3:$P$599,8,FALSE)),"")</f>
        <v/>
      </c>
      <c r="F180" s="31" t="str">
        <f>_xlfn.IFNA(VLOOKUP(L180,Invoer!$A$3:$P$599,10,FALSE),"")</f>
        <v/>
      </c>
      <c r="G180" s="31" t="str">
        <f>_xlfn.IFNA(VLOOKUP(L180,Invoer!$A$3:$P$599,11,FALSE),"")</f>
        <v/>
      </c>
      <c r="H180" s="32" t="str">
        <f>_xlfn.IFNA(VLOOKUP(L180,Invoer!$A$3:$P$599,13,FALSE),"")</f>
        <v/>
      </c>
      <c r="I180" s="34" t="str">
        <f>_xlfn.IFNA(VLOOKUP(L180,Invoer!$A$3:$P$599,15,FALSE),"")</f>
        <v/>
      </c>
      <c r="J180" s="37" t="e">
        <f>VLOOKUP($R$1,Deelnemers!$B$1:$D$25,3,FALSE)</f>
        <v>#N/A</v>
      </c>
      <c r="L180" t="str">
        <f t="shared" ref="L180" si="211">CONCATENATE($R$1,"-",,$D180,"-",M180)</f>
        <v>0-Vissenberg,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1E+17</v>
      </c>
      <c r="C181" s="35" t="str">
        <f>_xlfn.IFNA(VLOOKUP(L181,Invoer!$A$3:$P$599,3,FALSE),"")</f>
        <v/>
      </c>
      <c r="D181" s="23" t="str">
        <f>Deelnemers!$B$13</f>
        <v>Vissenberg, Erwin</v>
      </c>
      <c r="E181" s="31" t="str">
        <f>IFERROR(IF(VLOOKUP(L181,Invoer!$A$3:$P$599,9,FALSE)&gt;$S$1,$S$1,VLOOKUP(L181,Invoer!$A$3:$P$599,9,FALSE)),"")</f>
        <v/>
      </c>
      <c r="F181" s="31" t="str">
        <f>_xlfn.IFNA(VLOOKUP(L181,Invoer!$A$3:$P$599,10,FALSE),"")</f>
        <v/>
      </c>
      <c r="G181" s="31" t="str">
        <f>_xlfn.IFNA(VLOOKUP(L181,Invoer!$A$3:$P$599,12,FALSE),"")</f>
        <v/>
      </c>
      <c r="H181" s="32" t="str">
        <f>_xlfn.IFNA(VLOOKUP(L181,Invoer!$A$3:$P$599,14,FALSE),"")</f>
        <v/>
      </c>
      <c r="I181" s="34" t="str">
        <f>_xlfn.IFNA(VLOOKUP(L181,Invoer!$A$3:$P$599,16,FALSE),"")</f>
        <v/>
      </c>
      <c r="J181" s="37" t="e">
        <f>VLOOKUP($R$1,Deelnemers!$B$1:$D$25,3,FALSE)</f>
        <v>#N/A</v>
      </c>
      <c r="L181" t="str">
        <f t="shared" ref="L181" si="212">CONCATENATE($D181,"-",$R$1,"-",M181)</f>
        <v>Vissenberg, Erwin-0-1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 t="e">
        <f>VLOOKUP($R$1,Deelnemers!$B$1:$D$25,3,FALSE)</f>
        <v>#N/A</v>
      </c>
      <c r="L182" t="str">
        <f t="shared" ref="L182" si="213">CONCATENATE($R$1,"-",,$D182,"-",M182)</f>
        <v>0-Vissenberg,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 t="e">
        <f>VLOOKUP($R$1,Deelnemers!$B$1:$D$25,3,FALSE)</f>
        <v>#N/A</v>
      </c>
      <c r="L183" t="str">
        <f t="shared" ref="L183" si="214">CONCATENATE($D183,"-",$R$1,"-",M183)</f>
        <v>Vissenberg, Erwin-0-2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 t="e">
        <f>VLOOKUP($R$1,Deelnemers!$B$1:$D$25,3,FALSE)</f>
        <v>#N/A</v>
      </c>
      <c r="L184" t="str">
        <f t="shared" ref="L184" si="215">CONCATENATE($R$1,"-",,$D184,"-",M184)</f>
        <v>0-Vissenberg,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 t="e">
        <f>VLOOKUP($R$1,Deelnemers!$B$1:$D$25,3,FALSE)</f>
        <v>#N/A</v>
      </c>
      <c r="L185" t="str">
        <f t="shared" ref="L185" si="216">CONCATENATE($D185,"-",$R$1,"-",M185)</f>
        <v>Vissenberg, Erwin-0-3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 t="e">
        <f>VLOOKUP($R$1,Deelnemers!$B$1:$D$25,3,FALSE)</f>
        <v>#N/A</v>
      </c>
      <c r="L186" t="str">
        <f t="shared" ref="L186" si="217">CONCATENATE($R$1,"-",,$D186,"-",M186)</f>
        <v>0-Vissenberg,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 t="e">
        <f>VLOOKUP($R$1,Deelnemers!$B$1:$D$25,3,FALSE)</f>
        <v>#N/A</v>
      </c>
      <c r="L187" t="str">
        <f t="shared" ref="L187" si="218">CONCATENATE($D187,"-",$R$1,"-",M187)</f>
        <v>Vissenberg, Erwin-0-4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 t="e">
        <f>VLOOKUP($R$1,Deelnemers!$B$1:$D$25,3,FALSE)</f>
        <v>#N/A</v>
      </c>
      <c r="L188" t="str">
        <f t="shared" ref="L188" si="219">CONCATENATE($R$1,"-",,$D188,"-",M188)</f>
        <v>0-Vissenberg,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0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 t="e">
        <f>VLOOKUP($R$1,Deelnemers!$B$1:$D$25,3,FALSE)</f>
        <v>#N/A</v>
      </c>
      <c r="L189" t="str">
        <f t="shared" ref="L189" si="220">CONCATENATE($D189,"-",$R$1,"-",M189)</f>
        <v>Vissenberg, Erwin-0-5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 t="e">
        <f>VLOOKUP($R$1,Deelnemers!$B$1:$D$25,3,FALSE)</f>
        <v>#N/A</v>
      </c>
      <c r="L190" t="str">
        <f t="shared" ref="L190" si="221">CONCATENATE($R$1,"-",,$D190,"-",M190)</f>
        <v>0-Vissenberg,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 t="e">
        <f>VLOOKUP($R$1,Deelnemers!$B$1:$D$25,3,FALSE)</f>
        <v>#N/A</v>
      </c>
      <c r="L191" t="str">
        <f t="shared" ref="L191" si="222">CONCATENATE($D191,"-",$R$1,"-",M191)</f>
        <v>Vissenberg, Erwin-0-6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 t="e">
        <f>VLOOKUP($R$1,Deelnemers!$B$1:$D$25,3,FALSE)</f>
        <v>#N/A</v>
      </c>
      <c r="L192" t="str">
        <f t="shared" ref="L192" si="223">CONCATENATE($R$1,"-",,$D192,"-",M192)</f>
        <v>0-Vissenberg,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 t="e">
        <f>VLOOKUP($R$1,Deelnemers!$B$1:$D$25,3,FALSE)</f>
        <v>#N/A</v>
      </c>
      <c r="L193" t="str">
        <f t="shared" ref="L193" si="224">CONCATENATE($D193,"-",$R$1,"-",M193)</f>
        <v>Vissenberg, Erwin-0-7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 t="e">
        <f>VLOOKUP($R$1,Deelnemers!$B$1:$D$25,3,FALSE)</f>
        <v>#N/A</v>
      </c>
      <c r="L194" t="str">
        <f t="shared" ref="L194" si="225">CONCATENATE($R$1,"-",,$D194,"-",M194)</f>
        <v>0-Vissenberg,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 t="e">
        <f>VLOOKUP($R$1,Deelnemers!$B$1:$D$25,3,FALSE)</f>
        <v>#N/A</v>
      </c>
      <c r="L195" t="str">
        <f t="shared" ref="L195" si="226">CONCATENATE($D195,"-",$R$1,"-",M195)</f>
        <v>Vissenberg, Erwin-0-8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 t="e">
        <f>VLOOKUP($R$1,Deelnemers!$B$1:$D$25,3,FALSE)</f>
        <v>#N/A</v>
      </c>
      <c r="L196" t="str">
        <f t="shared" ref="L196" si="227">CONCATENATE($R$1,"-",,$D196,"-",M196)</f>
        <v>0-Zagers,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1E+17</v>
      </c>
      <c r="C197" s="35" t="str">
        <f>_xlfn.IFNA(VLOOKUP(L197,Invoer!$A$3:$P$599,3,FALSE),"")</f>
        <v/>
      </c>
      <c r="D197" s="23" t="str">
        <f>Deelnemers!$B$14</f>
        <v>Zagers, Kees</v>
      </c>
      <c r="E197" s="31" t="str">
        <f>IFERROR(IF(VLOOKUP(L197,Invoer!$A$3:$P$599,9,FALSE)&gt;$S$1,$S$1,VLOOKUP(L197,Invoer!$A$3:$P$599,9,FALSE)),"")</f>
        <v/>
      </c>
      <c r="F197" s="31" t="str">
        <f>_xlfn.IFNA(VLOOKUP(L197,Invoer!$A$3:$P$599,10,FALSE),"")</f>
        <v/>
      </c>
      <c r="G197" s="31" t="str">
        <f>_xlfn.IFNA(VLOOKUP(L197,Invoer!$A$3:$P$599,12,FALSE),"")</f>
        <v/>
      </c>
      <c r="H197" s="32" t="str">
        <f>_xlfn.IFNA(VLOOKUP(L197,Invoer!$A$3:$P$599,14,FALSE),"")</f>
        <v/>
      </c>
      <c r="I197" s="34" t="str">
        <f>_xlfn.IFNA(VLOOKUP(L197,Invoer!$A$3:$P$599,16,FALSE),"")</f>
        <v/>
      </c>
      <c r="J197" s="37" t="e">
        <f>VLOOKUP($R$1,Deelnemers!$B$1:$D$25,3,FALSE)</f>
        <v>#N/A</v>
      </c>
      <c r="L197" t="str">
        <f t="shared" ref="L197" si="228">CONCATENATE($D197,"-",$R$1,"-",M197)</f>
        <v>Zagers, Kees-0-1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 t="e">
        <f>VLOOKUP($R$1,Deelnemers!$B$1:$D$25,3,FALSE)</f>
        <v>#N/A</v>
      </c>
      <c r="L198" t="str">
        <f t="shared" ref="L198" si="229">CONCATENATE($R$1,"-",,$D198,"-",M198)</f>
        <v>0-Zagers,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 t="e">
        <f>VLOOKUP($R$1,Deelnemers!$B$1:$D$25,3,FALSE)</f>
        <v>#N/A</v>
      </c>
      <c r="L199" t="str">
        <f t="shared" ref="L199" si="231">CONCATENATE($D199,"-",$R$1,"-",M199)</f>
        <v>Zagers, Kees-0-2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 t="e">
        <f>VLOOKUP($R$1,Deelnemers!$B$1:$D$25,3,FALSE)</f>
        <v>#N/A</v>
      </c>
      <c r="L200" t="str">
        <f t="shared" ref="L200" si="232">CONCATENATE($R$1,"-",,$D200,"-",M200)</f>
        <v>0-Zagers,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 t="e">
        <f>VLOOKUP($R$1,Deelnemers!$B$1:$D$25,3,FALSE)</f>
        <v>#N/A</v>
      </c>
      <c r="L201" t="str">
        <f t="shared" ref="L201" si="233">CONCATENATE($D201,"-",$R$1,"-",M201)</f>
        <v>Zagers, Kees-0-3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 t="e">
        <f>VLOOKUP($R$1,Deelnemers!$B$1:$D$25,3,FALSE)</f>
        <v>#N/A</v>
      </c>
      <c r="L202" t="str">
        <f t="shared" ref="L202" si="234">CONCATENATE($R$1,"-",,$D202,"-",M202)</f>
        <v>0-Zagers,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 t="e">
        <f>VLOOKUP($R$1,Deelnemers!$B$1:$D$25,3,FALSE)</f>
        <v>#N/A</v>
      </c>
      <c r="L203" t="str">
        <f t="shared" ref="L203" si="235">CONCATENATE($D203,"-",$R$1,"-",M203)</f>
        <v>Zagers, Kees-0-4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 t="e">
        <f>VLOOKUP($R$1,Deelnemers!$B$1:$D$25,3,FALSE)</f>
        <v>#N/A</v>
      </c>
      <c r="L204" t="str">
        <f t="shared" ref="L204" si="236">CONCATENATE($R$1,"-",,$D204,"-",M204)</f>
        <v>0-Zagers,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 t="e">
        <f>VLOOKUP($R$1,Deelnemers!$B$1:$D$25,3,FALSE)</f>
        <v>#N/A</v>
      </c>
      <c r="L205" t="str">
        <f t="shared" ref="L205" si="237">CONCATENATE($D205,"-",$R$1,"-",M205)</f>
        <v>Zagers, Kees-0-5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 t="e">
        <f>VLOOKUP($R$1,Deelnemers!$B$1:$D$25,3,FALSE)</f>
        <v>#N/A</v>
      </c>
      <c r="L206" t="str">
        <f t="shared" ref="L206" si="238">CONCATENATE($R$1,"-",,$D206,"-",M206)</f>
        <v>0-Zagers,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 t="e">
        <f>VLOOKUP($R$1,Deelnemers!$B$1:$D$25,3,FALSE)</f>
        <v>#N/A</v>
      </c>
      <c r="L207" t="str">
        <f t="shared" ref="L207" si="239">CONCATENATE($D207,"-",$R$1,"-",M207)</f>
        <v>Zagers, Kees-0-6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 t="e">
        <f>VLOOKUP($R$1,Deelnemers!$B$1:$D$25,3,FALSE)</f>
        <v>#N/A</v>
      </c>
      <c r="L208" t="str">
        <f t="shared" ref="L208" si="240">CONCATENATE($R$1,"-",,$D208,"-",M208)</f>
        <v>0-Zagers,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 t="e">
        <f>VLOOKUP($R$1,Deelnemers!$B$1:$D$25,3,FALSE)</f>
        <v>#N/A</v>
      </c>
      <c r="L209" t="str">
        <f t="shared" ref="L209" si="241">CONCATENATE($D209,"-",$R$1,"-",M209)</f>
        <v>Zagers, Kees-0-7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 t="e">
        <f>VLOOKUP($R$1,Deelnemers!$B$1:$D$25,3,FALSE)</f>
        <v>#N/A</v>
      </c>
      <c r="L210" t="str">
        <f t="shared" ref="L210" si="242">CONCATENATE($R$1,"-",,$D210,"-",M210)</f>
        <v>0-Zagers,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 t="e">
        <f>VLOOKUP($R$1,Deelnemers!$B$1:$D$25,3,FALSE)</f>
        <v>#N/A</v>
      </c>
      <c r="L211" t="str">
        <f t="shared" ref="L211" si="243">CONCATENATE($D211,"-",$R$1,"-",M211)</f>
        <v>Zagers, Kees-0-8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 t="e">
        <f>VLOOKUP($R$1,Deelnemers!$B$1:$D$25,3,FALSE)</f>
        <v>#N/A</v>
      </c>
      <c r="L212" t="str">
        <f t="shared" ref="L212" si="244">CONCATENATE($R$1,"-",,$D212,"-",M212)</f>
        <v>0-Zagers,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 t="e">
        <f>VLOOKUP($R$1,Deelnemers!$B$1:$D$25,3,FALSE)</f>
        <v>#N/A</v>
      </c>
      <c r="L213" t="str">
        <f t="shared" ref="L213" si="245">CONCATENATE($D213,"-",$R$1,"-",M213)</f>
        <v>Zagers, Mark-0-1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 t="e">
        <f>VLOOKUP($R$1,Deelnemers!$B$1:$D$25,3,FALSE)</f>
        <v>#N/A</v>
      </c>
      <c r="L214" t="str">
        <f t="shared" ref="L214" si="246">CONCATENATE($R$1,"-",,$D214,"-",M214)</f>
        <v>0-Zagers,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 t="e">
        <f>VLOOKUP($R$1,Deelnemers!$B$1:$D$25,3,FALSE)</f>
        <v>#N/A</v>
      </c>
      <c r="L215" t="str">
        <f t="shared" ref="L215" si="247">CONCATENATE($D215,"-",$R$1,"-",M215)</f>
        <v>Zagers, Mark-0-2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 t="e">
        <f>VLOOKUP($R$1,Deelnemers!$B$1:$D$25,3,FALSE)</f>
        <v>#N/A</v>
      </c>
      <c r="L216" t="str">
        <f t="shared" ref="L216" si="248">CONCATENATE($R$1,"-",,$D216,"-",M216)</f>
        <v>0-Zagers,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 t="e">
        <f>VLOOKUP($R$1,Deelnemers!$B$1:$D$25,3,FALSE)</f>
        <v>#N/A</v>
      </c>
      <c r="L217" t="str">
        <f t="shared" ref="L217" si="249">CONCATENATE($D217,"-",$R$1,"-",M217)</f>
        <v>Zagers, Mark-0-3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 t="e">
        <f>VLOOKUP($R$1,Deelnemers!$B$1:$D$25,3,FALSE)</f>
        <v>#N/A</v>
      </c>
      <c r="L218" t="str">
        <f t="shared" ref="L218" si="250">CONCATENATE($R$1,"-",,$D218,"-",M218)</f>
        <v>0-Zagers,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 t="e">
        <f>VLOOKUP($R$1,Deelnemers!$B$1:$D$25,3,FALSE)</f>
        <v>#N/A</v>
      </c>
      <c r="L219" t="str">
        <f t="shared" ref="L219" si="251">CONCATENATE($D219,"-",$R$1,"-",M219)</f>
        <v>Zagers, Mark-0-4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 t="e">
        <f>VLOOKUP($R$1,Deelnemers!$B$1:$D$25,3,FALSE)</f>
        <v>#N/A</v>
      </c>
      <c r="L220" t="str">
        <f t="shared" ref="L220" si="252">CONCATENATE($R$1,"-",,$D220,"-",M220)</f>
        <v>0-Zagers,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 t="e">
        <f>VLOOKUP($R$1,Deelnemers!$B$1:$D$25,3,FALSE)</f>
        <v>#N/A</v>
      </c>
      <c r="L221" t="str">
        <f t="shared" ref="L221" si="253">CONCATENATE($D221,"-",$R$1,"-",M221)</f>
        <v>Zagers, Mark-0-5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 t="e">
        <f>VLOOKUP($R$1,Deelnemers!$B$1:$D$25,3,FALSE)</f>
        <v>#N/A</v>
      </c>
      <c r="L222" t="str">
        <f t="shared" ref="L222" si="254">CONCATENATE($R$1,"-",,$D222,"-",M222)</f>
        <v>0-Zagers,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 t="e">
        <f>VLOOKUP($R$1,Deelnemers!$B$1:$D$25,3,FALSE)</f>
        <v>#N/A</v>
      </c>
      <c r="L223" t="str">
        <f t="shared" ref="L223" si="255">CONCATENATE($D223,"-",$R$1,"-",M223)</f>
        <v>Zagers, Mark-0-6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 t="e">
        <f>VLOOKUP($R$1,Deelnemers!$B$1:$D$25,3,FALSE)</f>
        <v>#N/A</v>
      </c>
      <c r="L224" t="str">
        <f t="shared" ref="L224" si="256">CONCATENATE($R$1,"-",,$D224,"-",M224)</f>
        <v>0-Zagers,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 t="e">
        <f>VLOOKUP($R$1,Deelnemers!$B$1:$D$25,3,FALSE)</f>
        <v>#N/A</v>
      </c>
      <c r="L225" t="str">
        <f t="shared" ref="L225" si="257">CONCATENATE($D225,"-",$R$1,"-",M225)</f>
        <v>Zagers, Mark-0-7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 t="e">
        <f>VLOOKUP($R$1,Deelnemers!$B$1:$D$25,3,FALSE)</f>
        <v>#N/A</v>
      </c>
      <c r="L226" t="str">
        <f t="shared" ref="L226" si="258">CONCATENATE($R$1,"-",,$D226,"-",M226)</f>
        <v>0-Zagers,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 t="e">
        <f>VLOOKUP($R$1,Deelnemers!$B$1:$D$25,3,FALSE)</f>
        <v>#N/A</v>
      </c>
      <c r="L227" t="str">
        <f t="shared" ref="L227" si="259">CONCATENATE($D227,"-",$R$1,"-",M227)</f>
        <v>Zagers, Mark-0-8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1E+17</v>
      </c>
      <c r="C228" s="35" t="str">
        <f>_xlfn.IFNA(VLOOKUP(L228,Invoer!$A$3:$P$599,3,FALSE),"")</f>
        <v/>
      </c>
      <c r="D228" s="23" t="str">
        <f>Deelnemers!$B$16</f>
        <v>Verkooyen, John</v>
      </c>
      <c r="E228" s="31" t="str">
        <f>IFERROR(IF(VLOOKUP(L228,Invoer!$A$3:$P$599,8,FALSE)&gt;$S$1,$S$1,VLOOKUP(L228,Invoer!$A$3:$P$599,8,FALSE)),"")</f>
        <v/>
      </c>
      <c r="F228" s="31" t="str">
        <f>_xlfn.IFNA(VLOOKUP(L228,Invoer!$A$3:$P$599,10,FALSE),"")</f>
        <v/>
      </c>
      <c r="G228" s="31" t="str">
        <f>_xlfn.IFNA(VLOOKUP(L228,Invoer!$A$3:$P$599,11,FALSE),"")</f>
        <v/>
      </c>
      <c r="H228" s="32" t="str">
        <f>_xlfn.IFNA(VLOOKUP(L228,Invoer!$A$3:$P$599,13,FALSE),"")</f>
        <v/>
      </c>
      <c r="I228" s="34" t="str">
        <f>_xlfn.IFNA(VLOOKUP(L228,Invoer!$A$3:$P$599,15,FALSE),"")</f>
        <v/>
      </c>
      <c r="J228" s="37" t="e">
        <f>VLOOKUP($R$1,Deelnemers!$B$1:$D$25,3,FALSE)</f>
        <v>#N/A</v>
      </c>
      <c r="L228" t="str">
        <f t="shared" ref="L228" si="261">CONCATENATE($R$1,"-",,$D228,"-",M228)</f>
        <v>0-Verkooyen,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 t="e">
        <f>VLOOKUP($R$1,Deelnemers!$B$1:$D$25,3,FALSE)</f>
        <v>#N/A</v>
      </c>
      <c r="L229" t="str">
        <f t="shared" ref="L229" si="262">CONCATENATE($D229,"-",$R$1,"-",M229)</f>
        <v>Verkooyen, John-0-1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1E+17</v>
      </c>
      <c r="C230" s="35" t="str">
        <f>_xlfn.IFNA(VLOOKUP(L230,Invoer!$A$3:$P$599,3,FALSE),"")</f>
        <v/>
      </c>
      <c r="D230" s="23" t="str">
        <f>Deelnemers!$B$16</f>
        <v>Verkooyen, John</v>
      </c>
      <c r="E230" s="31" t="str">
        <f>IFERROR(IF(VLOOKUP(L230,Invoer!$A$3:$P$599,8,FALSE)&gt;$S$1,$S$1,VLOOKUP(L230,Invoer!$A$3:$P$599,8,FALSE)),"")</f>
        <v/>
      </c>
      <c r="F230" s="31" t="str">
        <f>_xlfn.IFNA(VLOOKUP(L230,Invoer!$A$3:$P$599,10,FALSE),"")</f>
        <v/>
      </c>
      <c r="G230" s="31" t="str">
        <f>_xlfn.IFNA(VLOOKUP(L230,Invoer!$A$3:$P$599,11,FALSE),"")</f>
        <v/>
      </c>
      <c r="H230" s="32" t="str">
        <f>_xlfn.IFNA(VLOOKUP(L230,Invoer!$A$3:$P$599,13,FALSE),"")</f>
        <v/>
      </c>
      <c r="I230" s="34" t="str">
        <f>_xlfn.IFNA(VLOOKUP(L230,Invoer!$A$3:$P$599,15,FALSE),"")</f>
        <v/>
      </c>
      <c r="J230" s="37" t="e">
        <f>VLOOKUP($R$1,Deelnemers!$B$1:$D$25,3,FALSE)</f>
        <v>#N/A</v>
      </c>
      <c r="L230" t="str">
        <f t="shared" ref="L230" si="263">CONCATENATE($R$1,"-",,$D230,"-",M230)</f>
        <v>0-Verkooyen,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 t="e">
        <f>VLOOKUP($R$1,Deelnemers!$B$1:$D$25,3,FALSE)</f>
        <v>#N/A</v>
      </c>
      <c r="L231" t="str">
        <f t="shared" ref="L231" si="264">CONCATENATE($D231,"-",$R$1,"-",M231)</f>
        <v>Verkooyen, John-0-2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 t="e">
        <f>VLOOKUP($R$1,Deelnemers!$B$1:$D$25,3,FALSE)</f>
        <v>#N/A</v>
      </c>
      <c r="L232" t="str">
        <f t="shared" ref="L232" si="266">CONCATENATE($R$1,"-",,$D232,"-",M232)</f>
        <v>0-Verkooyen,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 t="e">
        <f>VLOOKUP($R$1,Deelnemers!$B$1:$D$25,3,FALSE)</f>
        <v>#N/A</v>
      </c>
      <c r="L233" t="str">
        <f t="shared" ref="L233" si="267">CONCATENATE($D233,"-",$R$1,"-",M233)</f>
        <v>Verkooyen, John-0-3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 t="e">
        <f>VLOOKUP($R$1,Deelnemers!$B$1:$D$25,3,FALSE)</f>
        <v>#N/A</v>
      </c>
      <c r="L234" t="str">
        <f t="shared" ref="L234" si="268">CONCATENATE($R$1,"-",,$D234,"-",M234)</f>
        <v>0-Verkooyen,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 t="e">
        <f>VLOOKUP($R$1,Deelnemers!$B$1:$D$25,3,FALSE)</f>
        <v>#N/A</v>
      </c>
      <c r="L235" t="str">
        <f t="shared" ref="L235" si="269">CONCATENATE($D235,"-",$R$1,"-",M235)</f>
        <v>Verkooyen, John-0-4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 t="e">
        <f>VLOOKUP($R$1,Deelnemers!$B$1:$D$25,3,FALSE)</f>
        <v>#N/A</v>
      </c>
      <c r="L236" t="str">
        <f t="shared" ref="L236" si="270">CONCATENATE($R$1,"-",,$D236,"-",M236)</f>
        <v>0-Verkooyen,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 t="e">
        <f>VLOOKUP($R$1,Deelnemers!$B$1:$D$25,3,FALSE)</f>
        <v>#N/A</v>
      </c>
      <c r="L237" t="str">
        <f t="shared" ref="L237" si="271">CONCATENATE($D237,"-",$R$1,"-",M237)</f>
        <v>Verkooyen, John-0-5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 t="e">
        <f>VLOOKUP($R$1,Deelnemers!$B$1:$D$25,3,FALSE)</f>
        <v>#N/A</v>
      </c>
      <c r="L238" t="str">
        <f t="shared" ref="L238" si="272">CONCATENATE($R$1,"-",,$D238,"-",M238)</f>
        <v>0-Verkooyen,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 t="e">
        <f>VLOOKUP($R$1,Deelnemers!$B$1:$D$25,3,FALSE)</f>
        <v>#N/A</v>
      </c>
      <c r="L239" t="str">
        <f t="shared" ref="L239" si="273">CONCATENATE($D239,"-",$R$1,"-",M239)</f>
        <v>Verkooyen, John-0-6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 t="e">
        <f>VLOOKUP($R$1,Deelnemers!$B$1:$D$25,3,FALSE)</f>
        <v>#N/A</v>
      </c>
      <c r="L240" t="str">
        <f t="shared" ref="L240" si="274">CONCATENATE($R$1,"-",,$D240,"-",M240)</f>
        <v>0-Verkooyen,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 t="e">
        <f>VLOOKUP($R$1,Deelnemers!$B$1:$D$25,3,FALSE)</f>
        <v>#N/A</v>
      </c>
      <c r="L241" t="str">
        <f t="shared" ref="L241" si="275">CONCATENATE($D241,"-",$R$1,"-",M241)</f>
        <v>Verkooyen, John-0-7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 t="e">
        <f>VLOOKUP($R$1,Deelnemers!$B$1:$D$25,3,FALSE)</f>
        <v>#N/A</v>
      </c>
      <c r="L242" t="str">
        <f t="shared" ref="L242" si="276">CONCATENATE($R$1,"-",,$D242,"-",M242)</f>
        <v>0-Verkooyen,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 t="e">
        <f>VLOOKUP($R$1,Deelnemers!$B$1:$D$25,3,FALSE)</f>
        <v>#N/A</v>
      </c>
      <c r="L243" t="str">
        <f t="shared" ref="L243" si="277">CONCATENATE($D243,"-",$R$1,"-",M243)</f>
        <v>Verkooyen, John-0-8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 t="e">
        <f>VLOOKUP($R$1,Deelnemers!$B$1:$D$25,3,FALSE)</f>
        <v>#N/A</v>
      </c>
      <c r="L244" t="str">
        <f t="shared" ref="L244" si="278">CONCATENATE($R$1,"-",,$D244,"-",M244)</f>
        <v>0-0-1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 t="e">
        <f>VLOOKUP($R$1,Deelnemers!$B$1:$D$25,3,FALSE)</f>
        <v>#N/A</v>
      </c>
      <c r="L245" t="str">
        <f t="shared" ref="L245" si="279">CONCATENATE($D245,"-",$R$1,"-",M245)</f>
        <v>0-0-1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 t="e">
        <f>VLOOKUP($R$1,Deelnemers!$B$1:$D$25,3,FALSE)</f>
        <v>#N/A</v>
      </c>
      <c r="L246" t="str">
        <f t="shared" ref="L246" si="280">CONCATENATE($R$1,"-",,$D246,"-",M246)</f>
        <v>0-0-2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 t="e">
        <f>VLOOKUP($R$1,Deelnemers!$B$1:$D$25,3,FALSE)</f>
        <v>#N/A</v>
      </c>
      <c r="L247" t="str">
        <f t="shared" ref="L247" si="281">CONCATENATE($D247,"-",$R$1,"-",M247)</f>
        <v>0-0-2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 t="e">
        <f>VLOOKUP($R$1,Deelnemers!$B$1:$D$25,3,FALSE)</f>
        <v>#N/A</v>
      </c>
      <c r="L248" t="str">
        <f t="shared" ref="L248" si="282">CONCATENATE($R$1,"-",,$D248,"-",M248)</f>
        <v>0-0-3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 t="e">
        <f>VLOOKUP($R$1,Deelnemers!$B$1:$D$25,3,FALSE)</f>
        <v>#N/A</v>
      </c>
      <c r="L249" t="str">
        <f t="shared" ref="L249" si="283">CONCATENATE($D249,"-",$R$1,"-",M249)</f>
        <v>0-0-3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 t="e">
        <f>VLOOKUP($R$1,Deelnemers!$B$1:$D$25,3,FALSE)</f>
        <v>#N/A</v>
      </c>
      <c r="L250" t="str">
        <f t="shared" ref="L250" si="284">CONCATENATE($R$1,"-",,$D250,"-",M250)</f>
        <v>0-0-4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 t="e">
        <f>VLOOKUP($R$1,Deelnemers!$B$1:$D$25,3,FALSE)</f>
        <v>#N/A</v>
      </c>
      <c r="L251" t="str">
        <f t="shared" ref="L251" si="285">CONCATENATE($D251,"-",$R$1,"-",M251)</f>
        <v>0-0-4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 t="e">
        <f>VLOOKUP($R$1,Deelnemers!$B$1:$D$25,3,FALSE)</f>
        <v>#N/A</v>
      </c>
      <c r="L252" t="str">
        <f t="shared" ref="L252" si="286">CONCATENATE($R$1,"-",,$D252,"-",M252)</f>
        <v>0-0-5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 t="e">
        <f>VLOOKUP($R$1,Deelnemers!$B$1:$D$25,3,FALSE)</f>
        <v>#N/A</v>
      </c>
      <c r="L253" t="str">
        <f t="shared" ref="L253" si="287">CONCATENATE($D253,"-",$R$1,"-",M253)</f>
        <v>0-0-5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 t="e">
        <f>VLOOKUP($R$1,Deelnemers!$B$1:$D$25,3,FALSE)</f>
        <v>#N/A</v>
      </c>
      <c r="L254" t="str">
        <f t="shared" ref="L254" si="288">CONCATENATE($R$1,"-",,$D254,"-",M254)</f>
        <v>0-0-6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 t="e">
        <f>VLOOKUP($R$1,Deelnemers!$B$1:$D$25,3,FALSE)</f>
        <v>#N/A</v>
      </c>
      <c r="L255" t="str">
        <f t="shared" ref="L255" si="289">CONCATENATE($D255,"-",$R$1,"-",M255)</f>
        <v>0-0-6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 t="e">
        <f>VLOOKUP($R$1,Deelnemers!$B$1:$D$25,3,FALSE)</f>
        <v>#N/A</v>
      </c>
      <c r="L256" t="str">
        <f t="shared" ref="L256" si="290">CONCATENATE($R$1,"-",,$D256,"-",M256)</f>
        <v>0-0-7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 t="e">
        <f>VLOOKUP($R$1,Deelnemers!$B$1:$D$25,3,FALSE)</f>
        <v>#N/A</v>
      </c>
      <c r="L257" t="str">
        <f t="shared" ref="L257" si="291">CONCATENATE($D257,"-",$R$1,"-",M257)</f>
        <v>0-0-7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 t="e">
        <f>VLOOKUP($R$1,Deelnemers!$B$1:$D$25,3,FALSE)</f>
        <v>#N/A</v>
      </c>
      <c r="L258" t="str">
        <f t="shared" ref="L258" si="292">CONCATENATE($R$1,"-",,$D258,"-",M258)</f>
        <v>0-0-8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 t="e">
        <f>VLOOKUP($R$1,Deelnemers!$B$1:$D$25,3,FALSE)</f>
        <v>#N/A</v>
      </c>
      <c r="L259" t="str">
        <f t="shared" ref="L259" si="293">CONCATENATE($D259,"-",$R$1,"-",M259)</f>
        <v>0-0-8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 t="e">
        <f>VLOOKUP($R$1,Deelnemers!$B$1:$D$25,3,FALSE)</f>
        <v>#N/A</v>
      </c>
      <c r="L260" t="str">
        <f t="shared" ref="L260" si="294">CONCATENATE($R$1,"-",,$D260,"-",M260)</f>
        <v>0-0-1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 t="e">
        <f>VLOOKUP($R$1,Deelnemers!$B$1:$D$25,3,FALSE)</f>
        <v>#N/A</v>
      </c>
      <c r="L261" t="str">
        <f t="shared" ref="L261" si="295">CONCATENATE($D261,"-",$R$1,"-",M261)</f>
        <v>0-0-1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 t="e">
        <f>VLOOKUP($R$1,Deelnemers!$B$1:$D$25,3,FALSE)</f>
        <v>#N/A</v>
      </c>
      <c r="L262" t="str">
        <f t="shared" ref="L262" si="296">CONCATENATE($R$1,"-",,$D262,"-",M262)</f>
        <v>0-0-2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 t="e">
        <f>VLOOKUP($R$1,Deelnemers!$B$1:$D$25,3,FALSE)</f>
        <v>#N/A</v>
      </c>
      <c r="L263" t="str">
        <f t="shared" ref="L263" si="298">CONCATENATE($D263,"-",$R$1,"-",M263)</f>
        <v>0-0-2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 t="e">
        <f>VLOOKUP($R$1,Deelnemers!$B$1:$D$25,3,FALSE)</f>
        <v>#N/A</v>
      </c>
      <c r="L264" t="str">
        <f t="shared" ref="L264" si="299">CONCATENATE($R$1,"-",,$D264,"-",M264)</f>
        <v>0-0-3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 t="e">
        <f>VLOOKUP($R$1,Deelnemers!$B$1:$D$25,3,FALSE)</f>
        <v>#N/A</v>
      </c>
      <c r="L265" t="str">
        <f t="shared" ref="L265" si="300">CONCATENATE($D265,"-",$R$1,"-",M265)</f>
        <v>0-0-3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 t="e">
        <f>VLOOKUP($R$1,Deelnemers!$B$1:$D$25,3,FALSE)</f>
        <v>#N/A</v>
      </c>
      <c r="L266" t="str">
        <f t="shared" ref="L266" si="301">CONCATENATE($R$1,"-",,$D266,"-",M266)</f>
        <v>0-0-4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 t="e">
        <f>VLOOKUP($R$1,Deelnemers!$B$1:$D$25,3,FALSE)</f>
        <v>#N/A</v>
      </c>
      <c r="L267" t="str">
        <f t="shared" ref="L267" si="302">CONCATENATE($D267,"-",$R$1,"-",M267)</f>
        <v>0-0-4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 t="e">
        <f>VLOOKUP($R$1,Deelnemers!$B$1:$D$25,3,FALSE)</f>
        <v>#N/A</v>
      </c>
      <c r="L268" t="str">
        <f t="shared" ref="L268" si="303">CONCATENATE($R$1,"-",,$D268,"-",M268)</f>
        <v>0-0-5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 t="e">
        <f>VLOOKUP($R$1,Deelnemers!$B$1:$D$25,3,FALSE)</f>
        <v>#N/A</v>
      </c>
      <c r="L269" t="str">
        <f t="shared" ref="L269" si="304">CONCATENATE($D269,"-",$R$1,"-",M269)</f>
        <v>0-0-5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 t="e">
        <f>VLOOKUP($R$1,Deelnemers!$B$1:$D$25,3,FALSE)</f>
        <v>#N/A</v>
      </c>
      <c r="L270" t="str">
        <f t="shared" ref="L270" si="305">CONCATENATE($R$1,"-",,$D270,"-",M270)</f>
        <v>0-0-6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 t="e">
        <f>VLOOKUP($R$1,Deelnemers!$B$1:$D$25,3,FALSE)</f>
        <v>#N/A</v>
      </c>
      <c r="L271" t="str">
        <f t="shared" ref="L271" si="306">CONCATENATE($D271,"-",$R$1,"-",M271)</f>
        <v>0-0-6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 t="e">
        <f>VLOOKUP($R$1,Deelnemers!$B$1:$D$25,3,FALSE)</f>
        <v>#N/A</v>
      </c>
      <c r="L272" t="str">
        <f t="shared" ref="L272" si="307">CONCATENATE($R$1,"-",,$D272,"-",M272)</f>
        <v>0-0-7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 t="e">
        <f>VLOOKUP($R$1,Deelnemers!$B$1:$D$25,3,FALSE)</f>
        <v>#N/A</v>
      </c>
      <c r="L273" t="str">
        <f t="shared" ref="L273" si="308">CONCATENATE($D273,"-",$R$1,"-",M273)</f>
        <v>0-0-7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 t="e">
        <f>VLOOKUP($R$1,Deelnemers!$B$1:$D$25,3,FALSE)</f>
        <v>#N/A</v>
      </c>
      <c r="L274" t="str">
        <f t="shared" ref="L274" si="309">CONCATENATE($R$1,"-",,$D274,"-",M274)</f>
        <v>0-0-8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 t="e">
        <f>VLOOKUP($R$1,Deelnemers!$B$1:$D$25,3,FALSE)</f>
        <v>#N/A</v>
      </c>
      <c r="L275" t="str">
        <f t="shared" ref="L275" si="310">CONCATENATE($D275,"-",$R$1,"-",M275)</f>
        <v>0-0-8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 t="e">
        <f>VLOOKUP($R$1,Deelnemers!$B$1:$D$25,3,FALSE)</f>
        <v>#N/A</v>
      </c>
      <c r="L276" t="str">
        <f t="shared" ref="L276" si="311">CONCATENATE($R$1,"-",,$D276,"-",M276)</f>
        <v>0-0-1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 t="e">
        <f>VLOOKUP($R$1,Deelnemers!$B$1:$D$25,3,FALSE)</f>
        <v>#N/A</v>
      </c>
      <c r="L277" t="str">
        <f t="shared" ref="L277" si="312">CONCATENATE($D277,"-",$R$1,"-",M277)</f>
        <v>0-0-1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 t="e">
        <f>VLOOKUP($R$1,Deelnemers!$B$1:$D$25,3,FALSE)</f>
        <v>#N/A</v>
      </c>
      <c r="L278" t="str">
        <f t="shared" ref="L278" si="313">CONCATENATE($R$1,"-",,$D278,"-",M278)</f>
        <v>0-0-2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 t="e">
        <f>VLOOKUP($R$1,Deelnemers!$B$1:$D$25,3,FALSE)</f>
        <v>#N/A</v>
      </c>
      <c r="L279" t="str">
        <f t="shared" ref="L279" si="314">CONCATENATE($D279,"-",$R$1,"-",M279)</f>
        <v>0-0-2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 t="e">
        <f>VLOOKUP($R$1,Deelnemers!$B$1:$D$25,3,FALSE)</f>
        <v>#N/A</v>
      </c>
      <c r="L280" t="str">
        <f t="shared" ref="L280" si="315">CONCATENATE($R$1,"-",,$D280,"-",M280)</f>
        <v>0-0-3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 t="e">
        <f>VLOOKUP($R$1,Deelnemers!$B$1:$D$25,3,FALSE)</f>
        <v>#N/A</v>
      </c>
      <c r="L281" t="str">
        <f t="shared" ref="L281" si="316">CONCATENATE($D281,"-",$R$1,"-",M281)</f>
        <v>0-0-3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 t="e">
        <f>VLOOKUP($R$1,Deelnemers!$B$1:$D$25,3,FALSE)</f>
        <v>#N/A</v>
      </c>
      <c r="L282" t="str">
        <f t="shared" ref="L282" si="317">CONCATENATE($R$1,"-",,$D282,"-",M282)</f>
        <v>0-0-4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 t="e">
        <f>VLOOKUP($R$1,Deelnemers!$B$1:$D$25,3,FALSE)</f>
        <v>#N/A</v>
      </c>
      <c r="L283" t="str">
        <f t="shared" ref="L283" si="318">CONCATENATE($D283,"-",$R$1,"-",M283)</f>
        <v>0-0-4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 t="e">
        <f>VLOOKUP($R$1,Deelnemers!$B$1:$D$25,3,FALSE)</f>
        <v>#N/A</v>
      </c>
      <c r="L284" t="str">
        <f t="shared" ref="L284" si="319">CONCATENATE($R$1,"-",,$D284,"-",M284)</f>
        <v>0-0-5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 t="e">
        <f>VLOOKUP($R$1,Deelnemers!$B$1:$D$25,3,FALSE)</f>
        <v>#N/A</v>
      </c>
      <c r="L285" t="str">
        <f t="shared" ref="L285" si="320">CONCATENATE($D285,"-",$R$1,"-",M285)</f>
        <v>0-0-5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 t="e">
        <f>VLOOKUP($R$1,Deelnemers!$B$1:$D$25,3,FALSE)</f>
        <v>#N/A</v>
      </c>
      <c r="L286" t="str">
        <f t="shared" ref="L286" si="321">CONCATENATE($R$1,"-",,$D286,"-",M286)</f>
        <v>0-0-6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 t="e">
        <f>VLOOKUP($R$1,Deelnemers!$B$1:$D$25,3,FALSE)</f>
        <v>#N/A</v>
      </c>
      <c r="L287" t="str">
        <f t="shared" ref="L287" si="322">CONCATENATE($D287,"-",$R$1,"-",M287)</f>
        <v>0-0-6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 t="e">
        <f>VLOOKUP($R$1,Deelnemers!$B$1:$D$25,3,FALSE)</f>
        <v>#N/A</v>
      </c>
      <c r="L288" t="str">
        <f t="shared" ref="L288" si="323">CONCATENATE($R$1,"-",,$D288,"-",M288)</f>
        <v>0-0-7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 t="e">
        <f>VLOOKUP($R$1,Deelnemers!$B$1:$D$25,3,FALSE)</f>
        <v>#N/A</v>
      </c>
      <c r="L289" t="str">
        <f t="shared" ref="L289" si="324">CONCATENATE($D289,"-",$R$1,"-",M289)</f>
        <v>0-0-7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 t="e">
        <f>VLOOKUP($R$1,Deelnemers!$B$1:$D$25,3,FALSE)</f>
        <v>#N/A</v>
      </c>
      <c r="L290" t="str">
        <f t="shared" ref="L290" si="325">CONCATENATE($R$1,"-",,$D290,"-",M290)</f>
        <v>0-0-8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 t="e">
        <f>VLOOKUP($R$1,Deelnemers!$B$1:$D$25,3,FALSE)</f>
        <v>#N/A</v>
      </c>
      <c r="L291" t="str">
        <f t="shared" ref="L291" si="326">CONCATENATE($D291,"-",$R$1,"-",M291)</f>
        <v>0-0-8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 t="e">
        <f>VLOOKUP($R$1,Deelnemers!$B$1:$D$25,3,FALSE)</f>
        <v>#N/A</v>
      </c>
      <c r="L292" t="str">
        <f t="shared" ref="L292" si="328">CONCATENATE($R$1,"-",,$D292,"-",M292)</f>
        <v>0-0-1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 t="e">
        <f>VLOOKUP($R$1,Deelnemers!$B$1:$D$25,3,FALSE)</f>
        <v>#N/A</v>
      </c>
      <c r="L293" t="str">
        <f t="shared" ref="L293" si="329">CONCATENATE($D293,"-",$R$1,"-",M293)</f>
        <v>0-0-1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 t="e">
        <f>VLOOKUP($R$1,Deelnemers!$B$1:$D$25,3,FALSE)</f>
        <v>#N/A</v>
      </c>
      <c r="L294" t="str">
        <f t="shared" ref="L294" si="330">CONCATENATE($R$1,"-",,$D294,"-",M294)</f>
        <v>0-0-2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 t="e">
        <f>VLOOKUP($R$1,Deelnemers!$B$1:$D$25,3,FALSE)</f>
        <v>#N/A</v>
      </c>
      <c r="L295" t="str">
        <f t="shared" ref="L295" si="331">CONCATENATE($D295,"-",$R$1,"-",M295)</f>
        <v>0-0-2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 t="e">
        <f>VLOOKUP($R$1,Deelnemers!$B$1:$D$25,3,FALSE)</f>
        <v>#N/A</v>
      </c>
      <c r="L296" t="str">
        <f t="shared" ref="L296" si="333">CONCATENATE($R$1,"-",,$D296,"-",M296)</f>
        <v>0-0-3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 t="e">
        <f>VLOOKUP($R$1,Deelnemers!$B$1:$D$25,3,FALSE)</f>
        <v>#N/A</v>
      </c>
      <c r="L297" t="str">
        <f t="shared" ref="L297" si="334">CONCATENATE($D297,"-",$R$1,"-",M297)</f>
        <v>0-0-3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 t="e">
        <f>VLOOKUP($R$1,Deelnemers!$B$1:$D$25,3,FALSE)</f>
        <v>#N/A</v>
      </c>
      <c r="L298" t="str">
        <f t="shared" ref="L298" si="335">CONCATENATE($R$1,"-",,$D298,"-",M298)</f>
        <v>0-0-4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 t="e">
        <f>VLOOKUP($R$1,Deelnemers!$B$1:$D$25,3,FALSE)</f>
        <v>#N/A</v>
      </c>
      <c r="L299" t="str">
        <f t="shared" ref="L299" si="336">CONCATENATE($D299,"-",$R$1,"-",M299)</f>
        <v>0-0-4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 t="e">
        <f>VLOOKUP($R$1,Deelnemers!$B$1:$D$25,3,FALSE)</f>
        <v>#N/A</v>
      </c>
      <c r="L300" t="str">
        <f t="shared" ref="L300" si="337">CONCATENATE($R$1,"-",,$D300,"-",M300)</f>
        <v>0-0-5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 t="e">
        <f>VLOOKUP($R$1,Deelnemers!$B$1:$D$25,3,FALSE)</f>
        <v>#N/A</v>
      </c>
      <c r="L301" t="str">
        <f t="shared" ref="L301" si="338">CONCATENATE($D301,"-",$R$1,"-",M301)</f>
        <v>0-0-5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 t="e">
        <f>VLOOKUP($R$1,Deelnemers!$B$1:$D$25,3,FALSE)</f>
        <v>#N/A</v>
      </c>
      <c r="L302" t="str">
        <f t="shared" ref="L302" si="339">CONCATENATE($R$1,"-",,$D302,"-",M302)</f>
        <v>0-0-6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 t="e">
        <f>VLOOKUP($R$1,Deelnemers!$B$1:$D$25,3,FALSE)</f>
        <v>#N/A</v>
      </c>
      <c r="L303" t="str">
        <f t="shared" ref="L303" si="340">CONCATENATE($D303,"-",$R$1,"-",M303)</f>
        <v>0-0-6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 t="e">
        <f>VLOOKUP($R$1,Deelnemers!$B$1:$D$25,3,FALSE)</f>
        <v>#N/A</v>
      </c>
      <c r="L304" t="str">
        <f t="shared" ref="L304" si="341">CONCATENATE($R$1,"-",,$D304,"-",M304)</f>
        <v>0-0-7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 t="e">
        <f>VLOOKUP($R$1,Deelnemers!$B$1:$D$25,3,FALSE)</f>
        <v>#N/A</v>
      </c>
      <c r="L305" t="str">
        <f t="shared" ref="L305" si="342">CONCATENATE($D305,"-",$R$1,"-",M305)</f>
        <v>0-0-7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 t="e">
        <f>VLOOKUP($R$1,Deelnemers!$B$1:$D$25,3,FALSE)</f>
        <v>#N/A</v>
      </c>
      <c r="L306" t="str">
        <f t="shared" ref="L306" si="343">CONCATENATE($R$1,"-",,$D306,"-",M306)</f>
        <v>0-0-8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 t="e">
        <f>VLOOKUP($R$1,Deelnemers!$B$1:$D$25,3,FALSE)</f>
        <v>#N/A</v>
      </c>
      <c r="L307" t="str">
        <f t="shared" ref="L307" si="344">CONCATENATE($D307,"-",$R$1,"-",M307)</f>
        <v>0-0-8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 t="e">
        <f>VLOOKUP($R$1,Deelnemers!$B$1:$D$25,3,FALSE)</f>
        <v>#N/A</v>
      </c>
      <c r="L308" t="str">
        <f t="shared" ref="L308" si="345">CONCATENATE($R$1,"-",,$D308,"-",M308)</f>
        <v>0-0-1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 t="e">
        <f>VLOOKUP($R$1,Deelnemers!$B$1:$D$25,3,FALSE)</f>
        <v>#N/A</v>
      </c>
      <c r="L309" t="str">
        <f t="shared" ref="L309" si="346">CONCATENATE($D309,"-",$R$1,"-",M309)</f>
        <v>0-0-1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 t="e">
        <f>VLOOKUP($R$1,Deelnemers!$B$1:$D$25,3,FALSE)</f>
        <v>#N/A</v>
      </c>
      <c r="L310" t="str">
        <f t="shared" ref="L310" si="347">CONCATENATE($R$1,"-",,$D310,"-",M310)</f>
        <v>0-0-2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 t="e">
        <f>VLOOKUP($R$1,Deelnemers!$B$1:$D$25,3,FALSE)</f>
        <v>#N/A</v>
      </c>
      <c r="L311" t="str">
        <f t="shared" ref="L311" si="348">CONCATENATE($D311,"-",$R$1,"-",M311)</f>
        <v>0-0-2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 t="e">
        <f>VLOOKUP($R$1,Deelnemers!$B$1:$D$25,3,FALSE)</f>
        <v>#N/A</v>
      </c>
      <c r="L312" t="str">
        <f t="shared" ref="L312" si="349">CONCATENATE($R$1,"-",,$D312,"-",M312)</f>
        <v>0-0-3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 t="e">
        <f>VLOOKUP($R$1,Deelnemers!$B$1:$D$25,3,FALSE)</f>
        <v>#N/A</v>
      </c>
      <c r="L313" t="str">
        <f t="shared" ref="L313" si="350">CONCATENATE($D313,"-",$R$1,"-",M313)</f>
        <v>0-0-3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 t="e">
        <f>VLOOKUP($R$1,Deelnemers!$B$1:$D$25,3,FALSE)</f>
        <v>#N/A</v>
      </c>
      <c r="L314" t="str">
        <f t="shared" ref="L314" si="351">CONCATENATE($R$1,"-",,$D314,"-",M314)</f>
        <v>0-0-4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 t="e">
        <f>VLOOKUP($R$1,Deelnemers!$B$1:$D$25,3,FALSE)</f>
        <v>#N/A</v>
      </c>
      <c r="L315" t="str">
        <f t="shared" ref="L315" si="352">CONCATENATE($D315,"-",$R$1,"-",M315)</f>
        <v>0-0-4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 t="e">
        <f>VLOOKUP($R$1,Deelnemers!$B$1:$D$25,3,FALSE)</f>
        <v>#N/A</v>
      </c>
      <c r="L316" t="str">
        <f t="shared" ref="L316" si="353">CONCATENATE($R$1,"-",,$D316,"-",M316)</f>
        <v>0-0-5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 t="e">
        <f>VLOOKUP($R$1,Deelnemers!$B$1:$D$25,3,FALSE)</f>
        <v>#N/A</v>
      </c>
      <c r="L317" t="str">
        <f t="shared" ref="L317" si="354">CONCATENATE($D317,"-",$R$1,"-",M317)</f>
        <v>0-0-5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 t="e">
        <f>VLOOKUP($R$1,Deelnemers!$B$1:$D$25,3,FALSE)</f>
        <v>#N/A</v>
      </c>
      <c r="L318" t="str">
        <f t="shared" ref="L318" si="355">CONCATENATE($R$1,"-",,$D318,"-",M318)</f>
        <v>0-0-6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 t="e">
        <f>VLOOKUP($R$1,Deelnemers!$B$1:$D$25,3,FALSE)</f>
        <v>#N/A</v>
      </c>
      <c r="L319" t="str">
        <f t="shared" ref="L319" si="356">CONCATENATE($D319,"-",$R$1,"-",M319)</f>
        <v>0-0-6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 t="e">
        <f>VLOOKUP($R$1,Deelnemers!$B$1:$D$25,3,FALSE)</f>
        <v>#N/A</v>
      </c>
      <c r="L320" t="str">
        <f t="shared" ref="L320" si="357">CONCATENATE($R$1,"-",,$D320,"-",M320)</f>
        <v>0-0-7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 t="e">
        <f>VLOOKUP($R$1,Deelnemers!$B$1:$D$25,3,FALSE)</f>
        <v>#N/A</v>
      </c>
      <c r="L321" t="str">
        <f t="shared" ref="L321" si="358">CONCATENATE($D321,"-",$R$1,"-",M321)</f>
        <v>0-0-7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 t="e">
        <f>VLOOKUP($R$1,Deelnemers!$B$1:$D$25,3,FALSE)</f>
        <v>#N/A</v>
      </c>
      <c r="L322" t="str">
        <f t="shared" ref="L322" si="359">CONCATENATE($R$1,"-",,$D322,"-",M322)</f>
        <v>0-0-8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 t="e">
        <f>VLOOKUP($R$1,Deelnemers!$B$1:$D$25,3,FALSE)</f>
        <v>#N/A</v>
      </c>
      <c r="L323" t="str">
        <f t="shared" ref="L323" si="360">CONCATENATE($D323,"-",$R$1,"-",M323)</f>
        <v>0-0-8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 t="e">
        <f>VLOOKUP($R$1,Deelnemers!$B$1:$D$25,3,FALSE)</f>
        <v>#N/A</v>
      </c>
      <c r="L324" t="str">
        <f t="shared" ref="L324" si="361">CONCATENATE($R$1,"-",,$D324,"-",M324)</f>
        <v>0-0-1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 t="e">
        <f>VLOOKUP($R$1,Deelnemers!$B$1:$D$25,3,FALSE)</f>
        <v>#N/A</v>
      </c>
      <c r="L325" t="str">
        <f t="shared" ref="L325" si="362">CONCATENATE($D325,"-",$R$1,"-",M325)</f>
        <v>0-0-1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 t="e">
        <f>VLOOKUP($R$1,Deelnemers!$B$1:$D$25,3,FALSE)</f>
        <v>#N/A</v>
      </c>
      <c r="L326" t="str">
        <f t="shared" ref="L326" si="363">CONCATENATE($R$1,"-",,$D326,"-",M326)</f>
        <v>0-0-2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 t="e">
        <f>VLOOKUP($R$1,Deelnemers!$B$1:$D$25,3,FALSE)</f>
        <v>#N/A</v>
      </c>
      <c r="L327" t="str">
        <f t="shared" ref="L327" si="365">CONCATENATE($D327,"-",$R$1,"-",M327)</f>
        <v>0-0-2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 t="e">
        <f>VLOOKUP($R$1,Deelnemers!$B$1:$D$25,3,FALSE)</f>
        <v>#N/A</v>
      </c>
      <c r="L328" t="str">
        <f t="shared" ref="L328" si="366">CONCATENATE($R$1,"-",,$D328,"-",M328)</f>
        <v>0-0-3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 t="e">
        <f>VLOOKUP($R$1,Deelnemers!$B$1:$D$25,3,FALSE)</f>
        <v>#N/A</v>
      </c>
      <c r="L329" t="str">
        <f t="shared" ref="L329" si="367">CONCATENATE($D329,"-",$R$1,"-",M329)</f>
        <v>0-0-3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 t="e">
        <f>VLOOKUP($R$1,Deelnemers!$B$1:$D$25,3,FALSE)</f>
        <v>#N/A</v>
      </c>
      <c r="L330" t="str">
        <f t="shared" ref="L330" si="368">CONCATENATE($R$1,"-",,$D330,"-",M330)</f>
        <v>0-0-4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 t="e">
        <f>VLOOKUP($R$1,Deelnemers!$B$1:$D$25,3,FALSE)</f>
        <v>#N/A</v>
      </c>
      <c r="L331" t="str">
        <f t="shared" ref="L331" si="369">CONCATENATE($D331,"-",$R$1,"-",M331)</f>
        <v>0-0-4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 t="e">
        <f>VLOOKUP($R$1,Deelnemers!$B$1:$D$25,3,FALSE)</f>
        <v>#N/A</v>
      </c>
      <c r="L332" t="str">
        <f t="shared" ref="L332" si="370">CONCATENATE($R$1,"-",,$D332,"-",M332)</f>
        <v>0-0-5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 t="e">
        <f>VLOOKUP($R$1,Deelnemers!$B$1:$D$25,3,FALSE)</f>
        <v>#N/A</v>
      </c>
      <c r="L333" t="str">
        <f t="shared" ref="L333" si="371">CONCATENATE($D333,"-",$R$1,"-",M333)</f>
        <v>0-0-5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 t="e">
        <f>VLOOKUP($R$1,Deelnemers!$B$1:$D$25,3,FALSE)</f>
        <v>#N/A</v>
      </c>
      <c r="L334" t="str">
        <f t="shared" ref="L334" si="372">CONCATENATE($R$1,"-",,$D334,"-",M334)</f>
        <v>0-0-6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 t="e">
        <f>VLOOKUP($R$1,Deelnemers!$B$1:$D$25,3,FALSE)</f>
        <v>#N/A</v>
      </c>
      <c r="L335" t="str">
        <f t="shared" ref="L335" si="373">CONCATENATE($D335,"-",$R$1,"-",M335)</f>
        <v>0-0-6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 t="e">
        <f>VLOOKUP($R$1,Deelnemers!$B$1:$D$25,3,FALSE)</f>
        <v>#N/A</v>
      </c>
      <c r="L336" t="str">
        <f t="shared" ref="L336" si="374">CONCATENATE($R$1,"-",,$D336,"-",M336)</f>
        <v>0-0-7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 t="e">
        <f>VLOOKUP($R$1,Deelnemers!$B$1:$D$25,3,FALSE)</f>
        <v>#N/A</v>
      </c>
      <c r="L337" t="str">
        <f t="shared" ref="L337" si="375">CONCATENATE($D337,"-",$R$1,"-",M337)</f>
        <v>0-0-7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 t="e">
        <f>VLOOKUP($R$1,Deelnemers!$B$1:$D$25,3,FALSE)</f>
        <v>#N/A</v>
      </c>
      <c r="L338" t="str">
        <f t="shared" ref="L338" si="376">CONCATENATE($R$1,"-",,$D338,"-",M338)</f>
        <v>0-0-8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 t="e">
        <f>VLOOKUP($R$1,Deelnemers!$B$1:$D$25,3,FALSE)</f>
        <v>#N/A</v>
      </c>
      <c r="L339" t="str">
        <f t="shared" ref="L339" si="377">CONCATENATE($D339,"-",$R$1,"-",M339)</f>
        <v>0-0-8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 t="e">
        <f>VLOOKUP($R$1,Deelnemers!$B$1:$D$25,3,FALSE)</f>
        <v>#N/A</v>
      </c>
      <c r="L340" t="str">
        <f t="shared" ref="L340" si="378">CONCATENATE($R$1,"-",,$D340,"-",M340)</f>
        <v>0-0-1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 t="e">
        <f>VLOOKUP($R$1,Deelnemers!$B$1:$D$25,3,FALSE)</f>
        <v>#N/A</v>
      </c>
      <c r="L341" t="str">
        <f t="shared" ref="L341" si="379">CONCATENATE($D341,"-",$R$1,"-",M341)</f>
        <v>0-0-1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 t="e">
        <f>VLOOKUP($R$1,Deelnemers!$B$1:$D$25,3,FALSE)</f>
        <v>#N/A</v>
      </c>
      <c r="L342" t="str">
        <f t="shared" ref="L342" si="380">CONCATENATE($R$1,"-",,$D342,"-",M342)</f>
        <v>0-0-2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 t="e">
        <f>VLOOKUP($R$1,Deelnemers!$B$1:$D$25,3,FALSE)</f>
        <v>#N/A</v>
      </c>
      <c r="L343" t="str">
        <f t="shared" ref="L343" si="381">CONCATENATE($D343,"-",$R$1,"-",M343)</f>
        <v>0-0-2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 t="e">
        <f>VLOOKUP($R$1,Deelnemers!$B$1:$D$25,3,FALSE)</f>
        <v>#N/A</v>
      </c>
      <c r="L344" t="str">
        <f t="shared" ref="L344" si="382">CONCATENATE($R$1,"-",,$D344,"-",M344)</f>
        <v>0-0-3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 t="e">
        <f>VLOOKUP($R$1,Deelnemers!$B$1:$D$25,3,FALSE)</f>
        <v>#N/A</v>
      </c>
      <c r="L345" t="str">
        <f t="shared" ref="L345" si="383">CONCATENATE($D345,"-",$R$1,"-",M345)</f>
        <v>0-0-3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 t="e">
        <f>VLOOKUP($R$1,Deelnemers!$B$1:$D$25,3,FALSE)</f>
        <v>#N/A</v>
      </c>
      <c r="L346" t="str">
        <f t="shared" ref="L346" si="384">CONCATENATE($R$1,"-",,$D346,"-",M346)</f>
        <v>0-0-4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 t="e">
        <f>VLOOKUP($R$1,Deelnemers!$B$1:$D$25,3,FALSE)</f>
        <v>#N/A</v>
      </c>
      <c r="L347" t="str">
        <f t="shared" ref="L347" si="385">CONCATENATE($D347,"-",$R$1,"-",M347)</f>
        <v>0-0-4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 t="e">
        <f>VLOOKUP($R$1,Deelnemers!$B$1:$D$25,3,FALSE)</f>
        <v>#N/A</v>
      </c>
      <c r="L348" t="str">
        <f t="shared" ref="L348" si="386">CONCATENATE($R$1,"-",,$D348,"-",M348)</f>
        <v>0-0-5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 t="e">
        <f>VLOOKUP($R$1,Deelnemers!$B$1:$D$25,3,FALSE)</f>
        <v>#N/A</v>
      </c>
      <c r="L349" t="str">
        <f t="shared" ref="L349" si="387">CONCATENATE($D349,"-",$R$1,"-",M349)</f>
        <v>0-0-5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 t="e">
        <f>VLOOKUP($R$1,Deelnemers!$B$1:$D$25,3,FALSE)</f>
        <v>#N/A</v>
      </c>
      <c r="L350" t="str">
        <f t="shared" ref="L350" si="388">CONCATENATE($R$1,"-",,$D350,"-",M350)</f>
        <v>0-0-6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 t="e">
        <f>VLOOKUP($R$1,Deelnemers!$B$1:$D$25,3,FALSE)</f>
        <v>#N/A</v>
      </c>
      <c r="L351" t="str">
        <f t="shared" ref="L351" si="389">CONCATENATE($D351,"-",$R$1,"-",M351)</f>
        <v>0-0-6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 t="e">
        <f>VLOOKUP($R$1,Deelnemers!$B$1:$D$25,3,FALSE)</f>
        <v>#N/A</v>
      </c>
      <c r="L352" t="str">
        <f t="shared" ref="L352" si="390">CONCATENATE($R$1,"-",,$D352,"-",M352)</f>
        <v>0-0-7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 t="e">
        <f>VLOOKUP($R$1,Deelnemers!$B$1:$D$25,3,FALSE)</f>
        <v>#N/A</v>
      </c>
      <c r="L353" t="str">
        <f t="shared" ref="L353" si="391">CONCATENATE($D353,"-",$R$1,"-",M353)</f>
        <v>0-0-7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 t="e">
        <f>VLOOKUP($R$1,Deelnemers!$B$1:$D$25,3,FALSE)</f>
        <v>#N/A</v>
      </c>
      <c r="L354" t="str">
        <f t="shared" ref="L354" si="392">CONCATENATE($R$1,"-",,$D354,"-",M354)</f>
        <v>0-0-8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 t="e">
        <f>VLOOKUP($R$1,Deelnemers!$B$1:$D$25,3,FALSE)</f>
        <v>#N/A</v>
      </c>
      <c r="L355" t="str">
        <f t="shared" ref="L355" si="393">CONCATENATE($D355,"-",$R$1,"-",M355)</f>
        <v>0-0-8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 t="e">
        <f>VLOOKUP($R$1,Deelnemers!$B$1:$D$25,3,FALSE)</f>
        <v>#N/A</v>
      </c>
      <c r="L356" t="str">
        <f t="shared" ref="L356" si="395">CONCATENATE($R$1,"-",,$D356,"-",M356)</f>
        <v>0-0-1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 t="e">
        <f>VLOOKUP($R$1,Deelnemers!$B$1:$D$25,3,FALSE)</f>
        <v>#N/A</v>
      </c>
      <c r="L357" t="str">
        <f t="shared" ref="L357" si="396">CONCATENATE($D357,"-",$R$1,"-",M357)</f>
        <v>0-0-1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 t="e">
        <f>VLOOKUP($R$1,Deelnemers!$B$1:$D$25,3,FALSE)</f>
        <v>#N/A</v>
      </c>
      <c r="L358" t="str">
        <f t="shared" ref="L358" si="397">CONCATENATE($R$1,"-",,$D358,"-",M358)</f>
        <v>0-0-2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 t="e">
        <f>VLOOKUP($R$1,Deelnemers!$B$1:$D$25,3,FALSE)</f>
        <v>#N/A</v>
      </c>
      <c r="L359" t="str">
        <f t="shared" ref="L359" si="398">CONCATENATE($D359,"-",$R$1,"-",M359)</f>
        <v>0-0-2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 t="e">
        <f>VLOOKUP($R$1,Deelnemers!$B$1:$D$25,3,FALSE)</f>
        <v>#N/A</v>
      </c>
      <c r="L360" t="str">
        <f t="shared" ref="L360" si="400">CONCATENATE($R$1,"-",,$D360,"-",M360)</f>
        <v>0-0-3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 t="e">
        <f>VLOOKUP($R$1,Deelnemers!$B$1:$D$25,3,FALSE)</f>
        <v>#N/A</v>
      </c>
      <c r="L361" t="str">
        <f t="shared" ref="L361" si="401">CONCATENATE($D361,"-",$R$1,"-",M361)</f>
        <v>0-0-3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 t="e">
        <f>VLOOKUP($R$1,Deelnemers!$B$1:$D$25,3,FALSE)</f>
        <v>#N/A</v>
      </c>
      <c r="L362" t="str">
        <f t="shared" ref="L362" si="402">CONCATENATE($R$1,"-",,$D362,"-",M362)</f>
        <v>0-0-4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 t="e">
        <f>VLOOKUP($R$1,Deelnemers!$B$1:$D$25,3,FALSE)</f>
        <v>#N/A</v>
      </c>
      <c r="L363" t="str">
        <f t="shared" ref="L363" si="403">CONCATENATE($D363,"-",$R$1,"-",M363)</f>
        <v>0-0-4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 t="e">
        <f>VLOOKUP($R$1,Deelnemers!$B$1:$D$25,3,FALSE)</f>
        <v>#N/A</v>
      </c>
      <c r="L364" t="str">
        <f t="shared" ref="L364" si="404">CONCATENATE($R$1,"-",,$D364,"-",M364)</f>
        <v>0-0-5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 t="e">
        <f>VLOOKUP($R$1,Deelnemers!$B$1:$D$25,3,FALSE)</f>
        <v>#N/A</v>
      </c>
      <c r="L365" t="str">
        <f t="shared" ref="L365" si="405">CONCATENATE($D365,"-",$R$1,"-",M365)</f>
        <v>0-0-5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 t="e">
        <f>VLOOKUP($R$1,Deelnemers!$B$1:$D$25,3,FALSE)</f>
        <v>#N/A</v>
      </c>
      <c r="L366" t="str">
        <f t="shared" ref="L366" si="406">CONCATENATE($R$1,"-",,$D366,"-",M366)</f>
        <v>0-0-6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 t="e">
        <f>VLOOKUP($R$1,Deelnemers!$B$1:$D$25,3,FALSE)</f>
        <v>#N/A</v>
      </c>
      <c r="L367" t="str">
        <f t="shared" ref="L367" si="407">CONCATENATE($D367,"-",$R$1,"-",M367)</f>
        <v>0-0-6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 t="e">
        <f>VLOOKUP($R$1,Deelnemers!$B$1:$D$25,3,FALSE)</f>
        <v>#N/A</v>
      </c>
      <c r="L368" t="str">
        <f t="shared" ref="L368" si="408">CONCATENATE($R$1,"-",,$D368,"-",M368)</f>
        <v>0-0-7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 t="e">
        <f>VLOOKUP($R$1,Deelnemers!$B$1:$D$25,3,FALSE)</f>
        <v>#N/A</v>
      </c>
      <c r="L369" t="str">
        <f t="shared" ref="L369" si="409">CONCATENATE($D369,"-",$R$1,"-",M369)</f>
        <v>0-0-7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 t="e">
        <f>VLOOKUP($R$1,Deelnemers!$B$1:$D$25,3,FALSE)</f>
        <v>#N/A</v>
      </c>
      <c r="L370" t="str">
        <f t="shared" ref="L370" si="410">CONCATENATE($R$1,"-",,$D370,"-",M370)</f>
        <v>0-0-8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 t="e">
        <f>VLOOKUP($R$1,Deelnemers!$B$1:$D$25,3,FALSE)</f>
        <v>#N/A</v>
      </c>
      <c r="L371" t="str">
        <f t="shared" ref="L371" si="411">CONCATENATE($D371,"-",$R$1,"-",M371)</f>
        <v>0-0-8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 t="e">
        <f>VLOOKUP($R$1,Deelnemers!$B$1:$D$25,3,FALSE)</f>
        <v>#N/A</v>
      </c>
      <c r="L372" t="str">
        <f t="shared" ref="L372" si="412">CONCATENATE($R$1,"-",,$D372,"-",M372)</f>
        <v>0-0-1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 t="e">
        <f>VLOOKUP($R$1,Deelnemers!$B$1:$D$25,3,FALSE)</f>
        <v>#N/A</v>
      </c>
      <c r="L373" t="str">
        <f t="shared" ref="L373" si="413">CONCATENATE($D373,"-",$R$1,"-",M373)</f>
        <v>0-0-1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 t="e">
        <f>VLOOKUP($R$1,Deelnemers!$B$1:$D$25,3,FALSE)</f>
        <v>#N/A</v>
      </c>
      <c r="L374" t="str">
        <f t="shared" ref="L374" si="414">CONCATENATE($R$1,"-",,$D374,"-",M374)</f>
        <v>0-0-2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 t="e">
        <f>VLOOKUP($R$1,Deelnemers!$B$1:$D$25,3,FALSE)</f>
        <v>#N/A</v>
      </c>
      <c r="L375" t="str">
        <f t="shared" ref="L375" si="415">CONCATENATE($D375,"-",$R$1,"-",M375)</f>
        <v>0-0-2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 t="e">
        <f>VLOOKUP($R$1,Deelnemers!$B$1:$D$25,3,FALSE)</f>
        <v>#N/A</v>
      </c>
      <c r="L376" t="str">
        <f t="shared" ref="L376" si="416">CONCATENATE($R$1,"-",,$D376,"-",M376)</f>
        <v>0-0-3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 t="e">
        <f>VLOOKUP($R$1,Deelnemers!$B$1:$D$25,3,FALSE)</f>
        <v>#N/A</v>
      </c>
      <c r="L377" t="str">
        <f t="shared" ref="L377" si="417">CONCATENATE($D377,"-",$R$1,"-",M377)</f>
        <v>0-0-3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 t="e">
        <f>VLOOKUP($R$1,Deelnemers!$B$1:$D$25,3,FALSE)</f>
        <v>#N/A</v>
      </c>
      <c r="L378" t="str">
        <f t="shared" ref="L378" si="418">CONCATENATE($R$1,"-",,$D378,"-",M378)</f>
        <v>0-0-4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 t="e">
        <f>VLOOKUP($R$1,Deelnemers!$B$1:$D$25,3,FALSE)</f>
        <v>#N/A</v>
      </c>
      <c r="L379" t="str">
        <f t="shared" ref="L379" si="419">CONCATENATE($D379,"-",$R$1,"-",M379)</f>
        <v>0-0-4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 t="e">
        <f>VLOOKUP($R$1,Deelnemers!$B$1:$D$25,3,FALSE)</f>
        <v>#N/A</v>
      </c>
      <c r="L380" t="str">
        <f t="shared" ref="L380" si="420">CONCATENATE($R$1,"-",,$D380,"-",M380)</f>
        <v>0-0-5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 t="e">
        <f>VLOOKUP($R$1,Deelnemers!$B$1:$D$25,3,FALSE)</f>
        <v>#N/A</v>
      </c>
      <c r="L381" t="str">
        <f t="shared" ref="L381" si="421">CONCATENATE($D381,"-",$R$1,"-",M381)</f>
        <v>0-0-5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 t="e">
        <f>VLOOKUP($R$1,Deelnemers!$B$1:$D$25,3,FALSE)</f>
        <v>#N/A</v>
      </c>
      <c r="L382" t="str">
        <f t="shared" ref="L382" si="422">CONCATENATE($R$1,"-",,$D382,"-",M382)</f>
        <v>0-0-6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 t="e">
        <f>VLOOKUP($R$1,Deelnemers!$B$1:$D$25,3,FALSE)</f>
        <v>#N/A</v>
      </c>
      <c r="L383" t="str">
        <f t="shared" ref="L383" si="423">CONCATENATE($D383,"-",$R$1,"-",M383)</f>
        <v>0-0-6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 t="e">
        <f>VLOOKUP($R$1,Deelnemers!$B$1:$D$25,3,FALSE)</f>
        <v>#N/A</v>
      </c>
      <c r="L384" t="str">
        <f t="shared" ref="L384" si="424">CONCATENATE($R$1,"-",,$D384,"-",M384)</f>
        <v>0-0-7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 t="e">
        <f>VLOOKUP($R$1,Deelnemers!$B$1:$D$25,3,FALSE)</f>
        <v>#N/A</v>
      </c>
      <c r="L385" t="str">
        <f t="shared" ref="L385" si="425">CONCATENATE($D385,"-",$R$1,"-",M385)</f>
        <v>0-0-7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 t="e">
        <f>VLOOKUP($R$1,Deelnemers!$B$1:$D$25,3,FALSE)</f>
        <v>#N/A</v>
      </c>
      <c r="L386" t="str">
        <f t="shared" ref="L386" si="426">CONCATENATE($R$1,"-",,$D386,"-",M386)</f>
        <v>0-0-8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 t="e">
        <f>VLOOKUP($R$1,Deelnemers!$B$1:$D$25,3,FALSE)</f>
        <v>#N/A</v>
      </c>
      <c r="L387" t="str">
        <f t="shared" ref="L387" si="427">CONCATENATE($D387,"-",$R$1,"-",M387)</f>
        <v>0-0-8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 t="e">
        <f>VLOOKUP($R$1,Deelnemers!$B$1:$D$25,3,FALSE)</f>
        <v>#N/A</v>
      </c>
      <c r="L388" t="str">
        <f t="shared" ref="L388" si="428">CONCATENATE($R$1,"-",,$D388,"-",M388)</f>
        <v>0-0-1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 t="e">
        <f>VLOOKUP($R$1,Deelnemers!$B$1:$D$25,3,FALSE)</f>
        <v>#N/A</v>
      </c>
      <c r="L389" t="str">
        <f t="shared" ref="L389" si="429">CONCATENATE($D389,"-",$R$1,"-",M389)</f>
        <v>0-0-1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 t="e">
        <f>VLOOKUP($R$1,Deelnemers!$B$1:$D$25,3,FALSE)</f>
        <v>#N/A</v>
      </c>
      <c r="L390" t="str">
        <f t="shared" ref="L390" si="430">CONCATENATE($R$1,"-",,$D390,"-",M390)</f>
        <v>0-0-2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 t="e">
        <f>VLOOKUP($R$1,Deelnemers!$B$1:$D$25,3,FALSE)</f>
        <v>#N/A</v>
      </c>
      <c r="L391" t="str">
        <f t="shared" ref="L391" si="431">CONCATENATE($D391,"-",$R$1,"-",M391)</f>
        <v>0-0-2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 t="e">
        <f>VLOOKUP($R$1,Deelnemers!$B$1:$D$25,3,FALSE)</f>
        <v>#N/A</v>
      </c>
      <c r="L392" t="str">
        <f t="shared" ref="L392" si="432">CONCATENATE($R$1,"-",,$D392,"-",M392)</f>
        <v>0-0-3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 t="e">
        <f>VLOOKUP($R$1,Deelnemers!$B$1:$D$25,3,FALSE)</f>
        <v>#N/A</v>
      </c>
      <c r="L393" t="str">
        <f t="shared" ref="L393" si="433">CONCATENATE($D393,"-",$R$1,"-",M393)</f>
        <v>0-0-3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 t="e">
        <f>VLOOKUP($R$1,Deelnemers!$B$1:$D$25,3,FALSE)</f>
        <v>#N/A</v>
      </c>
      <c r="L394" t="str">
        <f t="shared" ref="L394" si="434">CONCATENATE($R$1,"-",,$D394,"-",M394)</f>
        <v>0-0-4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 t="e">
        <f>VLOOKUP($R$1,Deelnemers!$B$1:$D$25,3,FALSE)</f>
        <v>#N/A</v>
      </c>
      <c r="L395" t="str">
        <f t="shared" ref="L395" si="435">CONCATENATE($D395,"-",$R$1,"-",M395)</f>
        <v>0-0-4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 t="e">
        <f>VLOOKUP($R$1,Deelnemers!$B$1:$D$25,3,FALSE)</f>
        <v>#N/A</v>
      </c>
      <c r="L396" t="str">
        <f t="shared" ref="L396" si="436">CONCATENATE($R$1,"-",,$D396,"-",M396)</f>
        <v>0-0-5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 t="e">
        <f>VLOOKUP($R$1,Deelnemers!$B$1:$D$25,3,FALSE)</f>
        <v>#N/A</v>
      </c>
      <c r="L397" t="str">
        <f t="shared" ref="L397" si="437">CONCATENATE($D397,"-",$R$1,"-",M397)</f>
        <v>0-0-5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 t="e">
        <f>VLOOKUP($R$1,Deelnemers!$B$1:$D$25,3,FALSE)</f>
        <v>#N/A</v>
      </c>
      <c r="L398" t="str">
        <f t="shared" ref="L398" si="438">CONCATENATE($R$1,"-",,$D398,"-",M398)</f>
        <v>0-0-6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 t="e">
        <f>VLOOKUP($R$1,Deelnemers!$B$1:$D$25,3,FALSE)</f>
        <v>#N/A</v>
      </c>
      <c r="L399" t="str">
        <f t="shared" ref="L399" si="439">CONCATENATE($D399,"-",$R$1,"-",M399)</f>
        <v>0-0-6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 t="e">
        <f>VLOOKUP($R$1,Deelnemers!$B$1:$D$25,3,FALSE)</f>
        <v>#N/A</v>
      </c>
      <c r="L400" t="str">
        <f t="shared" ref="L400" si="440">CONCATENATE($R$1,"-",,$D400,"-",M400)</f>
        <v>0-0-7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 t="e">
        <f>VLOOKUP($R$1,Deelnemers!$B$1:$D$25,3,FALSE)</f>
        <v>#N/A</v>
      </c>
      <c r="L401" t="str">
        <f t="shared" ref="L401" si="441">CONCATENATE($D401,"-",$R$1,"-",M401)</f>
        <v>0-0-7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 t="e">
        <f>VLOOKUP($R$1,Deelnemers!$B$1:$D$25,3,FALSE)</f>
        <v>#N/A</v>
      </c>
      <c r="L402" t="str">
        <f t="shared" ref="L402" si="442">CONCATENATE($R$1,"-",,$D402,"-",M402)</f>
        <v>0-0-8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 t="e">
        <f>VLOOKUP($R$1,Deelnemers!$B$1:$D$25,3,FALSE)</f>
        <v>#N/A</v>
      </c>
      <c r="L403" t="str">
        <f t="shared" ref="L403" si="443">CONCATENATE($D403,"-",$R$1,"-",M403)</f>
        <v>0-0-8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0</v>
      </c>
      <c r="F404" s="28">
        <f>SUM(F4:F395)</f>
        <v>0</v>
      </c>
      <c r="G404" s="28">
        <f>MAX(G4:G395)</f>
        <v>0</v>
      </c>
      <c r="H404" s="33" t="e">
        <f>E404/F404</f>
        <v>#DIV/0!</v>
      </c>
      <c r="I404" s="29">
        <f>SUM(I4:I395)</f>
        <v>0</v>
      </c>
      <c r="J404" s="38"/>
      <c r="N404" s="39"/>
    </row>
  </sheetData>
  <sheetProtection algorithmName="SHA-512" hashValue="Yq8rxXm7oSoqQuMUJ1525z2hoa0DtmyyHfJo0SuGucf+WrF/7EyRIpgk0IPJAQdWeYR08nUqaRTJFr3g7LRZMw==" saltValue="XdCKajPr3/azlEwpvGd4JA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379BF-1630-4785-8EC2-267E330AFB08}">
  <sheetPr>
    <pageSetUpPr fitToPage="1"/>
  </sheetPr>
  <dimension ref="A1:E76"/>
  <sheetViews>
    <sheetView showGridLines="0" zoomScaleNormal="100" workbookViewId="0"/>
  </sheetViews>
  <sheetFormatPr defaultRowHeight="12.75"/>
  <cols>
    <col min="1" max="2" width="21.42578125" customWidth="1"/>
    <col min="3" max="3" width="24.28515625" hidden="1" customWidth="1"/>
    <col min="4" max="4" width="11.28515625" hidden="1" customWidth="1"/>
    <col min="5" max="5" width="11.28515625" customWidth="1"/>
    <col min="6" max="6" width="11.28515625" bestFit="1" customWidth="1"/>
    <col min="7" max="7" width="9.140625" customWidth="1"/>
  </cols>
  <sheetData>
    <row r="1" spans="1:5" ht="37.5" customHeight="1">
      <c r="A1" s="159"/>
      <c r="B1" s="160"/>
      <c r="C1" s="160"/>
      <c r="D1" s="160"/>
      <c r="E1" s="160"/>
    </row>
    <row r="2" spans="1:5" ht="13.5" thickBot="1"/>
    <row r="3" spans="1:5" ht="33" customHeight="1" thickBot="1">
      <c r="A3" s="121" t="s">
        <v>7</v>
      </c>
      <c r="B3" s="122" t="s">
        <v>8</v>
      </c>
      <c r="D3" s="133"/>
      <c r="E3" s="133"/>
    </row>
    <row r="4" spans="1:5" ht="18.600000000000001" customHeight="1">
      <c r="A4" s="123">
        <f>Wedstrijdleider!A4</f>
        <v>45546</v>
      </c>
      <c r="B4" s="134" t="str">
        <f>IF(Wedstrijdleider!B4=0,"",Wedstrijdleider!B4)</f>
        <v>Hoppenbrouwers, Ben</v>
      </c>
      <c r="C4" t="str">
        <f>_xlfn.CONCAT(B4,A4)</f>
        <v>Hoppenbrouwers, Ben45546</v>
      </c>
      <c r="D4" t="s">
        <v>30</v>
      </c>
    </row>
    <row r="5" spans="1:5" ht="18.600000000000001" customHeight="1">
      <c r="A5" s="123">
        <f>Wedstrijdleider!A5</f>
        <v>45553</v>
      </c>
      <c r="B5" s="134" t="str">
        <f>IF(Wedstrijdleider!B5=0,"",Wedstrijdleider!B5)</f>
        <v>Kroese, Gerard</v>
      </c>
      <c r="C5" t="str">
        <f t="shared" ref="C5:C23" si="0">_xlfn.CONCAT(B5,A5)</f>
        <v>Kroese, Gerard45553</v>
      </c>
      <c r="D5" t="s">
        <v>30</v>
      </c>
    </row>
    <row r="6" spans="1:5" ht="18.600000000000001" customHeight="1">
      <c r="A6" s="123">
        <f>Wedstrijdleider!A6</f>
        <v>45560</v>
      </c>
      <c r="B6" s="134" t="str">
        <f>IF(Wedstrijdleider!B6=0,"",Wedstrijdleider!B6)</f>
        <v>Praat, Marcel van</v>
      </c>
      <c r="C6" t="str">
        <f t="shared" si="0"/>
        <v>Praat, Marcel van45560</v>
      </c>
      <c r="D6" t="s">
        <v>30</v>
      </c>
    </row>
    <row r="7" spans="1:5" ht="18.600000000000001" customHeight="1">
      <c r="A7" s="123">
        <f>Wedstrijdleider!A7</f>
        <v>45567</v>
      </c>
      <c r="B7" s="134" t="str">
        <f>IF(Wedstrijdleider!B7=0,"",Wedstrijdleider!B7)</f>
        <v>Oorschot, René van</v>
      </c>
      <c r="C7" t="str">
        <f t="shared" si="0"/>
        <v>Oorschot, René van45567</v>
      </c>
      <c r="D7" t="s">
        <v>30</v>
      </c>
    </row>
    <row r="8" spans="1:5" ht="18.600000000000001" customHeight="1">
      <c r="A8" s="123">
        <f>Wedstrijdleider!A8</f>
        <v>45574</v>
      </c>
      <c r="B8" s="134" t="str">
        <f>IF(Wedstrijdleider!B8=0,"",Wedstrijdleider!B8)</f>
        <v>Jochems, Cees</v>
      </c>
      <c r="C8" t="str">
        <f t="shared" si="0"/>
        <v>Jochems, Cees45574</v>
      </c>
      <c r="D8" t="s">
        <v>30</v>
      </c>
    </row>
    <row r="9" spans="1:5" ht="18.600000000000001" customHeight="1">
      <c r="A9" s="123">
        <f>Wedstrijdleider!A9</f>
        <v>45581</v>
      </c>
      <c r="B9" s="134" t="str">
        <f>IF(Wedstrijdleider!B9=0,"",Wedstrijdleider!B9)</f>
        <v>Steen, Jan van</v>
      </c>
      <c r="C9" t="str">
        <f t="shared" si="0"/>
        <v>Steen, Jan van45581</v>
      </c>
      <c r="D9" t="s">
        <v>30</v>
      </c>
    </row>
    <row r="10" spans="1:5" ht="18.600000000000001" customHeight="1">
      <c r="A10" s="123">
        <f>Wedstrijdleider!A10</f>
        <v>45588</v>
      </c>
      <c r="B10" s="134" t="str">
        <f>IF(Wedstrijdleider!B10=0,"",Wedstrijdleider!B10)</f>
        <v>Steen, Kees van</v>
      </c>
      <c r="C10" t="str">
        <f t="shared" si="0"/>
        <v>Steen, Kees van45588</v>
      </c>
      <c r="D10" t="s">
        <v>30</v>
      </c>
    </row>
    <row r="11" spans="1:5" ht="18.600000000000001" customHeight="1">
      <c r="A11" s="123">
        <f>Wedstrijdleider!A11</f>
        <v>45595</v>
      </c>
      <c r="B11" s="134" t="str">
        <f>IF(Wedstrijdleider!B11=0,"",Wedstrijdleider!B11)</f>
        <v>Vermeulen, Rudolf</v>
      </c>
      <c r="C11" t="str">
        <f t="shared" si="0"/>
        <v>Vermeulen, Rudolf45595</v>
      </c>
      <c r="D11" t="s">
        <v>30</v>
      </c>
    </row>
    <row r="12" spans="1:5" ht="18.600000000000001" customHeight="1">
      <c r="A12" s="123">
        <f>Wedstrijdleider!A12</f>
        <v>45602</v>
      </c>
      <c r="B12" s="134" t="str">
        <f>IF(Wedstrijdleider!B12=0,"",Wedstrijdleider!B12)</f>
        <v>Vissenberg, Erwin</v>
      </c>
      <c r="C12" t="str">
        <f t="shared" si="0"/>
        <v>Vissenberg, Erwin45602</v>
      </c>
      <c r="D12" t="s">
        <v>30</v>
      </c>
    </row>
    <row r="13" spans="1:5" ht="18.600000000000001" customHeight="1">
      <c r="A13" s="123">
        <f>Wedstrijdleider!A13</f>
        <v>45609</v>
      </c>
      <c r="B13" s="134" t="str">
        <f>IF(Wedstrijdleider!B13=0,"",Wedstrijdleider!B13)</f>
        <v>Zagers, Kees</v>
      </c>
      <c r="C13" t="str">
        <f t="shared" si="0"/>
        <v>Zagers, Kees45609</v>
      </c>
      <c r="D13" t="s">
        <v>30</v>
      </c>
    </row>
    <row r="14" spans="1:5" ht="18.600000000000001" customHeight="1">
      <c r="A14" s="123">
        <f>Wedstrijdleider!A14</f>
        <v>45616</v>
      </c>
      <c r="B14" s="134" t="str">
        <f>IF(Wedstrijdleider!B14=0,"",Wedstrijdleider!B14)</f>
        <v>Zagers, Mark</v>
      </c>
      <c r="C14" t="str">
        <f t="shared" si="0"/>
        <v>Zagers, Mark45616</v>
      </c>
      <c r="D14" t="s">
        <v>30</v>
      </c>
    </row>
    <row r="15" spans="1:5" ht="18.600000000000001" customHeight="1">
      <c r="A15" s="123">
        <f>Wedstrijdleider!A15</f>
        <v>45623</v>
      </c>
      <c r="B15" s="134" t="str">
        <f>IF(Wedstrijdleider!B15=0,"",Wedstrijdleider!B15)</f>
        <v>Verkooyen, John</v>
      </c>
      <c r="C15" t="str">
        <f t="shared" si="0"/>
        <v>Verkooyen, John45623</v>
      </c>
      <c r="D15" t="s">
        <v>30</v>
      </c>
    </row>
    <row r="16" spans="1:5" ht="18.600000000000001" customHeight="1">
      <c r="A16" s="123">
        <f>Wedstrijdleider!A16</f>
        <v>45630</v>
      </c>
      <c r="B16" s="134" t="str">
        <f>IF(Wedstrijdleider!B16=0,"",Wedstrijdleider!B16)</f>
        <v/>
      </c>
      <c r="C16" t="str">
        <f t="shared" si="0"/>
        <v>45630</v>
      </c>
      <c r="D16" t="s">
        <v>30</v>
      </c>
    </row>
    <row r="17" spans="1:4" ht="18.600000000000001" customHeight="1">
      <c r="A17" s="123">
        <f>Wedstrijdleider!A17</f>
        <v>45637</v>
      </c>
      <c r="B17" s="134" t="str">
        <f>IF(Wedstrijdleider!B17=0,"",Wedstrijdleider!B17)</f>
        <v>Havermans, Jos</v>
      </c>
      <c r="C17" t="str">
        <f t="shared" si="0"/>
        <v>Havermans, Jos45637</v>
      </c>
      <c r="D17" t="s">
        <v>30</v>
      </c>
    </row>
    <row r="18" spans="1:4" ht="18.600000000000001" customHeight="1">
      <c r="A18" s="123">
        <f>Wedstrijdleider!A18</f>
        <v>45644</v>
      </c>
      <c r="B18" s="134" t="str">
        <f>IF(Wedstrijdleider!B18=0,"",Wedstrijdleider!B18)</f>
        <v>Hanegraaf, Daan</v>
      </c>
      <c r="C18" t="str">
        <f t="shared" si="0"/>
        <v>Hanegraaf, Daan45644</v>
      </c>
      <c r="D18" t="s">
        <v>30</v>
      </c>
    </row>
    <row r="19" spans="1:4" ht="18.600000000000001" customHeight="1">
      <c r="A19" s="123">
        <f>Wedstrijdleider!A19</f>
        <v>45651</v>
      </c>
      <c r="B19" s="134" t="str">
        <f>IF(Wedstrijdleider!B19=0,"",Wedstrijdleider!B19)</f>
        <v/>
      </c>
      <c r="C19" t="str">
        <f t="shared" si="0"/>
        <v>45651</v>
      </c>
      <c r="D19" t="s">
        <v>30</v>
      </c>
    </row>
    <row r="20" spans="1:4" ht="18.600000000000001" customHeight="1">
      <c r="A20" s="123">
        <f>Wedstrijdleider!A20</f>
        <v>45658</v>
      </c>
      <c r="B20" s="134" t="str">
        <f>IF(Wedstrijdleider!B20=0,"",Wedstrijdleider!B20)</f>
        <v/>
      </c>
      <c r="C20" t="str">
        <f t="shared" si="0"/>
        <v>45658</v>
      </c>
      <c r="D20" t="s">
        <v>30</v>
      </c>
    </row>
    <row r="21" spans="1:4" ht="18.600000000000001" customHeight="1">
      <c r="A21" s="123">
        <f>Wedstrijdleider!A21</f>
        <v>45665</v>
      </c>
      <c r="B21" s="134" t="str">
        <f>IF(Wedstrijdleider!B21=0,"",Wedstrijdleider!B21)</f>
        <v>Jochems, Cees</v>
      </c>
      <c r="C21" t="str">
        <f t="shared" si="0"/>
        <v>Jochems, Cees45665</v>
      </c>
      <c r="D21" t="s">
        <v>30</v>
      </c>
    </row>
    <row r="22" spans="1:4" ht="18.600000000000001" customHeight="1">
      <c r="A22" s="123">
        <f>Wedstrijdleider!A22</f>
        <v>45672</v>
      </c>
      <c r="B22" s="134" t="str">
        <f>IF(Wedstrijdleider!B22=0,"",Wedstrijdleider!B22)</f>
        <v>Kroese, Gerard</v>
      </c>
      <c r="C22" t="str">
        <f t="shared" si="0"/>
        <v>Kroese, Gerard45672</v>
      </c>
      <c r="D22" t="s">
        <v>30</v>
      </c>
    </row>
    <row r="23" spans="1:4" ht="18.600000000000001" customHeight="1">
      <c r="A23" s="123">
        <f>Wedstrijdleider!A23</f>
        <v>45679</v>
      </c>
      <c r="B23" s="134" t="str">
        <f>IF(Wedstrijdleider!B23=0,"",Wedstrijdleider!B23)</f>
        <v>Oorschot, René van</v>
      </c>
      <c r="C23" t="str">
        <f t="shared" si="0"/>
        <v>Oorschot, René van45679</v>
      </c>
      <c r="D23" t="s">
        <v>30</v>
      </c>
    </row>
    <row r="24" spans="1:4" ht="18.600000000000001" customHeight="1">
      <c r="A24" s="123">
        <f>Wedstrijdleider!A24</f>
        <v>45686</v>
      </c>
      <c r="B24" s="134" t="str">
        <f>IF(Wedstrijdleider!B24=0,"",Wedstrijdleider!B24)</f>
        <v>Praat, Marcel van</v>
      </c>
      <c r="C24" t="str">
        <f t="shared" ref="C24:C46" si="1">_xlfn.CONCAT(B24,A24)</f>
        <v>Praat, Marcel van45686</v>
      </c>
      <c r="D24" t="s">
        <v>30</v>
      </c>
    </row>
    <row r="25" spans="1:4" ht="18.600000000000001" customHeight="1">
      <c r="A25" s="123">
        <f>Wedstrijdleider!A25</f>
        <v>45693</v>
      </c>
      <c r="B25" s="134" t="str">
        <f>IF(Wedstrijdleider!B25=0,"",Wedstrijdleider!B25)</f>
        <v>Steen, Jan van</v>
      </c>
      <c r="C25" t="str">
        <f t="shared" si="1"/>
        <v>Steen, Jan van45693</v>
      </c>
      <c r="D25" t="s">
        <v>30</v>
      </c>
    </row>
    <row r="26" spans="1:4" ht="18.600000000000001" customHeight="1">
      <c r="A26" s="123">
        <f>Wedstrijdleider!D4</f>
        <v>45700</v>
      </c>
      <c r="B26" s="134" t="str">
        <f>IF(Wedstrijdleider!E4=0,"",Wedstrijdleider!E4)</f>
        <v>Steen, Kees van</v>
      </c>
      <c r="C26" t="str">
        <f t="shared" si="1"/>
        <v>Steen, Kees van45700</v>
      </c>
      <c r="D26" t="s">
        <v>30</v>
      </c>
    </row>
    <row r="27" spans="1:4" ht="18.600000000000001" customHeight="1">
      <c r="A27" s="123">
        <f>Wedstrijdleider!D5</f>
        <v>45707</v>
      </c>
      <c r="B27" s="134" t="str">
        <f>IF(Wedstrijdleider!E5=0,"",Wedstrijdleider!E5)</f>
        <v>Vermeulen, Rudolf</v>
      </c>
      <c r="C27" t="str">
        <f t="shared" si="1"/>
        <v>Vermeulen, Rudolf45707</v>
      </c>
      <c r="D27" t="s">
        <v>30</v>
      </c>
    </row>
    <row r="28" spans="1:4" ht="18.600000000000001" customHeight="1">
      <c r="A28" s="123">
        <f>Wedstrijdleider!D6</f>
        <v>45714</v>
      </c>
      <c r="B28" s="134" t="str">
        <f>IF(Wedstrijdleider!E6=0,"",Wedstrijdleider!E6)</f>
        <v>Vissenberg, Erwin</v>
      </c>
      <c r="C28" t="str">
        <f t="shared" si="1"/>
        <v>Vissenberg, Erwin45714</v>
      </c>
      <c r="D28" t="s">
        <v>30</v>
      </c>
    </row>
    <row r="29" spans="1:4" ht="18.600000000000001" customHeight="1">
      <c r="A29" s="123">
        <f>Wedstrijdleider!D7</f>
        <v>45721</v>
      </c>
      <c r="B29" s="134" t="str">
        <f>IF(Wedstrijdleider!E7=0,"",Wedstrijdleider!E7)</f>
        <v>Zagers, Kees</v>
      </c>
      <c r="C29" t="str">
        <f t="shared" si="1"/>
        <v>Zagers, Kees45721</v>
      </c>
      <c r="D29" t="s">
        <v>30</v>
      </c>
    </row>
    <row r="30" spans="1:4" ht="18.600000000000001" customHeight="1">
      <c r="A30" s="123">
        <f>Wedstrijdleider!D8</f>
        <v>45728</v>
      </c>
      <c r="B30" s="134" t="str">
        <f>IF(Wedstrijdleider!E8=0,"",Wedstrijdleider!E8)</f>
        <v>Zagers, Mark</v>
      </c>
      <c r="C30" t="str">
        <f t="shared" si="1"/>
        <v>Zagers, Mark45728</v>
      </c>
      <c r="D30" t="s">
        <v>30</v>
      </c>
    </row>
    <row r="31" spans="1:4" ht="18.600000000000001" customHeight="1">
      <c r="A31" s="123">
        <f>Wedstrijdleider!D9</f>
        <v>45735</v>
      </c>
      <c r="B31" s="134" t="str">
        <f>IF(Wedstrijdleider!E9=0,"",Wedstrijdleider!E9)</f>
        <v>Hanegraaf, Daan</v>
      </c>
      <c r="C31" t="str">
        <f t="shared" si="1"/>
        <v>Hanegraaf, Daan45735</v>
      </c>
      <c r="D31" t="s">
        <v>30</v>
      </c>
    </row>
    <row r="32" spans="1:4" ht="18.600000000000001" customHeight="1">
      <c r="A32" s="123">
        <f>Wedstrijdleider!D10</f>
        <v>45742</v>
      </c>
      <c r="B32" s="134" t="str">
        <f>IF(Wedstrijdleider!E10=0,"",Wedstrijdleider!E10)</f>
        <v>Hanegraaf, Hein</v>
      </c>
      <c r="C32" t="str">
        <f t="shared" si="1"/>
        <v>Hanegraaf, Hein45742</v>
      </c>
      <c r="D32" t="s">
        <v>30</v>
      </c>
    </row>
    <row r="33" spans="1:4" ht="18.600000000000001" customHeight="1">
      <c r="A33" s="123">
        <f>Wedstrijdleider!D11</f>
        <v>45749</v>
      </c>
      <c r="B33" s="134" t="str">
        <f>IF(Wedstrijdleider!E11=0,"",Wedstrijdleider!E11)</f>
        <v>Havermans, Jos</v>
      </c>
      <c r="C33" t="str">
        <f t="shared" si="1"/>
        <v>Havermans, Jos45749</v>
      </c>
      <c r="D33" t="s">
        <v>30</v>
      </c>
    </row>
    <row r="34" spans="1:4" ht="18.600000000000001" customHeight="1">
      <c r="A34" s="123">
        <f>Wedstrijdleider!D12</f>
        <v>45756</v>
      </c>
      <c r="B34" s="134" t="str">
        <f>IF(Wedstrijdleider!E12=0,"",Wedstrijdleider!E12)</f>
        <v>Hoppenbrouwers, Ben</v>
      </c>
      <c r="C34" t="str">
        <f t="shared" si="1"/>
        <v>Hoppenbrouwers, Ben45756</v>
      </c>
      <c r="D34" t="s">
        <v>30</v>
      </c>
    </row>
    <row r="35" spans="1:4" ht="18.600000000000001" customHeight="1">
      <c r="A35" s="123">
        <f>Wedstrijdleider!D13</f>
        <v>45763</v>
      </c>
      <c r="B35" s="134" t="str">
        <f>IF(Wedstrijdleider!E13=0,"",Wedstrijdleider!E13)</f>
        <v>Jochems, Cees</v>
      </c>
      <c r="C35" t="str">
        <f t="shared" si="1"/>
        <v>Jochems, Cees45763</v>
      </c>
      <c r="D35" t="s">
        <v>30</v>
      </c>
    </row>
    <row r="36" spans="1:4" ht="18.600000000000001" customHeight="1">
      <c r="A36" s="123">
        <f>Wedstrijdleider!D14</f>
        <v>45770</v>
      </c>
      <c r="B36" s="134" t="str">
        <f>IF(Wedstrijdleider!E14=0,"",Wedstrijdleider!E14)</f>
        <v>Kroese, Gerard</v>
      </c>
      <c r="C36" t="str">
        <f t="shared" si="1"/>
        <v>Kroese, Gerard45770</v>
      </c>
      <c r="D36" t="s">
        <v>30</v>
      </c>
    </row>
    <row r="37" spans="1:4" ht="18.600000000000001" customHeight="1">
      <c r="A37" s="123">
        <f>Wedstrijdleider!D15</f>
        <v>45777</v>
      </c>
      <c r="B37" s="134" t="str">
        <f>IF(Wedstrijdleider!E15=0,"",Wedstrijdleider!E15)</f>
        <v>Oorschot, René van</v>
      </c>
      <c r="C37" t="str">
        <f t="shared" si="1"/>
        <v>Oorschot, René van45777</v>
      </c>
      <c r="D37" t="s">
        <v>30</v>
      </c>
    </row>
    <row r="38" spans="1:4" ht="18.600000000000001" customHeight="1">
      <c r="A38" s="123">
        <f>Wedstrijdleider!D16</f>
        <v>45784</v>
      </c>
      <c r="B38" s="134" t="str">
        <f>IF(Wedstrijdleider!E16=0,"",Wedstrijdleider!E16)</f>
        <v>Praat, Marcel van</v>
      </c>
      <c r="C38" t="str">
        <f t="shared" si="1"/>
        <v>Praat, Marcel van45784</v>
      </c>
      <c r="D38" t="s">
        <v>30</v>
      </c>
    </row>
    <row r="39" spans="1:4" ht="18.600000000000001" customHeight="1">
      <c r="A39" s="123">
        <f>Wedstrijdleider!D17</f>
        <v>45791</v>
      </c>
      <c r="B39" s="134" t="str">
        <f>IF(Wedstrijdleider!E17=0,"",Wedstrijdleider!E17)</f>
        <v/>
      </c>
      <c r="C39" t="str">
        <f t="shared" si="1"/>
        <v>45791</v>
      </c>
      <c r="D39" t="s">
        <v>30</v>
      </c>
    </row>
    <row r="40" spans="1:4" ht="18.600000000000001" customHeight="1">
      <c r="A40" s="123">
        <f>Wedstrijdleider!D18</f>
        <v>45798</v>
      </c>
      <c r="B40" s="134" t="str">
        <f>IF(Wedstrijdleider!E18=0,"",Wedstrijdleider!E18)</f>
        <v/>
      </c>
      <c r="C40" t="str">
        <f t="shared" si="1"/>
        <v>45798</v>
      </c>
      <c r="D40" t="s">
        <v>30</v>
      </c>
    </row>
    <row r="41" spans="1:4" ht="18.600000000000001" customHeight="1">
      <c r="A41" s="123">
        <f>Wedstrijdleider!D19</f>
        <v>45805</v>
      </c>
      <c r="B41" s="134" t="str">
        <f>IF(Wedstrijdleider!E19=0,"",Wedstrijdleider!E19)</f>
        <v/>
      </c>
      <c r="C41" t="str">
        <f t="shared" si="1"/>
        <v>45805</v>
      </c>
      <c r="D41" t="s">
        <v>30</v>
      </c>
    </row>
    <row r="42" spans="1:4" ht="18.600000000000001" customHeight="1">
      <c r="A42" s="123">
        <f>Wedstrijdleider!D20</f>
        <v>45812</v>
      </c>
      <c r="B42" s="134" t="str">
        <f>IF(Wedstrijdleider!E20=0,"",Wedstrijdleider!E20)</f>
        <v/>
      </c>
      <c r="C42" t="str">
        <f t="shared" si="1"/>
        <v>45812</v>
      </c>
      <c r="D42" t="s">
        <v>30</v>
      </c>
    </row>
    <row r="43" spans="1:4" ht="18.600000000000001" customHeight="1">
      <c r="A43" s="123">
        <f>Wedstrijdleider!D21</f>
        <v>45819</v>
      </c>
      <c r="B43" s="134" t="str">
        <f>IF(Wedstrijdleider!E21=0,"",Wedstrijdleider!E21)</f>
        <v/>
      </c>
      <c r="C43" t="str">
        <f t="shared" si="1"/>
        <v>45819</v>
      </c>
      <c r="D43" t="s">
        <v>30</v>
      </c>
    </row>
    <row r="44" spans="1:4" ht="18.600000000000001" customHeight="1">
      <c r="A44" s="123">
        <f>Wedstrijdleider!D22</f>
        <v>45826</v>
      </c>
      <c r="B44" s="134" t="str">
        <f>IF(Wedstrijdleider!E22=0,"",Wedstrijdleider!E22)</f>
        <v/>
      </c>
      <c r="C44" t="str">
        <f t="shared" si="1"/>
        <v>45826</v>
      </c>
      <c r="D44" t="s">
        <v>30</v>
      </c>
    </row>
    <row r="45" spans="1:4" ht="18.600000000000001" customHeight="1">
      <c r="A45" s="123">
        <f>Wedstrijdleider!D23</f>
        <v>45833</v>
      </c>
      <c r="B45" s="134" t="str">
        <f>IF(Wedstrijdleider!E23=0,"",Wedstrijdleider!E23)</f>
        <v/>
      </c>
      <c r="C45" t="str">
        <f t="shared" si="1"/>
        <v>45833</v>
      </c>
      <c r="D45" t="s">
        <v>30</v>
      </c>
    </row>
    <row r="46" spans="1:4" ht="18.600000000000001" customHeight="1" thickBot="1">
      <c r="A46" s="241">
        <f>Wedstrijdleider!D24</f>
        <v>45840</v>
      </c>
      <c r="B46" s="242" t="str">
        <f>IF(Wedstrijdleider!E24=0,"",Wedstrijdleider!E24)</f>
        <v/>
      </c>
      <c r="C46" t="str">
        <f t="shared" si="1"/>
        <v>45840</v>
      </c>
      <c r="D46" t="s">
        <v>30</v>
      </c>
    </row>
    <row r="47" spans="1:4" ht="18.600000000000001" customHeight="1">
      <c r="A47" s="120"/>
      <c r="B47" s="8"/>
    </row>
    <row r="48" spans="1:4" ht="18.600000000000001" customHeight="1">
      <c r="B48" s="8"/>
    </row>
    <row r="49" spans="1:2" ht="18.600000000000001" customHeight="1">
      <c r="B49" s="8"/>
    </row>
    <row r="50" spans="1:2" ht="18.600000000000001" customHeight="1">
      <c r="B50" s="8"/>
    </row>
    <row r="51" spans="1:2" ht="18.600000000000001" customHeight="1">
      <c r="B51" s="8"/>
    </row>
    <row r="52" spans="1:2" ht="18.600000000000001" customHeight="1">
      <c r="B52" s="8"/>
    </row>
    <row r="53" spans="1:2" ht="18.600000000000001" customHeight="1">
      <c r="B53" s="8"/>
    </row>
    <row r="54" spans="1:2" ht="18.600000000000001" customHeight="1">
      <c r="A54" s="120"/>
      <c r="B54" s="8"/>
    </row>
    <row r="55" spans="1:2" ht="18.600000000000001" customHeight="1">
      <c r="A55" s="120"/>
      <c r="B55" s="8"/>
    </row>
    <row r="56" spans="1:2" ht="18.600000000000001" customHeight="1">
      <c r="A56" s="120"/>
      <c r="B56" s="8"/>
    </row>
    <row r="57" spans="1:2" ht="18" customHeight="1">
      <c r="A57" s="120"/>
      <c r="B57" s="8"/>
    </row>
    <row r="58" spans="1:2" ht="18" customHeight="1">
      <c r="A58" s="120"/>
      <c r="B58" s="8"/>
    </row>
    <row r="59" spans="1:2" ht="18.600000000000001" customHeight="1">
      <c r="A59" s="120"/>
      <c r="B59" s="8"/>
    </row>
    <row r="60" spans="1:2" ht="18" customHeight="1">
      <c r="A60" s="120"/>
      <c r="B60" s="8"/>
    </row>
    <row r="61" spans="1:2" ht="18" customHeight="1">
      <c r="A61" s="120"/>
      <c r="B61" s="8"/>
    </row>
    <row r="62" spans="1:2" ht="18" customHeight="1">
      <c r="A62" s="120"/>
      <c r="B62" s="8"/>
    </row>
    <row r="63" spans="1:2" ht="18" hidden="1" customHeight="1">
      <c r="A63" s="120"/>
      <c r="B63" s="8"/>
    </row>
    <row r="64" spans="1:2" ht="18" customHeight="1">
      <c r="A64" s="120"/>
      <c r="B64" s="8"/>
    </row>
    <row r="65" spans="1:2" ht="18" customHeight="1">
      <c r="A65" s="120"/>
      <c r="B65" s="8"/>
    </row>
    <row r="66" spans="1:2" ht="18" customHeight="1">
      <c r="A66" s="120"/>
      <c r="B66" s="8"/>
    </row>
    <row r="67" spans="1:2" ht="18" customHeight="1">
      <c r="A67" s="120"/>
      <c r="B67" s="3"/>
    </row>
    <row r="68" spans="1:2">
      <c r="A68" s="120"/>
    </row>
    <row r="69" spans="1:2">
      <c r="A69" s="120"/>
    </row>
    <row r="70" spans="1:2">
      <c r="A70" s="120"/>
    </row>
    <row r="71" spans="1:2">
      <c r="A71" s="120"/>
    </row>
    <row r="72" spans="1:2">
      <c r="A72" s="120"/>
    </row>
    <row r="73" spans="1:2">
      <c r="A73" s="120"/>
    </row>
    <row r="74" spans="1:2">
      <c r="A74" s="120"/>
    </row>
    <row r="75" spans="1:2">
      <c r="A75" s="120"/>
    </row>
    <row r="76" spans="1:2">
      <c r="A76" s="120"/>
    </row>
  </sheetData>
  <sheetProtection algorithmName="SHA-512" hashValue="NiuONademPtGY5tDsCx4ZnT6kO53W37kfLNgld9f1mwBnjk1jGAMF1qeHb/JFTR7BNBznIefIcRDZ2LtUVDD1g==" saltValue="EmDiX3NKgVdfoMNWJIy37g==" spinCount="100000" sheet="1" selectLockedCells="1"/>
  <pageMargins left="0.55118110236220474" right="0.55118110236220474" top="1.3779527559055118" bottom="0.62992125984251968" header="0.51181102362204722" footer="0.51181102362204722"/>
  <pageSetup paperSize="9" scale="77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6556AE-28EF-4A5C-8BCF-1A86A291678F}">
          <x14:formula1>
            <xm:f>Deelnemers!$B$2:$B$23</xm:f>
          </x14:formula1>
          <xm:sqref>B4:B46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12D2C-9FA2-4FC1-ADA7-DC7E6F52968D}">
  <dimension ref="A1:N28"/>
  <sheetViews>
    <sheetView workbookViewId="0">
      <selection activeCell="B17" sqref="B17"/>
    </sheetView>
  </sheetViews>
  <sheetFormatPr defaultRowHeight="12.75"/>
  <cols>
    <col min="1" max="1" width="5" customWidth="1"/>
    <col min="2" max="2" width="22.85546875" customWidth="1"/>
    <col min="3" max="3" width="15.5703125" customWidth="1"/>
    <col min="4" max="4" width="20.5703125" bestFit="1" customWidth="1"/>
    <col min="5" max="5" width="22.85546875" customWidth="1"/>
  </cols>
  <sheetData>
    <row r="1" spans="1:14" ht="34.15" customHeight="1">
      <c r="A1" s="131"/>
      <c r="B1" s="81" t="s">
        <v>8</v>
      </c>
      <c r="C1" s="81" t="s">
        <v>31</v>
      </c>
      <c r="D1" s="81" t="s">
        <v>32</v>
      </c>
      <c r="E1" s="81" t="s">
        <v>33</v>
      </c>
    </row>
    <row r="2" spans="1:14">
      <c r="A2" s="10">
        <v>1</v>
      </c>
      <c r="B2" s="11" t="s">
        <v>20</v>
      </c>
      <c r="C2" s="10">
        <v>17</v>
      </c>
      <c r="D2" s="80">
        <f t="shared" ref="D2:D22" si="0">C2/30</f>
        <v>0.56666666666666665</v>
      </c>
      <c r="E2" s="11" t="str">
        <f>IF(C2=0,"",B2)</f>
        <v>Hanegraaf, Daan</v>
      </c>
    </row>
    <row r="3" spans="1:14">
      <c r="A3" s="10">
        <v>2</v>
      </c>
      <c r="B3" s="11" t="s">
        <v>21</v>
      </c>
      <c r="C3" s="10">
        <v>17</v>
      </c>
      <c r="D3" s="80">
        <f t="shared" si="0"/>
        <v>0.56666666666666665</v>
      </c>
      <c r="E3" s="11" t="str">
        <f t="shared" ref="E3:E26" si="1">IF(C3=0,"",B3)</f>
        <v>Hanegraaf, Hein</v>
      </c>
    </row>
    <row r="4" spans="1:14">
      <c r="A4" s="10">
        <v>3</v>
      </c>
      <c r="B4" s="11" t="s">
        <v>22</v>
      </c>
      <c r="C4" s="10">
        <v>13</v>
      </c>
      <c r="D4" s="80">
        <f t="shared" si="0"/>
        <v>0.43333333333333335</v>
      </c>
      <c r="E4" s="11" t="str">
        <f t="shared" si="1"/>
        <v>Havermans, Jos</v>
      </c>
      <c r="N4" t="str">
        <f>_xlfn.IFNA(IF(AND(VLOOKUP(E4,Deelnemers!B2:D26,2,FALSE)=G4,VLOOKUP(F4,$R$27:$S4098,2,FALSE)=H4),1,IF(VLOOKUP(E4,$R$27:$S4098,2,FALSE)=G4,3,0)),"")</f>
        <v/>
      </c>
    </row>
    <row r="5" spans="1:14">
      <c r="A5" s="10">
        <v>4</v>
      </c>
      <c r="B5" s="11" t="s">
        <v>9</v>
      </c>
      <c r="C5" s="10">
        <v>12</v>
      </c>
      <c r="D5" s="80">
        <f t="shared" si="0"/>
        <v>0.4</v>
      </c>
      <c r="E5" s="11" t="str">
        <f t="shared" si="1"/>
        <v>Hoppenbrouwers, Ben</v>
      </c>
    </row>
    <row r="6" spans="1:14">
      <c r="A6" s="10">
        <v>5</v>
      </c>
      <c r="B6" s="11" t="s">
        <v>17</v>
      </c>
      <c r="C6" s="10">
        <v>17</v>
      </c>
      <c r="D6" s="80">
        <f t="shared" si="0"/>
        <v>0.56666666666666665</v>
      </c>
      <c r="E6" s="11" t="str">
        <f t="shared" si="1"/>
        <v>Jochems, Cees</v>
      </c>
    </row>
    <row r="7" spans="1:14">
      <c r="A7" s="10">
        <v>6</v>
      </c>
      <c r="B7" s="11" t="s">
        <v>11</v>
      </c>
      <c r="C7" s="10">
        <v>13</v>
      </c>
      <c r="D7" s="80">
        <f t="shared" si="0"/>
        <v>0.43333333333333335</v>
      </c>
      <c r="E7" s="11" t="str">
        <f t="shared" si="1"/>
        <v>Kroese, Gerard</v>
      </c>
    </row>
    <row r="8" spans="1:14">
      <c r="A8" s="10">
        <v>7</v>
      </c>
      <c r="B8" s="11" t="s">
        <v>15</v>
      </c>
      <c r="C8" s="10">
        <v>14</v>
      </c>
      <c r="D8" s="80">
        <f t="shared" si="0"/>
        <v>0.46666666666666667</v>
      </c>
      <c r="E8" s="11" t="str">
        <f t="shared" si="1"/>
        <v>Oorschot, René van</v>
      </c>
    </row>
    <row r="9" spans="1:14">
      <c r="A9" s="10">
        <v>8</v>
      </c>
      <c r="B9" s="11" t="s">
        <v>13</v>
      </c>
      <c r="C9" s="10">
        <v>12</v>
      </c>
      <c r="D9" s="80">
        <f t="shared" si="0"/>
        <v>0.4</v>
      </c>
      <c r="E9" s="11" t="str">
        <f t="shared" si="1"/>
        <v>Praat, Marcel van</v>
      </c>
    </row>
    <row r="10" spans="1:14">
      <c r="A10" s="10">
        <v>9</v>
      </c>
      <c r="B10" s="11" t="s">
        <v>19</v>
      </c>
      <c r="C10" s="10">
        <v>14</v>
      </c>
      <c r="D10" s="80">
        <f t="shared" si="0"/>
        <v>0.46666666666666667</v>
      </c>
      <c r="E10" s="11" t="str">
        <f t="shared" si="1"/>
        <v>Steen, Jan van</v>
      </c>
    </row>
    <row r="11" spans="1:14">
      <c r="A11" s="10">
        <v>10</v>
      </c>
      <c r="B11" s="11" t="s">
        <v>10</v>
      </c>
      <c r="C11" s="10">
        <v>14</v>
      </c>
      <c r="D11" s="80">
        <f t="shared" si="0"/>
        <v>0.46666666666666667</v>
      </c>
      <c r="E11" s="11" t="str">
        <f t="shared" si="1"/>
        <v>Steen, Kees van</v>
      </c>
    </row>
    <row r="12" spans="1:14">
      <c r="A12" s="10">
        <v>11</v>
      </c>
      <c r="B12" s="11" t="s">
        <v>12</v>
      </c>
      <c r="C12" s="10">
        <v>14</v>
      </c>
      <c r="D12" s="80">
        <f t="shared" si="0"/>
        <v>0.46666666666666667</v>
      </c>
      <c r="E12" s="11" t="str">
        <f t="shared" si="1"/>
        <v>Vermeulen, Rudolf</v>
      </c>
    </row>
    <row r="13" spans="1:14">
      <c r="A13" s="10">
        <v>12</v>
      </c>
      <c r="B13" s="11" t="s">
        <v>14</v>
      </c>
      <c r="C13" s="10">
        <v>19</v>
      </c>
      <c r="D13" s="80">
        <f t="shared" si="0"/>
        <v>0.6333333333333333</v>
      </c>
      <c r="E13" s="11" t="str">
        <f t="shared" si="1"/>
        <v>Vissenberg, Erwin</v>
      </c>
    </row>
    <row r="14" spans="1:14">
      <c r="A14" s="10">
        <v>13</v>
      </c>
      <c r="B14" s="11" t="s">
        <v>16</v>
      </c>
      <c r="C14" s="10">
        <v>12</v>
      </c>
      <c r="D14" s="80">
        <f t="shared" si="0"/>
        <v>0.4</v>
      </c>
      <c r="E14" s="11" t="str">
        <f t="shared" si="1"/>
        <v>Zagers, Kees</v>
      </c>
    </row>
    <row r="15" spans="1:14">
      <c r="A15" s="10">
        <v>14</v>
      </c>
      <c r="B15" s="11" t="s">
        <v>18</v>
      </c>
      <c r="C15" s="10">
        <v>15</v>
      </c>
      <c r="D15" s="80">
        <f t="shared" si="0"/>
        <v>0.5</v>
      </c>
      <c r="E15" s="11" t="str">
        <f t="shared" si="1"/>
        <v>Zagers, Mark</v>
      </c>
    </row>
    <row r="16" spans="1:14">
      <c r="A16" s="10">
        <v>15</v>
      </c>
      <c r="B16" s="11" t="s">
        <v>23</v>
      </c>
      <c r="C16" s="10">
        <v>10</v>
      </c>
      <c r="D16" s="80">
        <f t="shared" si="0"/>
        <v>0.33333333333333331</v>
      </c>
      <c r="E16" s="11" t="str">
        <f t="shared" si="1"/>
        <v>Verkooyen, John</v>
      </c>
    </row>
    <row r="17" spans="1:5">
      <c r="A17" s="10">
        <v>16</v>
      </c>
      <c r="B17" s="11"/>
      <c r="C17" s="10"/>
      <c r="D17" s="80">
        <f t="shared" si="0"/>
        <v>0</v>
      </c>
      <c r="E17" s="11" t="str">
        <f t="shared" si="1"/>
        <v/>
      </c>
    </row>
    <row r="18" spans="1:5">
      <c r="A18" s="10">
        <v>17</v>
      </c>
      <c r="B18" s="11"/>
      <c r="C18" s="10"/>
      <c r="D18" s="80">
        <f t="shared" si="0"/>
        <v>0</v>
      </c>
      <c r="E18" s="11" t="str">
        <f t="shared" si="1"/>
        <v/>
      </c>
    </row>
    <row r="19" spans="1:5">
      <c r="A19" s="10">
        <v>18</v>
      </c>
      <c r="B19" s="11"/>
      <c r="C19" s="10"/>
      <c r="D19" s="80">
        <f t="shared" si="0"/>
        <v>0</v>
      </c>
      <c r="E19" s="11" t="str">
        <f t="shared" si="1"/>
        <v/>
      </c>
    </row>
    <row r="20" spans="1:5">
      <c r="A20" s="10">
        <v>19</v>
      </c>
      <c r="B20" s="11"/>
      <c r="C20" s="10"/>
      <c r="D20" s="80">
        <f t="shared" si="0"/>
        <v>0</v>
      </c>
      <c r="E20" s="11" t="str">
        <f t="shared" si="1"/>
        <v/>
      </c>
    </row>
    <row r="21" spans="1:5">
      <c r="A21" s="10">
        <v>20</v>
      </c>
      <c r="B21" s="11"/>
      <c r="C21" s="10"/>
      <c r="D21" s="80">
        <f t="shared" si="0"/>
        <v>0</v>
      </c>
      <c r="E21" s="11" t="str">
        <f t="shared" si="1"/>
        <v/>
      </c>
    </row>
    <row r="22" spans="1:5">
      <c r="A22" s="10">
        <v>21</v>
      </c>
      <c r="B22" s="11"/>
      <c r="C22" s="10"/>
      <c r="D22" s="80">
        <f t="shared" si="0"/>
        <v>0</v>
      </c>
      <c r="E22" s="11" t="str">
        <f t="shared" si="1"/>
        <v/>
      </c>
    </row>
    <row r="23" spans="1:5">
      <c r="A23" s="10">
        <v>22</v>
      </c>
      <c r="B23" s="11"/>
      <c r="C23" s="10"/>
      <c r="D23" s="80">
        <f t="shared" ref="D23:D26" si="2">C23/30</f>
        <v>0</v>
      </c>
      <c r="E23" s="11" t="str">
        <f t="shared" si="1"/>
        <v/>
      </c>
    </row>
    <row r="24" spans="1:5">
      <c r="A24" s="10">
        <v>23</v>
      </c>
      <c r="B24" s="10"/>
      <c r="C24" s="10"/>
      <c r="D24" s="80">
        <f t="shared" si="2"/>
        <v>0</v>
      </c>
      <c r="E24" s="11" t="str">
        <f t="shared" si="1"/>
        <v/>
      </c>
    </row>
    <row r="25" spans="1:5">
      <c r="A25" s="10">
        <v>24</v>
      </c>
      <c r="B25" s="10"/>
      <c r="C25" s="10"/>
      <c r="D25" s="80">
        <f t="shared" si="2"/>
        <v>0</v>
      </c>
      <c r="E25" s="11" t="str">
        <f t="shared" si="1"/>
        <v/>
      </c>
    </row>
    <row r="26" spans="1:5">
      <c r="A26" s="10">
        <v>25</v>
      </c>
      <c r="B26" s="10"/>
      <c r="C26" s="10"/>
      <c r="D26" s="80">
        <f t="shared" si="2"/>
        <v>0</v>
      </c>
      <c r="E26" s="11" t="str">
        <f t="shared" si="1"/>
        <v/>
      </c>
    </row>
    <row r="28" spans="1:5">
      <c r="B28" s="8" t="s">
        <v>34</v>
      </c>
    </row>
  </sheetData>
  <sheetProtection algorithmName="SHA-512" hashValue="Uw1XPFgwQmwna0ZOA5jzYVg/2osoG4eCtVjF4yqKzyk1QDIOIth0SHbWNs0LbQuQGGHtx9Hs57fD1P9U7ds9fw==" saltValue="idQVhuGsP3Xg/qTO1U1V3A==" spinCount="100000" sheet="1" selectLockedCells="1" selectUnlockedCells="1"/>
  <sortState xmlns:xlrd2="http://schemas.microsoft.com/office/spreadsheetml/2017/richdata2" ref="A2:E22">
    <sortCondition ref="A2:A22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6"/>
  <dimension ref="A1:AC29"/>
  <sheetViews>
    <sheetView showGridLines="0" zoomScale="120" zoomScaleNormal="120" workbookViewId="0">
      <selection activeCell="S1" sqref="S1:S1048576"/>
    </sheetView>
  </sheetViews>
  <sheetFormatPr defaultColWidth="9.140625" defaultRowHeight="12.75"/>
  <cols>
    <col min="1" max="1" width="3.85546875" customWidth="1"/>
    <col min="2" max="2" width="22.42578125" bestFit="1" customWidth="1"/>
    <col min="3" max="18" width="5" customWidth="1"/>
    <col min="19" max="28" width="5" hidden="1" customWidth="1"/>
  </cols>
  <sheetData>
    <row r="1" spans="1:29" ht="114" customHeight="1" thickBot="1">
      <c r="A1" s="172" t="s">
        <v>35</v>
      </c>
      <c r="B1" s="171" t="s">
        <v>8</v>
      </c>
      <c r="C1" s="173" t="s">
        <v>31</v>
      </c>
      <c r="D1" s="97" t="str">
        <f>B2</f>
        <v>Hanegraaf, Daan</v>
      </c>
      <c r="E1" s="93" t="str">
        <f>B3</f>
        <v>Hanegraaf, Hein</v>
      </c>
      <c r="F1" s="94" t="str">
        <f>B4</f>
        <v>Havermans, Jos</v>
      </c>
      <c r="G1" s="95" t="str">
        <f>B5</f>
        <v>Hoppenbrouwers, Ben</v>
      </c>
      <c r="H1" s="96" t="str">
        <f>B6</f>
        <v>Jochems, Cees</v>
      </c>
      <c r="I1" s="96" t="str">
        <f>B7</f>
        <v>Kroese, Gerard</v>
      </c>
      <c r="J1" s="96" t="str">
        <f>B8</f>
        <v>Oorschot, René van</v>
      </c>
      <c r="K1" s="95" t="str">
        <f>B9</f>
        <v>Praat, Marcel van</v>
      </c>
      <c r="L1" s="96" t="str">
        <f>B10</f>
        <v>Steen, Jan van</v>
      </c>
      <c r="M1" s="96" t="str">
        <f>B11</f>
        <v>Steen, Kees van</v>
      </c>
      <c r="N1" s="95" t="str">
        <f>B12</f>
        <v>Vermeulen, Rudolf</v>
      </c>
      <c r="O1" s="95" t="str">
        <f>B13</f>
        <v>Vissenberg, Erwin</v>
      </c>
      <c r="P1" s="95" t="str">
        <f>B14</f>
        <v>Zagers, Kees</v>
      </c>
      <c r="Q1" s="96" t="str">
        <f>B15</f>
        <v>Zagers, Mark</v>
      </c>
      <c r="R1" s="96" t="str">
        <f>B16</f>
        <v>Verkooyen, John</v>
      </c>
      <c r="S1" s="95">
        <f>B17</f>
        <v>0</v>
      </c>
      <c r="T1" s="96">
        <f>B18</f>
        <v>0</v>
      </c>
      <c r="U1" s="96">
        <f>B19</f>
        <v>0</v>
      </c>
      <c r="V1" s="96">
        <f>B20</f>
        <v>0</v>
      </c>
      <c r="W1" s="96">
        <f>B21</f>
        <v>0</v>
      </c>
      <c r="X1" s="96">
        <f>B22</f>
        <v>0</v>
      </c>
      <c r="Y1" s="96">
        <f>B23</f>
        <v>0</v>
      </c>
      <c r="Z1" s="96">
        <f>B24</f>
        <v>0</v>
      </c>
      <c r="AA1" s="95">
        <f>B25</f>
        <v>0</v>
      </c>
      <c r="AB1" s="96">
        <f>B26</f>
        <v>0</v>
      </c>
      <c r="AC1" s="90"/>
    </row>
    <row r="2" spans="1:29" ht="18.75" customHeight="1">
      <c r="A2" s="174">
        <v>1</v>
      </c>
      <c r="B2" s="91" t="str">
        <f>IFERROR(IF(VLOOKUP(Deelnemers!$B2,Deelnemers!$B$2:$C$26,2,FALSE)=0,0,Deelnemers!$B2),0)</f>
        <v>Hanegraaf, Daan</v>
      </c>
      <c r="C2" s="100">
        <f>IFERROR(VLOOKUP(B2,Deelnemers!B:C,2,FALSE),0)</f>
        <v>17</v>
      </c>
      <c r="D2" s="98"/>
      <c r="E2" s="92">
        <f>IF(OR($B2=0,E$1=0),"X",IF(SUM(COUNTIF(Invoer!$B$3:$B$599,_xlfn.CONCAT(E$1,"-",$B2)),COUNTIF(Invoer!$B$3:$B$599,_xlfn.CONCAT($B2,"-",E$1)))=0,"",(SUM(COUNTIF(Invoer!$B$3:$B$599,_xlfn.CONCAT(E$1,"-",$B2)),COUNTIF(Invoer!$B$3:$B$599,_xlfn.CONCAT($B2,"-",E$1))))))</f>
        <v>2</v>
      </c>
      <c r="F2" s="92">
        <f>IF(OR($B2=0,F$1=0),"X",IF(SUM(COUNTIF(Invoer!$B$3:$B$599,_xlfn.CONCAT(F$1,"-",$B2)),COUNTIF(Invoer!$B$3:$B$599,_xlfn.CONCAT($B2,"-",F$1)))=0,"",(SUM(COUNTIF(Invoer!$B$3:$B$599,_xlfn.CONCAT(F$1,"-",$B2)),COUNTIF(Invoer!$B$3:$B$599,_xlfn.CONCAT($B2,"-",F$1))))))</f>
        <v>1</v>
      </c>
      <c r="G2" s="92">
        <f>IF(OR($B2=0,G$1=0),"X",IF(SUM(COUNTIF(Invoer!$B$3:$B$599,_xlfn.CONCAT(G$1,"-",$B2)),COUNTIF(Invoer!$B$3:$B$599,_xlfn.CONCAT($B2,"-",G$1)))=0,"",(SUM(COUNTIF(Invoer!$B$3:$B$599,_xlfn.CONCAT(G$1,"-",$B2)),COUNTIF(Invoer!$B$3:$B$599,_xlfn.CONCAT($B2,"-",G$1))))))</f>
        <v>4</v>
      </c>
      <c r="H2" s="92">
        <f>IF(OR($B2=0,H$1=0),"X",IF(SUM(COUNTIF(Invoer!$B$3:$B$599,_xlfn.CONCAT(H$1,"-",$B2)),COUNTIF(Invoer!$B$3:$B$599,_xlfn.CONCAT($B2,"-",H$1)))=0,"",(SUM(COUNTIF(Invoer!$B$3:$B$599,_xlfn.CONCAT(H$1,"-",$B2)),COUNTIF(Invoer!$B$3:$B$599,_xlfn.CONCAT($B2,"-",H$1))))))</f>
        <v>5</v>
      </c>
      <c r="I2" s="92">
        <f>IF(OR($B2=0,I$1=0),"X",IF(SUM(COUNTIF(Invoer!$B$3:$B$599,_xlfn.CONCAT(I$1,"-",$B2)),COUNTIF(Invoer!$B$3:$B$599,_xlfn.CONCAT($B2,"-",I$1)))=0,"",(SUM(COUNTIF(Invoer!$B$3:$B$599,_xlfn.CONCAT(I$1,"-",$B2)),COUNTIF(Invoer!$B$3:$B$599,_xlfn.CONCAT($B2,"-",I$1))))))</f>
        <v>4</v>
      </c>
      <c r="J2" s="92">
        <f>IF(OR($B2=0,J$1=0),"X",IF(SUM(COUNTIF(Invoer!$B$3:$B$599,_xlfn.CONCAT(J$1,"-",$B2)),COUNTIF(Invoer!$B$3:$B$599,_xlfn.CONCAT($B2,"-",J$1)))=0,"",(SUM(COUNTIF(Invoer!$B$3:$B$599,_xlfn.CONCAT(J$1,"-",$B2)),COUNTIF(Invoer!$B$3:$B$599,_xlfn.CONCAT($B2,"-",J$1))))))</f>
        <v>3</v>
      </c>
      <c r="K2" s="92">
        <f>IF(OR($B2=0,K$1=0),"X",IF(SUM(COUNTIF(Invoer!$B$3:$B$599,_xlfn.CONCAT(K$1,"-",$B2)),COUNTIF(Invoer!$B$3:$B$599,_xlfn.CONCAT($B2,"-",K$1)))=0,"",(SUM(COUNTIF(Invoer!$B$3:$B$599,_xlfn.CONCAT(K$1,"-",$B2)),COUNTIF(Invoer!$B$3:$B$599,_xlfn.CONCAT($B2,"-",K$1))))))</f>
        <v>5</v>
      </c>
      <c r="L2" s="92">
        <f>IF(OR($B2=0,L$1=0),"X",IF(SUM(COUNTIF(Invoer!$B$3:$B$599,_xlfn.CONCAT(L$1,"-",$B2)),COUNTIF(Invoer!$B$3:$B$599,_xlfn.CONCAT($B2,"-",L$1)))=0,"",(SUM(COUNTIF(Invoer!$B$3:$B$599,_xlfn.CONCAT(L$1,"-",$B2)),COUNTIF(Invoer!$B$3:$B$599,_xlfn.CONCAT($B2,"-",L$1))))))</f>
        <v>3</v>
      </c>
      <c r="M2" s="92">
        <f>IF(OR($B2=0,M$1=0),"X",IF(SUM(COUNTIF(Invoer!$B$3:$B$599,_xlfn.CONCAT(M$1,"-",$B2)),COUNTIF(Invoer!$B$3:$B$599,_xlfn.CONCAT($B2,"-",M$1)))=0,"",(SUM(COUNTIF(Invoer!$B$3:$B$599,_xlfn.CONCAT(M$1,"-",$B2)),COUNTIF(Invoer!$B$3:$B$599,_xlfn.CONCAT($B2,"-",M$1))))))</f>
        <v>2</v>
      </c>
      <c r="N2" s="92">
        <f>IF(OR($B2=0,N$1=0),"X",IF(SUM(COUNTIF(Invoer!$B$3:$B$599,_xlfn.CONCAT(N$1,"-",$B2)),COUNTIF(Invoer!$B$3:$B$599,_xlfn.CONCAT($B2,"-",N$1)))=0,"",(SUM(COUNTIF(Invoer!$B$3:$B$599,_xlfn.CONCAT(N$1,"-",$B2)),COUNTIF(Invoer!$B$3:$B$599,_xlfn.CONCAT($B2,"-",N$1))))))</f>
        <v>5</v>
      </c>
      <c r="O2" s="92">
        <f>IF(OR($B2=0,O$1=0),"X",IF(SUM(COUNTIF(Invoer!$B$3:$B$599,_xlfn.CONCAT(O$1,"-",$B2)),COUNTIF(Invoer!$B$3:$B$599,_xlfn.CONCAT($B2,"-",O$1)))=0,"",(SUM(COUNTIF(Invoer!$B$3:$B$599,_xlfn.CONCAT(O$1,"-",$B2)),COUNTIF(Invoer!$B$3:$B$599,_xlfn.CONCAT($B2,"-",O$1))))))</f>
        <v>2</v>
      </c>
      <c r="P2" s="92">
        <f>IF(OR($B2=0,P$1=0),"X",IF(SUM(COUNTIF(Invoer!$B$3:$B$599,_xlfn.CONCAT(P$1,"-",$B2)),COUNTIF(Invoer!$B$3:$B$599,_xlfn.CONCAT($B2,"-",P$1)))=0,"",(SUM(COUNTIF(Invoer!$B$3:$B$599,_xlfn.CONCAT(P$1,"-",$B2)),COUNTIF(Invoer!$B$3:$B$599,_xlfn.CONCAT($B2,"-",P$1))))))</f>
        <v>3</v>
      </c>
      <c r="Q2" s="92">
        <f>IF(OR($B2=0,Q$1=0),"X",IF(SUM(COUNTIF(Invoer!$B$3:$B$599,_xlfn.CONCAT(Q$1,"-",$B2)),COUNTIF(Invoer!$B$3:$B$599,_xlfn.CONCAT($B2,"-",Q$1)))=0,"",(SUM(COUNTIF(Invoer!$B$3:$B$599,_xlfn.CONCAT(Q$1,"-",$B2)),COUNTIF(Invoer!$B$3:$B$599,_xlfn.CONCAT($B2,"-",Q$1))))))</f>
        <v>1</v>
      </c>
      <c r="R2" s="92">
        <f>IF(OR($B2=0,R$1=0),"X",IF(SUM(COUNTIF(Invoer!$B$3:$B$599,_xlfn.CONCAT(R$1,"-",$B2)),COUNTIF(Invoer!$B$3:$B$599,_xlfn.CONCAT($B2,"-",R$1)))=0,"",(SUM(COUNTIF(Invoer!$B$3:$B$599,_xlfn.CONCAT(R$1,"-",$B2)),COUNTIF(Invoer!$B$3:$B$599,_xlfn.CONCAT($B2,"-",R$1))))))</f>
        <v>3</v>
      </c>
      <c r="S2" s="92" t="str">
        <f>IF(OR($B2=0,S$1=0),"X",IF(SUM(COUNTIF(Invoer!$B$3:$B$599,_xlfn.CONCAT(S$1,"-",$B2)),COUNTIF(Invoer!$B$3:$B$599,_xlfn.CONCAT($B2,"-",S$1)))=0,"",(SUM(COUNTIF(Invoer!$B$3:$B$599,_xlfn.CONCAT(S$1,"-",$B2)),COUNTIF(Invoer!$B$3:$B$599,_xlfn.CONCAT($B2,"-",S$1))))))</f>
        <v>X</v>
      </c>
      <c r="T2" s="92" t="str">
        <f>IF(OR($B2=0,T$1=0),"X",IF(SUM(COUNTIF(Invoer!$B$3:$B$599,_xlfn.CONCAT(T$1,"-",$B2)),COUNTIF(Invoer!$B$3:$B$599,_xlfn.CONCAT($B2,"-",T$1)))=0,"",(SUM(COUNTIF(Invoer!$B$3:$B$599,_xlfn.CONCAT(T$1,"-",$B2)),COUNTIF(Invoer!$B$3:$B$599,_xlfn.CONCAT($B2,"-",T$1))))))</f>
        <v>X</v>
      </c>
      <c r="U2" s="92" t="str">
        <f>IF(OR($B2=0,U$1=0),"X",IF(SUM(COUNTIF(Invoer!$B$3:$B$599,_xlfn.CONCAT(U$1,"-",$B2)),COUNTIF(Invoer!$B$3:$B$599,_xlfn.CONCAT($B2,"-",U$1)))=0,"",(SUM(COUNTIF(Invoer!$B$3:$B$599,_xlfn.CONCAT(U$1,"-",$B2)),COUNTIF(Invoer!$B$3:$B$599,_xlfn.CONCAT($B2,"-",U$1))))))</f>
        <v>X</v>
      </c>
      <c r="V2" s="92" t="str">
        <f>IF(OR($B2=0,V$1=0),"X",IF(SUM(COUNTIF(Invoer!$B$3:$B$599,_xlfn.CONCAT(V$1,"-",$B2)),COUNTIF(Invoer!$B$3:$B$599,_xlfn.CONCAT($B2,"-",V$1)))=0,"",(SUM(COUNTIF(Invoer!$B$3:$B$599,_xlfn.CONCAT(V$1,"-",$B2)),COUNTIF(Invoer!$B$3:$B$599,_xlfn.CONCAT($B2,"-",V$1))))))</f>
        <v>X</v>
      </c>
      <c r="W2" s="92" t="str">
        <f>IF(OR($B2=0,W$1=0),"X",IF(SUM(COUNTIF(Invoer!$B$3:$B$599,_xlfn.CONCAT(W$1,"-",$B2)),COUNTIF(Invoer!$B$3:$B$599,_xlfn.CONCAT($B2,"-",W$1)))=0,"",(SUM(COUNTIF(Invoer!$B$3:$B$599,_xlfn.CONCAT(W$1,"-",$B2)),COUNTIF(Invoer!$B$3:$B$599,_xlfn.CONCAT($B2,"-",W$1))))))</f>
        <v>X</v>
      </c>
      <c r="X2" s="92" t="str">
        <f>IF(OR($B2=0,X$1=0),"X",IF(SUM(COUNTIF(Invoer!$B$3:$B$599,_xlfn.CONCAT(X$1,"-",$B2)),COUNTIF(Invoer!$B$3:$B$599,_xlfn.CONCAT($B2,"-",X$1)))=0,"",(SUM(COUNTIF(Invoer!$B$3:$B$599,_xlfn.CONCAT(X$1,"-",$B2)),COUNTIF(Invoer!$B$3:$B$599,_xlfn.CONCAT($B2,"-",X$1))))))</f>
        <v>X</v>
      </c>
      <c r="Y2" s="92" t="str">
        <f>IF(OR($B2=0,Y$1=0),"X",IF(SUM(COUNTIF(Invoer!$B$3:$B$599,_xlfn.CONCAT(Y$1,"-",$B2)),COUNTIF(Invoer!$B$3:$B$599,_xlfn.CONCAT($B2,"-",Y$1)))=0,"",(SUM(COUNTIF(Invoer!$B$3:$B$599,_xlfn.CONCAT(Y$1,"-",$B2)),COUNTIF(Invoer!$B$3:$B$599,_xlfn.CONCAT($B2,"-",Y$1))))))</f>
        <v>X</v>
      </c>
      <c r="Z2" s="92" t="str">
        <f>IF(OR($B2=0,Z$1=0),"X",IF(SUM(COUNTIF(Invoer!$B$3:$B$599,_xlfn.CONCAT(Z$1,"-",$B2)),COUNTIF(Invoer!$B$3:$B$599,_xlfn.CONCAT($B2,"-",Z$1)))=0,"",(SUM(COUNTIF(Invoer!$B$3:$B$599,_xlfn.CONCAT(Z$1,"-",$B2)),COUNTIF(Invoer!$B$3:$B$599,_xlfn.CONCAT($B2,"-",Z$1))))))</f>
        <v>X</v>
      </c>
      <c r="AA2" s="92" t="str">
        <f>IF(OR($B2=0,AA$1=0),"X",IF(SUM(COUNTIF(Invoer!$B$3:$B$599,_xlfn.CONCAT(AA$1,"-",$B2)),COUNTIF(Invoer!$B$3:$B$599,_xlfn.CONCAT($B2,"-",AA$1)))=0,"",(SUM(COUNTIF(Invoer!$B$3:$B$599,_xlfn.CONCAT(AA$1,"-",$B2)),COUNTIF(Invoer!$B$3:$B$599,_xlfn.CONCAT($B2,"-",AA$1))))))</f>
        <v>X</v>
      </c>
      <c r="AB2" s="92" t="str">
        <f>IF(OR($B2=0,AB$1=0),"X",IF(SUM(COUNTIF(Invoer!$B$3:$B$599,_xlfn.CONCAT(AB$1,"-",$B2)),COUNTIF(Invoer!$B$3:$B$599,_xlfn.CONCAT($B2,"-",AB$1)))=0,"",(SUM(COUNTIF(Invoer!$B$3:$B$599,_xlfn.CONCAT(AB$1,"-",$B2)),COUNTIF(Invoer!$B$3:$B$599,_xlfn.CONCAT($B2,"-",AB$1))))))</f>
        <v>X</v>
      </c>
      <c r="AC2" s="90"/>
    </row>
    <row r="3" spans="1:29" ht="18.75" customHeight="1">
      <c r="A3" s="175">
        <v>2</v>
      </c>
      <c r="B3" s="91" t="str">
        <f>IFERROR(IF(VLOOKUP(Deelnemers!$B3,Deelnemers!$B$2:$C$26,2,FALSE)=0,0,Deelnemers!$B3),0)</f>
        <v>Hanegraaf, Hein</v>
      </c>
      <c r="C3" s="100">
        <f>IFERROR(VLOOKUP(B3,Deelnemers!B:C,2,FALSE),0)</f>
        <v>17</v>
      </c>
      <c r="D3" s="228"/>
      <c r="E3" s="88"/>
      <c r="F3" s="92">
        <f>IF(OR($B3=0,F$1=0),"X",IF(SUM(COUNTIF(Invoer!$B$3:$B$599,_xlfn.CONCAT(F$1,"-",$B3)),COUNTIF(Invoer!$B$3:$B$599,_xlfn.CONCAT($B3,"-",F$1)))=0,"",(SUM(COUNTIF(Invoer!$B$3:$B$599,_xlfn.CONCAT(F$1,"-",$B3)),COUNTIF(Invoer!$B$3:$B$599,_xlfn.CONCAT($B3,"-",F$1))))))</f>
        <v>1</v>
      </c>
      <c r="G3" s="92">
        <f>IF(OR($B3=0,G$1=0),"X",IF(SUM(COUNTIF(Invoer!$B$3:$B$599,_xlfn.CONCAT(G$1,"-",$B3)),COUNTIF(Invoer!$B$3:$B$599,_xlfn.CONCAT($B3,"-",G$1)))=0,"",(SUM(COUNTIF(Invoer!$B$3:$B$599,_xlfn.CONCAT(G$1,"-",$B3)),COUNTIF(Invoer!$B$3:$B$599,_xlfn.CONCAT($B3,"-",G$1))))))</f>
        <v>2</v>
      </c>
      <c r="H3" s="92">
        <f>IF(OR($B3=0,H$1=0),"X",IF(SUM(COUNTIF(Invoer!$B$3:$B$599,_xlfn.CONCAT(H$1,"-",$B3)),COUNTIF(Invoer!$B$3:$B$599,_xlfn.CONCAT($B3,"-",H$1)))=0,"",(SUM(COUNTIF(Invoer!$B$3:$B$599,_xlfn.CONCAT(H$1,"-",$B3)),COUNTIF(Invoer!$B$3:$B$599,_xlfn.CONCAT($B3,"-",H$1))))))</f>
        <v>1</v>
      </c>
      <c r="I3" s="92">
        <f>IF(OR($B3=0,I$1=0),"X",IF(SUM(COUNTIF(Invoer!$B$3:$B$599,_xlfn.CONCAT(I$1,"-",$B3)),COUNTIF(Invoer!$B$3:$B$599,_xlfn.CONCAT($B3,"-",I$1)))=0,"",(SUM(COUNTIF(Invoer!$B$3:$B$599,_xlfn.CONCAT(I$1,"-",$B3)),COUNTIF(Invoer!$B$3:$B$599,_xlfn.CONCAT($B3,"-",I$1))))))</f>
        <v>1</v>
      </c>
      <c r="J3" s="92">
        <f>IF(OR($B3=0,J$1=0),"X",IF(SUM(COUNTIF(Invoer!$B$3:$B$599,_xlfn.CONCAT(J$1,"-",$B3)),COUNTIF(Invoer!$B$3:$B$599,_xlfn.CONCAT($B3,"-",J$1)))=0,"",(SUM(COUNTIF(Invoer!$B$3:$B$599,_xlfn.CONCAT(J$1,"-",$B3)),COUNTIF(Invoer!$B$3:$B$599,_xlfn.CONCAT($B3,"-",J$1))))))</f>
        <v>1</v>
      </c>
      <c r="K3" s="92">
        <f>IF(OR($B3=0,K$1=0),"X",IF(SUM(COUNTIF(Invoer!$B$3:$B$599,_xlfn.CONCAT(K$1,"-",$B3)),COUNTIF(Invoer!$B$3:$B$599,_xlfn.CONCAT($B3,"-",K$1)))=0,"",(SUM(COUNTIF(Invoer!$B$3:$B$599,_xlfn.CONCAT(K$1,"-",$B3)),COUNTIF(Invoer!$B$3:$B$599,_xlfn.CONCAT($B3,"-",K$1))))))</f>
        <v>2</v>
      </c>
      <c r="L3" s="92">
        <f>IF(OR($B3=0,L$1=0),"X",IF(SUM(COUNTIF(Invoer!$B$3:$B$599,_xlfn.CONCAT(L$1,"-",$B3)),COUNTIF(Invoer!$B$3:$B$599,_xlfn.CONCAT($B3,"-",L$1)))=0,"",(SUM(COUNTIF(Invoer!$B$3:$B$599,_xlfn.CONCAT(L$1,"-",$B3)),COUNTIF(Invoer!$B$3:$B$599,_xlfn.CONCAT($B3,"-",L$1))))))</f>
        <v>1</v>
      </c>
      <c r="M3" s="92">
        <f>IF(OR($B3=0,M$1=0),"X",IF(SUM(COUNTIF(Invoer!$B$3:$B$599,_xlfn.CONCAT(M$1,"-",$B3)),COUNTIF(Invoer!$B$3:$B$599,_xlfn.CONCAT($B3,"-",M$1)))=0,"",(SUM(COUNTIF(Invoer!$B$3:$B$599,_xlfn.CONCAT(M$1,"-",$B3)),COUNTIF(Invoer!$B$3:$B$599,_xlfn.CONCAT($B3,"-",M$1))))))</f>
        <v>1</v>
      </c>
      <c r="N3" s="92">
        <f>IF(OR($B3=0,N$1=0),"X",IF(SUM(COUNTIF(Invoer!$B$3:$B$599,_xlfn.CONCAT(N$1,"-",$B3)),COUNTIF(Invoer!$B$3:$B$599,_xlfn.CONCAT($B3,"-",N$1)))=0,"",(SUM(COUNTIF(Invoer!$B$3:$B$599,_xlfn.CONCAT(N$1,"-",$B3)),COUNTIF(Invoer!$B$3:$B$599,_xlfn.CONCAT($B3,"-",N$1))))))</f>
        <v>3</v>
      </c>
      <c r="O3" s="92">
        <f>IF(OR($B3=0,O$1=0),"X",IF(SUM(COUNTIF(Invoer!$B$3:$B$599,_xlfn.CONCAT(O$1,"-",$B3)),COUNTIF(Invoer!$B$3:$B$599,_xlfn.CONCAT($B3,"-",O$1)))=0,"",(SUM(COUNTIF(Invoer!$B$3:$B$599,_xlfn.CONCAT(O$1,"-",$B3)),COUNTIF(Invoer!$B$3:$B$599,_xlfn.CONCAT($B3,"-",O$1))))))</f>
        <v>4</v>
      </c>
      <c r="P3" s="92">
        <f>IF(OR($B3=0,P$1=0),"X",IF(SUM(COUNTIF(Invoer!$B$3:$B$599,_xlfn.CONCAT(P$1,"-",$B3)),COUNTIF(Invoer!$B$3:$B$599,_xlfn.CONCAT($B3,"-",P$1)))=0,"",(SUM(COUNTIF(Invoer!$B$3:$B$599,_xlfn.CONCAT(P$1,"-",$B3)),COUNTIF(Invoer!$B$3:$B$599,_xlfn.CONCAT($B3,"-",P$1))))))</f>
        <v>1</v>
      </c>
      <c r="Q3" s="92" t="str">
        <f>IF(OR($B3=0,Q$1=0),"X",IF(SUM(COUNTIF(Invoer!$B$3:$B$599,_xlfn.CONCAT(Q$1,"-",$B3)),COUNTIF(Invoer!$B$3:$B$599,_xlfn.CONCAT($B3,"-",Q$1)))=0,"",(SUM(COUNTIF(Invoer!$B$3:$B$599,_xlfn.CONCAT(Q$1,"-",$B3)),COUNTIF(Invoer!$B$3:$B$599,_xlfn.CONCAT($B3,"-",Q$1))))))</f>
        <v/>
      </c>
      <c r="R3" s="92">
        <f>IF(OR($B3=0,R$1=0),"X",IF(SUM(COUNTIF(Invoer!$B$3:$B$599,_xlfn.CONCAT(R$1,"-",$B3)),COUNTIF(Invoer!$B$3:$B$599,_xlfn.CONCAT($B3,"-",R$1)))=0,"",(SUM(COUNTIF(Invoer!$B$3:$B$599,_xlfn.CONCAT(R$1,"-",$B3)),COUNTIF(Invoer!$B$3:$B$599,_xlfn.CONCAT($B3,"-",R$1))))))</f>
        <v>2</v>
      </c>
      <c r="S3" s="92" t="str">
        <f>IF(OR($B3=0,S$1=0),"X",IF(SUM(COUNTIF(Invoer!$B$3:$B$599,_xlfn.CONCAT(S$1,"-",$B3)),COUNTIF(Invoer!$B$3:$B$599,_xlfn.CONCAT($B3,"-",S$1)))=0,"",(SUM(COUNTIF(Invoer!$B$3:$B$599,_xlfn.CONCAT(S$1,"-",$B3)),COUNTIF(Invoer!$B$3:$B$599,_xlfn.CONCAT($B3,"-",S$1))))))</f>
        <v>X</v>
      </c>
      <c r="T3" s="92" t="str">
        <f>IF(OR($B3=0,T$1=0),"X",IF(SUM(COUNTIF(Invoer!$B$3:$B$599,_xlfn.CONCAT(T$1,"-",$B3)),COUNTIF(Invoer!$B$3:$B$599,_xlfn.CONCAT($B3,"-",T$1)))=0,"",(SUM(COUNTIF(Invoer!$B$3:$B$599,_xlfn.CONCAT(T$1,"-",$B3)),COUNTIF(Invoer!$B$3:$B$599,_xlfn.CONCAT($B3,"-",T$1))))))</f>
        <v>X</v>
      </c>
      <c r="U3" s="92" t="str">
        <f>IF(OR($B3=0,U$1=0),"X",IF(SUM(COUNTIF(Invoer!$B$3:$B$599,_xlfn.CONCAT(U$1,"-",$B3)),COUNTIF(Invoer!$B$3:$B$599,_xlfn.CONCAT($B3,"-",U$1)))=0,"",(SUM(COUNTIF(Invoer!$B$3:$B$599,_xlfn.CONCAT(U$1,"-",$B3)),COUNTIF(Invoer!$B$3:$B$599,_xlfn.CONCAT($B3,"-",U$1))))))</f>
        <v>X</v>
      </c>
      <c r="V3" s="92" t="str">
        <f>IF(OR($B3=0,V$1=0),"X",IF(SUM(COUNTIF(Invoer!$B$3:$B$599,_xlfn.CONCAT(V$1,"-",$B3)),COUNTIF(Invoer!$B$3:$B$599,_xlfn.CONCAT($B3,"-",V$1)))=0,"",(SUM(COUNTIF(Invoer!$B$3:$B$599,_xlfn.CONCAT(V$1,"-",$B3)),COUNTIF(Invoer!$B$3:$B$599,_xlfn.CONCAT($B3,"-",V$1))))))</f>
        <v>X</v>
      </c>
      <c r="W3" s="92" t="str">
        <f>IF(OR($B3=0,W$1=0),"X",IF(SUM(COUNTIF(Invoer!$B$3:$B$599,_xlfn.CONCAT(W$1,"-",$B3)),COUNTIF(Invoer!$B$3:$B$599,_xlfn.CONCAT($B3,"-",W$1)))=0,"",(SUM(COUNTIF(Invoer!$B$3:$B$599,_xlfn.CONCAT(W$1,"-",$B3)),COUNTIF(Invoer!$B$3:$B$599,_xlfn.CONCAT($B3,"-",W$1))))))</f>
        <v>X</v>
      </c>
      <c r="X3" s="92" t="str">
        <f>IF(OR($B3=0,X$1=0),"X",IF(SUM(COUNTIF(Invoer!$B$3:$B$599,_xlfn.CONCAT(X$1,"-",$B3)),COUNTIF(Invoer!$B$3:$B$599,_xlfn.CONCAT($B3,"-",X$1)))=0,"",(SUM(COUNTIF(Invoer!$B$3:$B$599,_xlfn.CONCAT(X$1,"-",$B3)),COUNTIF(Invoer!$B$3:$B$599,_xlfn.CONCAT($B3,"-",X$1))))))</f>
        <v>X</v>
      </c>
      <c r="Y3" s="92" t="str">
        <f>IF(OR($B3=0,Y$1=0),"X",IF(SUM(COUNTIF(Invoer!$B$3:$B$599,_xlfn.CONCAT(Y$1,"-",$B3)),COUNTIF(Invoer!$B$3:$B$599,_xlfn.CONCAT($B3,"-",Y$1)))=0,"",(SUM(COUNTIF(Invoer!$B$3:$B$599,_xlfn.CONCAT(Y$1,"-",$B3)),COUNTIF(Invoer!$B$3:$B$599,_xlfn.CONCAT($B3,"-",Y$1))))))</f>
        <v>X</v>
      </c>
      <c r="Z3" s="92" t="str">
        <f>IF(OR($B3=0,Z$1=0),"X",IF(SUM(COUNTIF(Invoer!$B$3:$B$599,_xlfn.CONCAT(Z$1,"-",$B3)),COUNTIF(Invoer!$B$3:$B$599,_xlfn.CONCAT($B3,"-",Z$1)))=0,"",(SUM(COUNTIF(Invoer!$B$3:$B$599,_xlfn.CONCAT(Z$1,"-",$B3)),COUNTIF(Invoer!$B$3:$B$599,_xlfn.CONCAT($B3,"-",Z$1))))))</f>
        <v>X</v>
      </c>
      <c r="AA3" s="92" t="str">
        <f>IF(OR($B3=0,AA$1=0),"X",IF(SUM(COUNTIF(Invoer!$B$3:$B$599,_xlfn.CONCAT(AA$1,"-",$B3)),COUNTIF(Invoer!$B$3:$B$599,_xlfn.CONCAT($B3,"-",AA$1)))=0,"",(SUM(COUNTIF(Invoer!$B$3:$B$599,_xlfn.CONCAT(AA$1,"-",$B3)),COUNTIF(Invoer!$B$3:$B$599,_xlfn.CONCAT($B3,"-",AA$1))))))</f>
        <v>X</v>
      </c>
      <c r="AB3" s="92" t="str">
        <f>IF(OR($B3=0,AB$1=0),"X",IF(SUM(COUNTIF(Invoer!$B$3:$B$599,_xlfn.CONCAT(AB$1,"-",$B3)),COUNTIF(Invoer!$B$3:$B$599,_xlfn.CONCAT($B3,"-",AB$1)))=0,"",(SUM(COUNTIF(Invoer!$B$3:$B$599,_xlfn.CONCAT(AB$1,"-",$B3)),COUNTIF(Invoer!$B$3:$B$599,_xlfn.CONCAT($B3,"-",AB$1))))))</f>
        <v>X</v>
      </c>
      <c r="AC3" s="90"/>
    </row>
    <row r="4" spans="1:29" ht="18.75" customHeight="1">
      <c r="A4" s="174">
        <v>3</v>
      </c>
      <c r="B4" s="91" t="str">
        <f>IFERROR(IF(VLOOKUP(Deelnemers!$B4,Deelnemers!$B$2:$C$26,2,FALSE)=0,0,Deelnemers!$B4),0)</f>
        <v>Havermans, Jos</v>
      </c>
      <c r="C4" s="100">
        <f>IFERROR(VLOOKUP(B4,Deelnemers!B:C,2,FALSE),0)</f>
        <v>13</v>
      </c>
      <c r="D4" s="228"/>
      <c r="E4" s="229"/>
      <c r="F4" s="88"/>
      <c r="G4" s="92">
        <f>IF(OR($B4=0,G$1=0),"X",IF(SUM(COUNTIF(Invoer!$B$3:$B$599,_xlfn.CONCAT(G$1,"-",$B4)),COUNTIF(Invoer!$B$3:$B$599,_xlfn.CONCAT($B4,"-",G$1)))=0,"",(SUM(COUNTIF(Invoer!$B$3:$B$599,_xlfn.CONCAT(G$1,"-",$B4)),COUNTIF(Invoer!$B$3:$B$599,_xlfn.CONCAT($B4,"-",G$1))))))</f>
        <v>4</v>
      </c>
      <c r="H4" s="92">
        <f>IF(OR($B4=0,H$1=0),"X",IF(SUM(COUNTIF(Invoer!$B$3:$B$599,_xlfn.CONCAT(H$1,"-",$B4)),COUNTIF(Invoer!$B$3:$B$599,_xlfn.CONCAT($B4,"-",H$1)))=0,"",(SUM(COUNTIF(Invoer!$B$3:$B$599,_xlfn.CONCAT(H$1,"-",$B4)),COUNTIF(Invoer!$B$3:$B$599,_xlfn.CONCAT($B4,"-",H$1))))))</f>
        <v>3</v>
      </c>
      <c r="I4" s="92">
        <f>IF(OR($B4=0,I$1=0),"X",IF(SUM(COUNTIF(Invoer!$B$3:$B$599,_xlfn.CONCAT(I$1,"-",$B4)),COUNTIF(Invoer!$B$3:$B$599,_xlfn.CONCAT($B4,"-",I$1)))=0,"",(SUM(COUNTIF(Invoer!$B$3:$B$599,_xlfn.CONCAT(I$1,"-",$B4)),COUNTIF(Invoer!$B$3:$B$599,_xlfn.CONCAT($B4,"-",I$1))))))</f>
        <v>2</v>
      </c>
      <c r="J4" s="92">
        <f>IF(OR($B4=0,J$1=0),"X",IF(SUM(COUNTIF(Invoer!$B$3:$B$599,_xlfn.CONCAT(J$1,"-",$B4)),COUNTIF(Invoer!$B$3:$B$599,_xlfn.CONCAT($B4,"-",J$1)))=0,"",(SUM(COUNTIF(Invoer!$B$3:$B$599,_xlfn.CONCAT(J$1,"-",$B4)),COUNTIF(Invoer!$B$3:$B$599,_xlfn.CONCAT($B4,"-",J$1))))))</f>
        <v>1</v>
      </c>
      <c r="K4" s="92">
        <f>IF(OR($B4=0,K$1=0),"X",IF(SUM(COUNTIF(Invoer!$B$3:$B$599,_xlfn.CONCAT(K$1,"-",$B4)),COUNTIF(Invoer!$B$3:$B$599,_xlfn.CONCAT($B4,"-",K$1)))=0,"",(SUM(COUNTIF(Invoer!$B$3:$B$599,_xlfn.CONCAT(K$1,"-",$B4)),COUNTIF(Invoer!$B$3:$B$599,_xlfn.CONCAT($B4,"-",K$1))))))</f>
        <v>5</v>
      </c>
      <c r="L4" s="92">
        <f>IF(OR($B4=0,L$1=0),"X",IF(SUM(COUNTIF(Invoer!$B$3:$B$599,_xlfn.CONCAT(L$1,"-",$B4)),COUNTIF(Invoer!$B$3:$B$599,_xlfn.CONCAT($B4,"-",L$1)))=0,"",(SUM(COUNTIF(Invoer!$B$3:$B$599,_xlfn.CONCAT(L$1,"-",$B4)),COUNTIF(Invoer!$B$3:$B$599,_xlfn.CONCAT($B4,"-",L$1))))))</f>
        <v>3</v>
      </c>
      <c r="M4" s="92">
        <f>IF(OR($B4=0,M$1=0),"X",IF(SUM(COUNTIF(Invoer!$B$3:$B$599,_xlfn.CONCAT(M$1,"-",$B4)),COUNTIF(Invoer!$B$3:$B$599,_xlfn.CONCAT($B4,"-",M$1)))=0,"",(SUM(COUNTIF(Invoer!$B$3:$B$599,_xlfn.CONCAT(M$1,"-",$B4)),COUNTIF(Invoer!$B$3:$B$599,_xlfn.CONCAT($B4,"-",M$1))))))</f>
        <v>2</v>
      </c>
      <c r="N4" s="92">
        <f>IF(OR($B4=0,N$1=0),"X",IF(SUM(COUNTIF(Invoer!$B$3:$B$599,_xlfn.CONCAT(N$1,"-",$B4)),COUNTIF(Invoer!$B$3:$B$599,_xlfn.CONCAT($B4,"-",N$1)))=0,"",(SUM(COUNTIF(Invoer!$B$3:$B$599,_xlfn.CONCAT(N$1,"-",$B4)),COUNTIF(Invoer!$B$3:$B$599,_xlfn.CONCAT($B4,"-",N$1))))))</f>
        <v>3</v>
      </c>
      <c r="O4" s="92">
        <f>IF(OR($B4=0,O$1=0),"X",IF(SUM(COUNTIF(Invoer!$B$3:$B$599,_xlfn.CONCAT(O$1,"-",$B4)),COUNTIF(Invoer!$B$3:$B$599,_xlfn.CONCAT($B4,"-",O$1)))=0,"",(SUM(COUNTIF(Invoer!$B$3:$B$599,_xlfn.CONCAT(O$1,"-",$B4)),COUNTIF(Invoer!$B$3:$B$599,_xlfn.CONCAT($B4,"-",O$1))))))</f>
        <v>3</v>
      </c>
      <c r="P4" s="92">
        <f>IF(OR($B4=0,P$1=0),"X",IF(SUM(COUNTIF(Invoer!$B$3:$B$599,_xlfn.CONCAT(P$1,"-",$B4)),COUNTIF(Invoer!$B$3:$B$599,_xlfn.CONCAT($B4,"-",P$1)))=0,"",(SUM(COUNTIF(Invoer!$B$3:$B$599,_xlfn.CONCAT(P$1,"-",$B4)),COUNTIF(Invoer!$B$3:$B$599,_xlfn.CONCAT($B4,"-",P$1))))))</f>
        <v>4</v>
      </c>
      <c r="Q4" s="92">
        <f>IF(OR($B4=0,Q$1=0),"X",IF(SUM(COUNTIF(Invoer!$B$3:$B$599,_xlfn.CONCAT(Q$1,"-",$B4)),COUNTIF(Invoer!$B$3:$B$599,_xlfn.CONCAT($B4,"-",Q$1)))=0,"",(SUM(COUNTIF(Invoer!$B$3:$B$599,_xlfn.CONCAT(Q$1,"-",$B4)),COUNTIF(Invoer!$B$3:$B$599,_xlfn.CONCAT($B4,"-",Q$1))))))</f>
        <v>1</v>
      </c>
      <c r="R4" s="92">
        <f>IF(OR($B4=0,R$1=0),"X",IF(SUM(COUNTIF(Invoer!$B$3:$B$599,_xlfn.CONCAT(R$1,"-",$B4)),COUNTIF(Invoer!$B$3:$B$599,_xlfn.CONCAT($B4,"-",R$1)))=0,"",(SUM(COUNTIF(Invoer!$B$3:$B$599,_xlfn.CONCAT(R$1,"-",$B4)),COUNTIF(Invoer!$B$3:$B$599,_xlfn.CONCAT($B4,"-",R$1))))))</f>
        <v>4</v>
      </c>
      <c r="S4" s="92" t="str">
        <f>IF(OR($B4=0,S$1=0),"X",IF(SUM(COUNTIF(Invoer!$B$3:$B$599,_xlfn.CONCAT(S$1,"-",$B4)),COUNTIF(Invoer!$B$3:$B$599,_xlfn.CONCAT($B4,"-",S$1)))=0,"",(SUM(COUNTIF(Invoer!$B$3:$B$599,_xlfn.CONCAT(S$1,"-",$B4)),COUNTIF(Invoer!$B$3:$B$599,_xlfn.CONCAT($B4,"-",S$1))))))</f>
        <v>X</v>
      </c>
      <c r="T4" s="92" t="str">
        <f>IF(OR($B4=0,T$1=0),"X",IF(SUM(COUNTIF(Invoer!$B$3:$B$599,_xlfn.CONCAT(T$1,"-",$B4)),COUNTIF(Invoer!$B$3:$B$599,_xlfn.CONCAT($B4,"-",T$1)))=0,"",(SUM(COUNTIF(Invoer!$B$3:$B$599,_xlfn.CONCAT(T$1,"-",$B4)),COUNTIF(Invoer!$B$3:$B$599,_xlfn.CONCAT($B4,"-",T$1))))))</f>
        <v>X</v>
      </c>
      <c r="U4" s="92" t="str">
        <f>IF(OR($B4=0,U$1=0),"X",IF(SUM(COUNTIF(Invoer!$B$3:$B$599,_xlfn.CONCAT(U$1,"-",$B4)),COUNTIF(Invoer!$B$3:$B$599,_xlfn.CONCAT($B4,"-",U$1)))=0,"",(SUM(COUNTIF(Invoer!$B$3:$B$599,_xlfn.CONCAT(U$1,"-",$B4)),COUNTIF(Invoer!$B$3:$B$599,_xlfn.CONCAT($B4,"-",U$1))))))</f>
        <v>X</v>
      </c>
      <c r="V4" s="92" t="str">
        <f>IF(OR($B4=0,V$1=0),"X",IF(SUM(COUNTIF(Invoer!$B$3:$B$599,_xlfn.CONCAT(V$1,"-",$B4)),COUNTIF(Invoer!$B$3:$B$599,_xlfn.CONCAT($B4,"-",V$1)))=0,"",(SUM(COUNTIF(Invoer!$B$3:$B$599,_xlfn.CONCAT(V$1,"-",$B4)),COUNTIF(Invoer!$B$3:$B$599,_xlfn.CONCAT($B4,"-",V$1))))))</f>
        <v>X</v>
      </c>
      <c r="W4" s="92" t="str">
        <f>IF(OR($B4=0,W$1=0),"X",IF(SUM(COUNTIF(Invoer!$B$3:$B$599,_xlfn.CONCAT(W$1,"-",$B4)),COUNTIF(Invoer!$B$3:$B$599,_xlfn.CONCAT($B4,"-",W$1)))=0,"",(SUM(COUNTIF(Invoer!$B$3:$B$599,_xlfn.CONCAT(W$1,"-",$B4)),COUNTIF(Invoer!$B$3:$B$599,_xlfn.CONCAT($B4,"-",W$1))))))</f>
        <v>X</v>
      </c>
      <c r="X4" s="92" t="str">
        <f>IF(OR($B4=0,X$1=0),"X",IF(SUM(COUNTIF(Invoer!$B$3:$B$599,_xlfn.CONCAT(X$1,"-",$B4)),COUNTIF(Invoer!$B$3:$B$599,_xlfn.CONCAT($B4,"-",X$1)))=0,"",(SUM(COUNTIF(Invoer!$B$3:$B$599,_xlfn.CONCAT(X$1,"-",$B4)),COUNTIF(Invoer!$B$3:$B$599,_xlfn.CONCAT($B4,"-",X$1))))))</f>
        <v>X</v>
      </c>
      <c r="Y4" s="92" t="str">
        <f>IF(OR($B4=0,Y$1=0),"X",IF(SUM(COUNTIF(Invoer!$B$3:$B$599,_xlfn.CONCAT(Y$1,"-",$B4)),COUNTIF(Invoer!$B$3:$B$599,_xlfn.CONCAT($B4,"-",Y$1)))=0,"",(SUM(COUNTIF(Invoer!$B$3:$B$599,_xlfn.CONCAT(Y$1,"-",$B4)),COUNTIF(Invoer!$B$3:$B$599,_xlfn.CONCAT($B4,"-",Y$1))))))</f>
        <v>X</v>
      </c>
      <c r="Z4" s="92" t="str">
        <f>IF(OR($B4=0,Z$1=0),"X",IF(SUM(COUNTIF(Invoer!$B$3:$B$599,_xlfn.CONCAT(Z$1,"-",$B4)),COUNTIF(Invoer!$B$3:$B$599,_xlfn.CONCAT($B4,"-",Z$1)))=0,"",(SUM(COUNTIF(Invoer!$B$3:$B$599,_xlfn.CONCAT(Z$1,"-",$B4)),COUNTIF(Invoer!$B$3:$B$599,_xlfn.CONCAT($B4,"-",Z$1))))))</f>
        <v>X</v>
      </c>
      <c r="AA4" s="92" t="str">
        <f>IF(OR($B4=0,AA$1=0),"X",IF(SUM(COUNTIF(Invoer!$B$3:$B$599,_xlfn.CONCAT(AA$1,"-",$B4)),COUNTIF(Invoer!$B$3:$B$599,_xlfn.CONCAT($B4,"-",AA$1)))=0,"",(SUM(COUNTIF(Invoer!$B$3:$B$599,_xlfn.CONCAT(AA$1,"-",$B4)),COUNTIF(Invoer!$B$3:$B$599,_xlfn.CONCAT($B4,"-",AA$1))))))</f>
        <v>X</v>
      </c>
      <c r="AB4" s="92" t="str">
        <f>IF(OR($B4=0,AB$1=0),"X",IF(SUM(COUNTIF(Invoer!$B$3:$B$599,_xlfn.CONCAT(AB$1,"-",$B4)),COUNTIF(Invoer!$B$3:$B$599,_xlfn.CONCAT($B4,"-",AB$1)))=0,"",(SUM(COUNTIF(Invoer!$B$3:$B$599,_xlfn.CONCAT(AB$1,"-",$B4)),COUNTIF(Invoer!$B$3:$B$599,_xlfn.CONCAT($B4,"-",AB$1))))))</f>
        <v>X</v>
      </c>
      <c r="AC4" s="90"/>
    </row>
    <row r="5" spans="1:29" ht="18.75" customHeight="1">
      <c r="A5" s="175">
        <v>4</v>
      </c>
      <c r="B5" s="91" t="str">
        <f>IFERROR(IF(VLOOKUP(Deelnemers!$B5,Deelnemers!$B$2:$C$26,2,FALSE)=0,0,Deelnemers!$B5),0)</f>
        <v>Hoppenbrouwers, Ben</v>
      </c>
      <c r="C5" s="100">
        <f>IFERROR(VLOOKUP(B5,Deelnemers!B:C,2,FALSE),0)</f>
        <v>12</v>
      </c>
      <c r="D5" s="228"/>
      <c r="E5" s="229"/>
      <c r="F5" s="229"/>
      <c r="G5" s="88"/>
      <c r="H5" s="92">
        <f>IF(OR($B5=0,H$1=0),"X",IF(SUM(COUNTIF(Invoer!$B$3:$B$599,_xlfn.CONCAT(H$1,"-",$B5)),COUNTIF(Invoer!$B$3:$B$599,_xlfn.CONCAT($B5,"-",H$1)))=0,"",(SUM(COUNTIF(Invoer!$B$3:$B$599,_xlfn.CONCAT(H$1,"-",$B5)),COUNTIF(Invoer!$B$3:$B$599,_xlfn.CONCAT($B5,"-",H$1))))))</f>
        <v>6</v>
      </c>
      <c r="I5" s="92">
        <f>IF(OR($B5=0,I$1=0),"X",IF(SUM(COUNTIF(Invoer!$B$3:$B$599,_xlfn.CONCAT(I$1,"-",$B5)),COUNTIF(Invoer!$B$3:$B$599,_xlfn.CONCAT($B5,"-",I$1)))=0,"",(SUM(COUNTIF(Invoer!$B$3:$B$599,_xlfn.CONCAT(I$1,"-",$B5)),COUNTIF(Invoer!$B$3:$B$599,_xlfn.CONCAT($B5,"-",I$1))))))</f>
        <v>2</v>
      </c>
      <c r="J5" s="92">
        <f>IF(OR($B5=0,J$1=0),"X",IF(SUM(COUNTIF(Invoer!$B$3:$B$599,_xlfn.CONCAT(J$1,"-",$B5)),COUNTIF(Invoer!$B$3:$B$599,_xlfn.CONCAT($B5,"-",J$1)))=0,"",(SUM(COUNTIF(Invoer!$B$3:$B$599,_xlfn.CONCAT(J$1,"-",$B5)),COUNTIF(Invoer!$B$3:$B$599,_xlfn.CONCAT($B5,"-",J$1))))))</f>
        <v>4</v>
      </c>
      <c r="K5" s="92">
        <f>IF(OR($B5=0,K$1=0),"X",IF(SUM(COUNTIF(Invoer!$B$3:$B$599,_xlfn.CONCAT(K$1,"-",$B5)),COUNTIF(Invoer!$B$3:$B$599,_xlfn.CONCAT($B5,"-",K$1)))=0,"",(SUM(COUNTIF(Invoer!$B$3:$B$599,_xlfn.CONCAT(K$1,"-",$B5)),COUNTIF(Invoer!$B$3:$B$599,_xlfn.CONCAT($B5,"-",K$1))))))</f>
        <v>5</v>
      </c>
      <c r="L5" s="92">
        <f>IF(OR($B5=0,L$1=0),"X",IF(SUM(COUNTIF(Invoer!$B$3:$B$599,_xlfn.CONCAT(L$1,"-",$B5)),COUNTIF(Invoer!$B$3:$B$599,_xlfn.CONCAT($B5,"-",L$1)))=0,"",(SUM(COUNTIF(Invoer!$B$3:$B$599,_xlfn.CONCAT(L$1,"-",$B5)),COUNTIF(Invoer!$B$3:$B$599,_xlfn.CONCAT($B5,"-",L$1))))))</f>
        <v>2</v>
      </c>
      <c r="M5" s="92">
        <f>IF(OR($B5=0,M$1=0),"X",IF(SUM(COUNTIF(Invoer!$B$3:$B$599,_xlfn.CONCAT(M$1,"-",$B5)),COUNTIF(Invoer!$B$3:$B$599,_xlfn.CONCAT($B5,"-",M$1)))=0,"",(SUM(COUNTIF(Invoer!$B$3:$B$599,_xlfn.CONCAT(M$1,"-",$B5)),COUNTIF(Invoer!$B$3:$B$599,_xlfn.CONCAT($B5,"-",M$1))))))</f>
        <v>2</v>
      </c>
      <c r="N5" s="92">
        <f>IF(OR($B5=0,N$1=0),"X",IF(SUM(COUNTIF(Invoer!$B$3:$B$599,_xlfn.CONCAT(N$1,"-",$B5)),COUNTIF(Invoer!$B$3:$B$599,_xlfn.CONCAT($B5,"-",N$1)))=0,"",(SUM(COUNTIF(Invoer!$B$3:$B$599,_xlfn.CONCAT(N$1,"-",$B5)),COUNTIF(Invoer!$B$3:$B$599,_xlfn.CONCAT($B5,"-",N$1))))))</f>
        <v>7</v>
      </c>
      <c r="O5" s="92">
        <f>IF(OR($B5=0,O$1=0),"X",IF(SUM(COUNTIF(Invoer!$B$3:$B$599,_xlfn.CONCAT(O$1,"-",$B5)),COUNTIF(Invoer!$B$3:$B$599,_xlfn.CONCAT($B5,"-",O$1)))=0,"",(SUM(COUNTIF(Invoer!$B$3:$B$599,_xlfn.CONCAT(O$1,"-",$B5)),COUNTIF(Invoer!$B$3:$B$599,_xlfn.CONCAT($B5,"-",O$1))))))</f>
        <v>4</v>
      </c>
      <c r="P5" s="92">
        <f>IF(OR($B5=0,P$1=0),"X",IF(SUM(COUNTIF(Invoer!$B$3:$B$599,_xlfn.CONCAT(P$1,"-",$B5)),COUNTIF(Invoer!$B$3:$B$599,_xlfn.CONCAT($B5,"-",P$1)))=0,"",(SUM(COUNTIF(Invoer!$B$3:$B$599,_xlfn.CONCAT(P$1,"-",$B5)),COUNTIF(Invoer!$B$3:$B$599,_xlfn.CONCAT($B5,"-",P$1))))))</f>
        <v>6</v>
      </c>
      <c r="Q5" s="92">
        <f>IF(OR($B5=0,Q$1=0),"X",IF(SUM(COUNTIF(Invoer!$B$3:$B$599,_xlfn.CONCAT(Q$1,"-",$B5)),COUNTIF(Invoer!$B$3:$B$599,_xlfn.CONCAT($B5,"-",Q$1)))=0,"",(SUM(COUNTIF(Invoer!$B$3:$B$599,_xlfn.CONCAT(Q$1,"-",$B5)),COUNTIF(Invoer!$B$3:$B$599,_xlfn.CONCAT($B5,"-",Q$1))))))</f>
        <v>1</v>
      </c>
      <c r="R5" s="92">
        <f>IF(OR($B5=0,R$1=0),"X",IF(SUM(COUNTIF(Invoer!$B$3:$B$599,_xlfn.CONCAT(R$1,"-",$B5)),COUNTIF(Invoer!$B$3:$B$599,_xlfn.CONCAT($B5,"-",R$1)))=0,"",(SUM(COUNTIF(Invoer!$B$3:$B$599,_xlfn.CONCAT(R$1,"-",$B5)),COUNTIF(Invoer!$B$3:$B$599,_xlfn.CONCAT($B5,"-",R$1))))))</f>
        <v>5</v>
      </c>
      <c r="S5" s="92" t="str">
        <f>IF(OR($B5=0,S$1=0),"X",IF(SUM(COUNTIF(Invoer!$B$3:$B$599,_xlfn.CONCAT(S$1,"-",$B5)),COUNTIF(Invoer!$B$3:$B$599,_xlfn.CONCAT($B5,"-",S$1)))=0,"",(SUM(COUNTIF(Invoer!$B$3:$B$599,_xlfn.CONCAT(S$1,"-",$B5)),COUNTIF(Invoer!$B$3:$B$599,_xlfn.CONCAT($B5,"-",S$1))))))</f>
        <v>X</v>
      </c>
      <c r="T5" s="92" t="str">
        <f>IF(OR($B5=0,T$1=0),"X",IF(SUM(COUNTIF(Invoer!$B$3:$B$599,_xlfn.CONCAT(T$1,"-",$B5)),COUNTIF(Invoer!$B$3:$B$599,_xlfn.CONCAT($B5,"-",T$1)))=0,"",(SUM(COUNTIF(Invoer!$B$3:$B$599,_xlfn.CONCAT(T$1,"-",$B5)),COUNTIF(Invoer!$B$3:$B$599,_xlfn.CONCAT($B5,"-",T$1))))))</f>
        <v>X</v>
      </c>
      <c r="U5" s="92" t="str">
        <f>IF(OR($B5=0,U$1=0),"X",IF(SUM(COUNTIF(Invoer!$B$3:$B$599,_xlfn.CONCAT(U$1,"-",$B5)),COUNTIF(Invoer!$B$3:$B$599,_xlfn.CONCAT($B5,"-",U$1)))=0,"",(SUM(COUNTIF(Invoer!$B$3:$B$599,_xlfn.CONCAT(U$1,"-",$B5)),COUNTIF(Invoer!$B$3:$B$599,_xlfn.CONCAT($B5,"-",U$1))))))</f>
        <v>X</v>
      </c>
      <c r="V5" s="92" t="str">
        <f>IF(OR($B5=0,V$1=0),"X",IF(SUM(COUNTIF(Invoer!$B$3:$B$599,_xlfn.CONCAT(V$1,"-",$B5)),COUNTIF(Invoer!$B$3:$B$599,_xlfn.CONCAT($B5,"-",V$1)))=0,"",(SUM(COUNTIF(Invoer!$B$3:$B$599,_xlfn.CONCAT(V$1,"-",$B5)),COUNTIF(Invoer!$B$3:$B$599,_xlfn.CONCAT($B5,"-",V$1))))))</f>
        <v>X</v>
      </c>
      <c r="W5" s="92" t="str">
        <f>IF(OR($B5=0,W$1=0),"X",IF(SUM(COUNTIF(Invoer!$B$3:$B$599,_xlfn.CONCAT(W$1,"-",$B5)),COUNTIF(Invoer!$B$3:$B$599,_xlfn.CONCAT($B5,"-",W$1)))=0,"",(SUM(COUNTIF(Invoer!$B$3:$B$599,_xlfn.CONCAT(W$1,"-",$B5)),COUNTIF(Invoer!$B$3:$B$599,_xlfn.CONCAT($B5,"-",W$1))))))</f>
        <v>X</v>
      </c>
      <c r="X5" s="92" t="str">
        <f>IF(OR($B5=0,X$1=0),"X",IF(SUM(COUNTIF(Invoer!$B$3:$B$599,_xlfn.CONCAT(X$1,"-",$B5)),COUNTIF(Invoer!$B$3:$B$599,_xlfn.CONCAT($B5,"-",X$1)))=0,"",(SUM(COUNTIF(Invoer!$B$3:$B$599,_xlfn.CONCAT(X$1,"-",$B5)),COUNTIF(Invoer!$B$3:$B$599,_xlfn.CONCAT($B5,"-",X$1))))))</f>
        <v>X</v>
      </c>
      <c r="Y5" s="92" t="str">
        <f>IF(OR($B5=0,Y$1=0),"X",IF(SUM(COUNTIF(Invoer!$B$3:$B$599,_xlfn.CONCAT(Y$1,"-",$B5)),COUNTIF(Invoer!$B$3:$B$599,_xlfn.CONCAT($B5,"-",Y$1)))=0,"",(SUM(COUNTIF(Invoer!$B$3:$B$599,_xlfn.CONCAT(Y$1,"-",$B5)),COUNTIF(Invoer!$B$3:$B$599,_xlfn.CONCAT($B5,"-",Y$1))))))</f>
        <v>X</v>
      </c>
      <c r="Z5" s="92" t="str">
        <f>IF(OR($B5=0,Z$1=0),"X",IF(SUM(COUNTIF(Invoer!$B$3:$B$599,_xlfn.CONCAT(Z$1,"-",$B5)),COUNTIF(Invoer!$B$3:$B$599,_xlfn.CONCAT($B5,"-",Z$1)))=0,"",(SUM(COUNTIF(Invoer!$B$3:$B$599,_xlfn.CONCAT(Z$1,"-",$B5)),COUNTIF(Invoer!$B$3:$B$599,_xlfn.CONCAT($B5,"-",Z$1))))))</f>
        <v>X</v>
      </c>
      <c r="AA5" s="92" t="str">
        <f>IF(OR($B5=0,AA$1=0),"X",IF(SUM(COUNTIF(Invoer!$B$3:$B$599,_xlfn.CONCAT(AA$1,"-",$B5)),COUNTIF(Invoer!$B$3:$B$599,_xlfn.CONCAT($B5,"-",AA$1)))=0,"",(SUM(COUNTIF(Invoer!$B$3:$B$599,_xlfn.CONCAT(AA$1,"-",$B5)),COUNTIF(Invoer!$B$3:$B$599,_xlfn.CONCAT($B5,"-",AA$1))))))</f>
        <v>X</v>
      </c>
      <c r="AB5" s="92" t="str">
        <f>IF(OR($B5=0,AB$1=0),"X",IF(SUM(COUNTIF(Invoer!$B$3:$B$599,_xlfn.CONCAT(AB$1,"-",$B5)),COUNTIF(Invoer!$B$3:$B$599,_xlfn.CONCAT($B5,"-",AB$1)))=0,"",(SUM(COUNTIF(Invoer!$B$3:$B$599,_xlfn.CONCAT(AB$1,"-",$B5)),COUNTIF(Invoer!$B$3:$B$599,_xlfn.CONCAT($B5,"-",AB$1))))))</f>
        <v>X</v>
      </c>
      <c r="AC5" s="90"/>
    </row>
    <row r="6" spans="1:29" ht="18.75" customHeight="1">
      <c r="A6" s="174">
        <v>5</v>
      </c>
      <c r="B6" s="91" t="str">
        <f>IFERROR(IF(VLOOKUP(Deelnemers!$B6,Deelnemers!$B$2:$C$26,2,FALSE)=0,0,Deelnemers!$B6),0)</f>
        <v>Jochems, Cees</v>
      </c>
      <c r="C6" s="100">
        <f>IFERROR(VLOOKUP(B6,Deelnemers!B:C,2,FALSE),0)</f>
        <v>17</v>
      </c>
      <c r="D6" s="228"/>
      <c r="E6" s="229"/>
      <c r="F6" s="229"/>
      <c r="G6" s="229"/>
      <c r="H6" s="88"/>
      <c r="I6" s="92" t="str">
        <f>IF(OR($B6=0,I$1=0),"X",IF(SUM(COUNTIF(Invoer!$B$3:$B$599,_xlfn.CONCAT(I$1,"-",$B6)),COUNTIF(Invoer!$B$3:$B$599,_xlfn.CONCAT($B6,"-",I$1)))=0,"",(SUM(COUNTIF(Invoer!$B$3:$B$599,_xlfn.CONCAT(I$1,"-",$B6)),COUNTIF(Invoer!$B$3:$B$599,_xlfn.CONCAT($B6,"-",I$1))))))</f>
        <v/>
      </c>
      <c r="J6" s="92">
        <f>IF(OR($B6=0,J$1=0),"X",IF(SUM(COUNTIF(Invoer!$B$3:$B$599,_xlfn.CONCAT(J$1,"-",$B6)),COUNTIF(Invoer!$B$3:$B$599,_xlfn.CONCAT($B6,"-",J$1)))=0,"",(SUM(COUNTIF(Invoer!$B$3:$B$599,_xlfn.CONCAT(J$1,"-",$B6)),COUNTIF(Invoer!$B$3:$B$599,_xlfn.CONCAT($B6,"-",J$1))))))</f>
        <v>1</v>
      </c>
      <c r="K6" s="92">
        <f>IF(OR($B6=0,K$1=0),"X",IF(SUM(COUNTIF(Invoer!$B$3:$B$599,_xlfn.CONCAT(K$1,"-",$B6)),COUNTIF(Invoer!$B$3:$B$599,_xlfn.CONCAT($B6,"-",K$1)))=0,"",(SUM(COUNTIF(Invoer!$B$3:$B$599,_xlfn.CONCAT(K$1,"-",$B6)),COUNTIF(Invoer!$B$3:$B$599,_xlfn.CONCAT($B6,"-",K$1))))))</f>
        <v>4</v>
      </c>
      <c r="L6" s="92">
        <f>IF(OR($B6=0,L$1=0),"X",IF(SUM(COUNTIF(Invoer!$B$3:$B$599,_xlfn.CONCAT(L$1,"-",$B6)),COUNTIF(Invoer!$B$3:$B$599,_xlfn.CONCAT($B6,"-",L$1)))=0,"",(SUM(COUNTIF(Invoer!$B$3:$B$599,_xlfn.CONCAT(L$1,"-",$B6)),COUNTIF(Invoer!$B$3:$B$599,_xlfn.CONCAT($B6,"-",L$1))))))</f>
        <v>1</v>
      </c>
      <c r="M6" s="92">
        <f>IF(OR($B6=0,M$1=0),"X",IF(SUM(COUNTIF(Invoer!$B$3:$B$599,_xlfn.CONCAT(M$1,"-",$B6)),COUNTIF(Invoer!$B$3:$B$599,_xlfn.CONCAT($B6,"-",M$1)))=0,"",(SUM(COUNTIF(Invoer!$B$3:$B$599,_xlfn.CONCAT(M$1,"-",$B6)),COUNTIF(Invoer!$B$3:$B$599,_xlfn.CONCAT($B6,"-",M$1))))))</f>
        <v>2</v>
      </c>
      <c r="N6" s="92">
        <f>IF(OR($B6=0,N$1=0),"X",IF(SUM(COUNTIF(Invoer!$B$3:$B$599,_xlfn.CONCAT(N$1,"-",$B6)),COUNTIF(Invoer!$B$3:$B$599,_xlfn.CONCAT($B6,"-",N$1)))=0,"",(SUM(COUNTIF(Invoer!$B$3:$B$599,_xlfn.CONCAT(N$1,"-",$B6)),COUNTIF(Invoer!$B$3:$B$599,_xlfn.CONCAT($B6,"-",N$1))))))</f>
        <v>5</v>
      </c>
      <c r="O6" s="92">
        <f>IF(OR($B6=0,O$1=0),"X",IF(SUM(COUNTIF(Invoer!$B$3:$B$599,_xlfn.CONCAT(O$1,"-",$B6)),COUNTIF(Invoer!$B$3:$B$599,_xlfn.CONCAT($B6,"-",O$1)))=0,"",(SUM(COUNTIF(Invoer!$B$3:$B$599,_xlfn.CONCAT(O$1,"-",$B6)),COUNTIF(Invoer!$B$3:$B$599,_xlfn.CONCAT($B6,"-",O$1))))))</f>
        <v>3</v>
      </c>
      <c r="P6" s="92">
        <f>IF(OR($B6=0,P$1=0),"X",IF(SUM(COUNTIF(Invoer!$B$3:$B$599,_xlfn.CONCAT(P$1,"-",$B6)),COUNTIF(Invoer!$B$3:$B$599,_xlfn.CONCAT($B6,"-",P$1)))=0,"",(SUM(COUNTIF(Invoer!$B$3:$B$599,_xlfn.CONCAT(P$1,"-",$B6)),COUNTIF(Invoer!$B$3:$B$599,_xlfn.CONCAT($B6,"-",P$1))))))</f>
        <v>2</v>
      </c>
      <c r="Q6" s="92" t="str">
        <f>IF(OR($B6=0,Q$1=0),"X",IF(SUM(COUNTIF(Invoer!$B$3:$B$599,_xlfn.CONCAT(Q$1,"-",$B6)),COUNTIF(Invoer!$B$3:$B$599,_xlfn.CONCAT($B6,"-",Q$1)))=0,"",(SUM(COUNTIF(Invoer!$B$3:$B$599,_xlfn.CONCAT(Q$1,"-",$B6)),COUNTIF(Invoer!$B$3:$B$599,_xlfn.CONCAT($B6,"-",Q$1))))))</f>
        <v/>
      </c>
      <c r="R6" s="92">
        <f>IF(OR($B6=0,R$1=0),"X",IF(SUM(COUNTIF(Invoer!$B$3:$B$599,_xlfn.CONCAT(R$1,"-",$B6)),COUNTIF(Invoer!$B$3:$B$599,_xlfn.CONCAT($B6,"-",R$1)))=0,"",(SUM(COUNTIF(Invoer!$B$3:$B$599,_xlfn.CONCAT(R$1,"-",$B6)),COUNTIF(Invoer!$B$3:$B$599,_xlfn.CONCAT($B6,"-",R$1))))))</f>
        <v>3</v>
      </c>
      <c r="S6" s="92" t="str">
        <f>IF(OR($B6=0,S$1=0),"X",IF(SUM(COUNTIF(Invoer!$B$3:$B$599,_xlfn.CONCAT(S$1,"-",$B6)),COUNTIF(Invoer!$B$3:$B$599,_xlfn.CONCAT($B6,"-",S$1)))=0,"",(SUM(COUNTIF(Invoer!$B$3:$B$599,_xlfn.CONCAT(S$1,"-",$B6)),COUNTIF(Invoer!$B$3:$B$599,_xlfn.CONCAT($B6,"-",S$1))))))</f>
        <v>X</v>
      </c>
      <c r="T6" s="92" t="str">
        <f>IF(OR($B6=0,T$1=0),"X",IF(SUM(COUNTIF(Invoer!$B$3:$B$599,_xlfn.CONCAT(T$1,"-",$B6)),COUNTIF(Invoer!$B$3:$B$599,_xlfn.CONCAT($B6,"-",T$1)))=0,"",(SUM(COUNTIF(Invoer!$B$3:$B$599,_xlfn.CONCAT(T$1,"-",$B6)),COUNTIF(Invoer!$B$3:$B$599,_xlfn.CONCAT($B6,"-",T$1))))))</f>
        <v>X</v>
      </c>
      <c r="U6" s="92" t="str">
        <f>IF(OR($B6=0,U$1=0),"X",IF(SUM(COUNTIF(Invoer!$B$3:$B$599,_xlfn.CONCAT(U$1,"-",$B6)),COUNTIF(Invoer!$B$3:$B$599,_xlfn.CONCAT($B6,"-",U$1)))=0,"",(SUM(COUNTIF(Invoer!$B$3:$B$599,_xlfn.CONCAT(U$1,"-",$B6)),COUNTIF(Invoer!$B$3:$B$599,_xlfn.CONCAT($B6,"-",U$1))))))</f>
        <v>X</v>
      </c>
      <c r="V6" s="92" t="str">
        <f>IF(OR($B6=0,V$1=0),"X",IF(SUM(COUNTIF(Invoer!$B$3:$B$599,_xlfn.CONCAT(V$1,"-",$B6)),COUNTIF(Invoer!$B$3:$B$599,_xlfn.CONCAT($B6,"-",V$1)))=0,"",(SUM(COUNTIF(Invoer!$B$3:$B$599,_xlfn.CONCAT(V$1,"-",$B6)),COUNTIF(Invoer!$B$3:$B$599,_xlfn.CONCAT($B6,"-",V$1))))))</f>
        <v>X</v>
      </c>
      <c r="W6" s="92" t="str">
        <f>IF(OR($B6=0,W$1=0),"X",IF(SUM(COUNTIF(Invoer!$B$3:$B$599,_xlfn.CONCAT(W$1,"-",$B6)),COUNTIF(Invoer!$B$3:$B$599,_xlfn.CONCAT($B6,"-",W$1)))=0,"",(SUM(COUNTIF(Invoer!$B$3:$B$599,_xlfn.CONCAT(W$1,"-",$B6)),COUNTIF(Invoer!$B$3:$B$599,_xlfn.CONCAT($B6,"-",W$1))))))</f>
        <v>X</v>
      </c>
      <c r="X6" s="92" t="str">
        <f>IF(OR($B6=0,X$1=0),"X",IF(SUM(COUNTIF(Invoer!$B$3:$B$599,_xlfn.CONCAT(X$1,"-",$B6)),COUNTIF(Invoer!$B$3:$B$599,_xlfn.CONCAT($B6,"-",X$1)))=0,"",(SUM(COUNTIF(Invoer!$B$3:$B$599,_xlfn.CONCAT(X$1,"-",$B6)),COUNTIF(Invoer!$B$3:$B$599,_xlfn.CONCAT($B6,"-",X$1))))))</f>
        <v>X</v>
      </c>
      <c r="Y6" s="92" t="str">
        <f>IF(OR($B6=0,Y$1=0),"X",IF(SUM(COUNTIF(Invoer!$B$3:$B$599,_xlfn.CONCAT(Y$1,"-",$B6)),COUNTIF(Invoer!$B$3:$B$599,_xlfn.CONCAT($B6,"-",Y$1)))=0,"",(SUM(COUNTIF(Invoer!$B$3:$B$599,_xlfn.CONCAT(Y$1,"-",$B6)),COUNTIF(Invoer!$B$3:$B$599,_xlfn.CONCAT($B6,"-",Y$1))))))</f>
        <v>X</v>
      </c>
      <c r="Z6" s="92" t="str">
        <f>IF(OR($B6=0,Z$1=0),"X",IF(SUM(COUNTIF(Invoer!$B$3:$B$599,_xlfn.CONCAT(Z$1,"-",$B6)),COUNTIF(Invoer!$B$3:$B$599,_xlfn.CONCAT($B6,"-",Z$1)))=0,"",(SUM(COUNTIF(Invoer!$B$3:$B$599,_xlfn.CONCAT(Z$1,"-",$B6)),COUNTIF(Invoer!$B$3:$B$599,_xlfn.CONCAT($B6,"-",Z$1))))))</f>
        <v>X</v>
      </c>
      <c r="AA6" s="92" t="str">
        <f>IF(OR($B6=0,AA$1=0),"X",IF(SUM(COUNTIF(Invoer!$B$3:$B$599,_xlfn.CONCAT(AA$1,"-",$B6)),COUNTIF(Invoer!$B$3:$B$599,_xlfn.CONCAT($B6,"-",AA$1)))=0,"",(SUM(COUNTIF(Invoer!$B$3:$B$599,_xlfn.CONCAT(AA$1,"-",$B6)),COUNTIF(Invoer!$B$3:$B$599,_xlfn.CONCAT($B6,"-",AA$1))))))</f>
        <v>X</v>
      </c>
      <c r="AB6" s="92" t="str">
        <f>IF(OR($B6=0,AB$1=0),"X",IF(SUM(COUNTIF(Invoer!$B$3:$B$599,_xlfn.CONCAT(AB$1,"-",$B6)),COUNTIF(Invoer!$B$3:$B$599,_xlfn.CONCAT($B6,"-",AB$1)))=0,"",(SUM(COUNTIF(Invoer!$B$3:$B$599,_xlfn.CONCAT(AB$1,"-",$B6)),COUNTIF(Invoer!$B$3:$B$599,_xlfn.CONCAT($B6,"-",AB$1))))))</f>
        <v>X</v>
      </c>
      <c r="AC6" s="90"/>
    </row>
    <row r="7" spans="1:29" ht="18.75" customHeight="1">
      <c r="A7" s="175">
        <v>6</v>
      </c>
      <c r="B7" s="91" t="str">
        <f>IFERROR(IF(VLOOKUP(Deelnemers!$B7,Deelnemers!$B$2:$C$26,2,FALSE)=0,0,Deelnemers!$B7),0)</f>
        <v>Kroese, Gerard</v>
      </c>
      <c r="C7" s="100">
        <f>IFERROR(VLOOKUP(B7,Deelnemers!B:C,2,FALSE),0)</f>
        <v>13</v>
      </c>
      <c r="D7" s="228"/>
      <c r="E7" s="229"/>
      <c r="F7" s="229"/>
      <c r="G7" s="229"/>
      <c r="H7" s="88"/>
      <c r="I7" s="240"/>
      <c r="J7" s="92">
        <f>IF(OR($B7=0,J$1=0),"X",IF(SUM(COUNTIF(Invoer!$B$3:$B$599,_xlfn.CONCAT(J$1,"-",$B7)),COUNTIF(Invoer!$B$3:$B$599,_xlfn.CONCAT($B7,"-",J$1)))=0,"",(SUM(COUNTIF(Invoer!$B$3:$B$599,_xlfn.CONCAT(J$1,"-",$B7)),COUNTIF(Invoer!$B$3:$B$599,_xlfn.CONCAT($B7,"-",J$1))))))</f>
        <v>2</v>
      </c>
      <c r="K7" s="92">
        <f>IF(OR($B7=0,K$1=0),"X",IF(SUM(COUNTIF(Invoer!$B$3:$B$599,_xlfn.CONCAT(K$1,"-",$B7)),COUNTIF(Invoer!$B$3:$B$599,_xlfn.CONCAT($B7,"-",K$1)))=0,"",(SUM(COUNTIF(Invoer!$B$3:$B$599,_xlfn.CONCAT(K$1,"-",$B7)),COUNTIF(Invoer!$B$3:$B$599,_xlfn.CONCAT($B7,"-",K$1))))))</f>
        <v>2</v>
      </c>
      <c r="L7" s="92" t="str">
        <f>IF(OR($B7=0,L$1=0),"X",IF(SUM(COUNTIF(Invoer!$B$3:$B$599,_xlfn.CONCAT(L$1,"-",$B7)),COUNTIF(Invoer!$B$3:$B$599,_xlfn.CONCAT($B7,"-",L$1)))=0,"",(SUM(COUNTIF(Invoer!$B$3:$B$599,_xlfn.CONCAT(L$1,"-",$B7)),COUNTIF(Invoer!$B$3:$B$599,_xlfn.CONCAT($B7,"-",L$1))))))</f>
        <v/>
      </c>
      <c r="M7" s="92">
        <f>IF(OR($B7=0,M$1=0),"X",IF(SUM(COUNTIF(Invoer!$B$3:$B$599,_xlfn.CONCAT(M$1,"-",$B7)),COUNTIF(Invoer!$B$3:$B$599,_xlfn.CONCAT($B7,"-",M$1)))=0,"",(SUM(COUNTIF(Invoer!$B$3:$B$599,_xlfn.CONCAT(M$1,"-",$B7)),COUNTIF(Invoer!$B$3:$B$599,_xlfn.CONCAT($B7,"-",M$1))))))</f>
        <v>2</v>
      </c>
      <c r="N7" s="92">
        <f>IF(OR($B7=0,N$1=0),"X",IF(SUM(COUNTIF(Invoer!$B$3:$B$599,_xlfn.CONCAT(N$1,"-",$B7)),COUNTIF(Invoer!$B$3:$B$599,_xlfn.CONCAT($B7,"-",N$1)))=0,"",(SUM(COUNTIF(Invoer!$B$3:$B$599,_xlfn.CONCAT(N$1,"-",$B7)),COUNTIF(Invoer!$B$3:$B$599,_xlfn.CONCAT($B7,"-",N$1))))))</f>
        <v>1</v>
      </c>
      <c r="O7" s="92">
        <f>IF(OR($B7=0,O$1=0),"X",IF(SUM(COUNTIF(Invoer!$B$3:$B$599,_xlfn.CONCAT(O$1,"-",$B7)),COUNTIF(Invoer!$B$3:$B$599,_xlfn.CONCAT($B7,"-",O$1)))=0,"",(SUM(COUNTIF(Invoer!$B$3:$B$599,_xlfn.CONCAT(O$1,"-",$B7)),COUNTIF(Invoer!$B$3:$B$599,_xlfn.CONCAT($B7,"-",O$1))))))</f>
        <v>2</v>
      </c>
      <c r="P7" s="92">
        <f>IF(OR($B7=0,P$1=0),"X",IF(SUM(COUNTIF(Invoer!$B$3:$B$599,_xlfn.CONCAT(P$1,"-",$B7)),COUNTIF(Invoer!$B$3:$B$599,_xlfn.CONCAT($B7,"-",P$1)))=0,"",(SUM(COUNTIF(Invoer!$B$3:$B$599,_xlfn.CONCAT(P$1,"-",$B7)),COUNTIF(Invoer!$B$3:$B$599,_xlfn.CONCAT($B7,"-",P$1))))))</f>
        <v>2</v>
      </c>
      <c r="Q7" s="92" t="str">
        <f>IF(OR($B7=0,Q$1=0),"X",IF(SUM(COUNTIF(Invoer!$B$3:$B$599,_xlfn.CONCAT(Q$1,"-",$B7)),COUNTIF(Invoer!$B$3:$B$599,_xlfn.CONCAT($B7,"-",Q$1)))=0,"",(SUM(COUNTIF(Invoer!$B$3:$B$599,_xlfn.CONCAT(Q$1,"-",$B7)),COUNTIF(Invoer!$B$3:$B$599,_xlfn.CONCAT($B7,"-",Q$1))))))</f>
        <v/>
      </c>
      <c r="R7" s="92">
        <f>IF(OR($B7=0,R$1=0),"X",IF(SUM(COUNTIF(Invoer!$B$3:$B$599,_xlfn.CONCAT(R$1,"-",$B7)),COUNTIF(Invoer!$B$3:$B$599,_xlfn.CONCAT($B7,"-",R$1)))=0,"",(SUM(COUNTIF(Invoer!$B$3:$B$599,_xlfn.CONCAT(R$1,"-",$B7)),COUNTIF(Invoer!$B$3:$B$599,_xlfn.CONCAT($B7,"-",R$1))))))</f>
        <v>2</v>
      </c>
      <c r="S7" s="92" t="str">
        <f>IF(OR($B7=0,S$1=0),"X",IF(SUM(COUNTIF(Invoer!$B$3:$B$599,_xlfn.CONCAT(S$1,"-",$B7)),COUNTIF(Invoer!$B$3:$B$599,_xlfn.CONCAT($B7,"-",S$1)))=0,"",(SUM(COUNTIF(Invoer!$B$3:$B$599,_xlfn.CONCAT(S$1,"-",$B7)),COUNTIF(Invoer!$B$3:$B$599,_xlfn.CONCAT($B7,"-",S$1))))))</f>
        <v>X</v>
      </c>
      <c r="T7" s="92" t="str">
        <f>IF(OR($B7=0,T$1=0),"X",IF(SUM(COUNTIF(Invoer!$B$3:$B$599,_xlfn.CONCAT(T$1,"-",$B7)),COUNTIF(Invoer!$B$3:$B$599,_xlfn.CONCAT($B7,"-",T$1)))=0,"",(SUM(COUNTIF(Invoer!$B$3:$B$599,_xlfn.CONCAT(T$1,"-",$B7)),COUNTIF(Invoer!$B$3:$B$599,_xlfn.CONCAT($B7,"-",T$1))))))</f>
        <v>X</v>
      </c>
      <c r="U7" s="92" t="str">
        <f>IF(OR($B7=0,U$1=0),"X",IF(SUM(COUNTIF(Invoer!$B$3:$B$599,_xlfn.CONCAT(U$1,"-",$B7)),COUNTIF(Invoer!$B$3:$B$599,_xlfn.CONCAT($B7,"-",U$1)))=0,"",(SUM(COUNTIF(Invoer!$B$3:$B$599,_xlfn.CONCAT(U$1,"-",$B7)),COUNTIF(Invoer!$B$3:$B$599,_xlfn.CONCAT($B7,"-",U$1))))))</f>
        <v>X</v>
      </c>
      <c r="V7" s="92" t="str">
        <f>IF(OR($B7=0,V$1=0),"X",IF(SUM(COUNTIF(Invoer!$B$3:$B$599,_xlfn.CONCAT(V$1,"-",$B7)),COUNTIF(Invoer!$B$3:$B$599,_xlfn.CONCAT($B7,"-",V$1)))=0,"",(SUM(COUNTIF(Invoer!$B$3:$B$599,_xlfn.CONCAT(V$1,"-",$B7)),COUNTIF(Invoer!$B$3:$B$599,_xlfn.CONCAT($B7,"-",V$1))))))</f>
        <v>X</v>
      </c>
      <c r="W7" s="92" t="str">
        <f>IF(OR($B7=0,W$1=0),"X",IF(SUM(COUNTIF(Invoer!$B$3:$B$599,_xlfn.CONCAT(W$1,"-",$B7)),COUNTIF(Invoer!$B$3:$B$599,_xlfn.CONCAT($B7,"-",W$1)))=0,"",(SUM(COUNTIF(Invoer!$B$3:$B$599,_xlfn.CONCAT(W$1,"-",$B7)),COUNTIF(Invoer!$B$3:$B$599,_xlfn.CONCAT($B7,"-",W$1))))))</f>
        <v>X</v>
      </c>
      <c r="X7" s="92" t="str">
        <f>IF(OR($B7=0,X$1=0),"X",IF(SUM(COUNTIF(Invoer!$B$3:$B$599,_xlfn.CONCAT(X$1,"-",$B7)),COUNTIF(Invoer!$B$3:$B$599,_xlfn.CONCAT($B7,"-",X$1)))=0,"",(SUM(COUNTIF(Invoer!$B$3:$B$599,_xlfn.CONCAT(X$1,"-",$B7)),COUNTIF(Invoer!$B$3:$B$599,_xlfn.CONCAT($B7,"-",X$1))))))</f>
        <v>X</v>
      </c>
      <c r="Y7" s="92" t="str">
        <f>IF(OR($B7=0,Y$1=0),"X",IF(SUM(COUNTIF(Invoer!$B$3:$B$599,_xlfn.CONCAT(Y$1,"-",$B7)),COUNTIF(Invoer!$B$3:$B$599,_xlfn.CONCAT($B7,"-",Y$1)))=0,"",(SUM(COUNTIF(Invoer!$B$3:$B$599,_xlfn.CONCAT(Y$1,"-",$B7)),COUNTIF(Invoer!$B$3:$B$599,_xlfn.CONCAT($B7,"-",Y$1))))))</f>
        <v>X</v>
      </c>
      <c r="Z7" s="92" t="str">
        <f>IF(OR($B7=0,Z$1=0),"X",IF(SUM(COUNTIF(Invoer!$B$3:$B$599,_xlfn.CONCAT(Z$1,"-",$B7)),COUNTIF(Invoer!$B$3:$B$599,_xlfn.CONCAT($B7,"-",Z$1)))=0,"",(SUM(COUNTIF(Invoer!$B$3:$B$599,_xlfn.CONCAT(Z$1,"-",$B7)),COUNTIF(Invoer!$B$3:$B$599,_xlfn.CONCAT($B7,"-",Z$1))))))</f>
        <v>X</v>
      </c>
      <c r="AA7" s="92" t="str">
        <f>IF(OR($B7=0,AA$1=0),"X",IF(SUM(COUNTIF(Invoer!$B$3:$B$599,_xlfn.CONCAT(AA$1,"-",$B7)),COUNTIF(Invoer!$B$3:$B$599,_xlfn.CONCAT($B7,"-",AA$1)))=0,"",(SUM(COUNTIF(Invoer!$B$3:$B$599,_xlfn.CONCAT(AA$1,"-",$B7)),COUNTIF(Invoer!$B$3:$B$599,_xlfn.CONCAT($B7,"-",AA$1))))))</f>
        <v>X</v>
      </c>
      <c r="AB7" s="92" t="str">
        <f>IF(OR($B7=0,AB$1=0),"X",IF(SUM(COUNTIF(Invoer!$B$3:$B$599,_xlfn.CONCAT(AB$1,"-",$B7)),COUNTIF(Invoer!$B$3:$B$599,_xlfn.CONCAT($B7,"-",AB$1)))=0,"",(SUM(COUNTIF(Invoer!$B$3:$B$599,_xlfn.CONCAT(AB$1,"-",$B7)),COUNTIF(Invoer!$B$3:$B$599,_xlfn.CONCAT($B7,"-",AB$1))))))</f>
        <v>X</v>
      </c>
      <c r="AC7" s="90"/>
    </row>
    <row r="8" spans="1:29" ht="18.75" customHeight="1">
      <c r="A8" s="174">
        <v>7</v>
      </c>
      <c r="B8" s="91" t="str">
        <f>IFERROR(IF(VLOOKUP(Deelnemers!$B8,Deelnemers!$B$2:$C$26,2,FALSE)=0,0,Deelnemers!$B8),0)</f>
        <v>Oorschot, René van</v>
      </c>
      <c r="C8" s="100">
        <f>IFERROR(VLOOKUP(B8,Deelnemers!B:C,2,FALSE),0)</f>
        <v>14</v>
      </c>
      <c r="D8" s="228"/>
      <c r="E8" s="229"/>
      <c r="F8" s="229"/>
      <c r="G8" s="229"/>
      <c r="H8" s="229"/>
      <c r="I8" s="229"/>
      <c r="J8" s="88"/>
      <c r="K8" s="92">
        <f>IF(OR($B8=0,K$1=0),"X",IF(SUM(COUNTIF(Invoer!$B$3:$B$599,_xlfn.CONCAT(K$1,"-",$B8)),COUNTIF(Invoer!$B$3:$B$599,_xlfn.CONCAT($B8,"-",K$1)))=0,"",(SUM(COUNTIF(Invoer!$B$3:$B$599,_xlfn.CONCAT(K$1,"-",$B8)),COUNTIF(Invoer!$B$3:$B$599,_xlfn.CONCAT($B8,"-",K$1))))))</f>
        <v>2</v>
      </c>
      <c r="L8" s="92" t="str">
        <f>IF(OR($B8=0,L$1=0),"X",IF(SUM(COUNTIF(Invoer!$B$3:$B$599,_xlfn.CONCAT(L$1,"-",$B8)),COUNTIF(Invoer!$B$3:$B$599,_xlfn.CONCAT($B8,"-",L$1)))=0,"",(SUM(COUNTIF(Invoer!$B$3:$B$599,_xlfn.CONCAT(L$1,"-",$B8)),COUNTIF(Invoer!$B$3:$B$599,_xlfn.CONCAT($B8,"-",L$1))))))</f>
        <v/>
      </c>
      <c r="M8" s="92">
        <f>IF(OR($B8=0,M$1=0),"X",IF(SUM(COUNTIF(Invoer!$B$3:$B$599,_xlfn.CONCAT(M$1,"-",$B8)),COUNTIF(Invoer!$B$3:$B$599,_xlfn.CONCAT($B8,"-",M$1)))=0,"",(SUM(COUNTIF(Invoer!$B$3:$B$599,_xlfn.CONCAT(M$1,"-",$B8)),COUNTIF(Invoer!$B$3:$B$599,_xlfn.CONCAT($B8,"-",M$1))))))</f>
        <v>2</v>
      </c>
      <c r="N8" s="92">
        <f>IF(OR($B8=0,N$1=0),"X",IF(SUM(COUNTIF(Invoer!$B$3:$B$599,_xlfn.CONCAT(N$1,"-",$B8)),COUNTIF(Invoer!$B$3:$B$599,_xlfn.CONCAT($B8,"-",N$1)))=0,"",(SUM(COUNTIF(Invoer!$B$3:$B$599,_xlfn.CONCAT(N$1,"-",$B8)),COUNTIF(Invoer!$B$3:$B$599,_xlfn.CONCAT($B8,"-",N$1))))))</f>
        <v>1</v>
      </c>
      <c r="O8" s="92">
        <f>IF(OR($B8=0,O$1=0),"X",IF(SUM(COUNTIF(Invoer!$B$3:$B$599,_xlfn.CONCAT(O$1,"-",$B8)),COUNTIF(Invoer!$B$3:$B$599,_xlfn.CONCAT($B8,"-",O$1)))=0,"",(SUM(COUNTIF(Invoer!$B$3:$B$599,_xlfn.CONCAT(O$1,"-",$B8)),COUNTIF(Invoer!$B$3:$B$599,_xlfn.CONCAT($B8,"-",O$1))))))</f>
        <v>2</v>
      </c>
      <c r="P8" s="92">
        <f>IF(OR($B8=0,P$1=0),"X",IF(SUM(COUNTIF(Invoer!$B$3:$B$599,_xlfn.CONCAT(P$1,"-",$B8)),COUNTIF(Invoer!$B$3:$B$599,_xlfn.CONCAT($B8,"-",P$1)))=0,"",(SUM(COUNTIF(Invoer!$B$3:$B$599,_xlfn.CONCAT(P$1,"-",$B8)),COUNTIF(Invoer!$B$3:$B$599,_xlfn.CONCAT($B8,"-",P$1))))))</f>
        <v>1</v>
      </c>
      <c r="Q8" s="92" t="str">
        <f>IF(OR($B8=0,Q$1=0),"X",IF(SUM(COUNTIF(Invoer!$B$3:$B$599,_xlfn.CONCAT(Q$1,"-",$B8)),COUNTIF(Invoer!$B$3:$B$599,_xlfn.CONCAT($B8,"-",Q$1)))=0,"",(SUM(COUNTIF(Invoer!$B$3:$B$599,_xlfn.CONCAT(Q$1,"-",$B8)),COUNTIF(Invoer!$B$3:$B$599,_xlfn.CONCAT($B8,"-",Q$1))))))</f>
        <v/>
      </c>
      <c r="R8" s="92">
        <f>IF(OR($B8=0,R$1=0),"X",IF(SUM(COUNTIF(Invoer!$B$3:$B$599,_xlfn.CONCAT(R$1,"-",$B8)),COUNTIF(Invoer!$B$3:$B$599,_xlfn.CONCAT($B8,"-",R$1)))=0,"",(SUM(COUNTIF(Invoer!$B$3:$B$599,_xlfn.CONCAT(R$1,"-",$B8)),COUNTIF(Invoer!$B$3:$B$599,_xlfn.CONCAT($B8,"-",R$1))))))</f>
        <v>3</v>
      </c>
      <c r="S8" s="92" t="str">
        <f>IF(OR($B8=0,S$1=0),"X",IF(SUM(COUNTIF(Invoer!$B$3:$B$599,_xlfn.CONCAT(S$1,"-",$B8)),COUNTIF(Invoer!$B$3:$B$599,_xlfn.CONCAT($B8,"-",S$1)))=0,"",(SUM(COUNTIF(Invoer!$B$3:$B$599,_xlfn.CONCAT(S$1,"-",$B8)),COUNTIF(Invoer!$B$3:$B$599,_xlfn.CONCAT($B8,"-",S$1))))))</f>
        <v>X</v>
      </c>
      <c r="T8" s="92" t="str">
        <f>IF(OR($B8=0,T$1=0),"X",IF(SUM(COUNTIF(Invoer!$B$3:$B$599,_xlfn.CONCAT(T$1,"-",$B8)),COUNTIF(Invoer!$B$3:$B$599,_xlfn.CONCAT($B8,"-",T$1)))=0,"",(SUM(COUNTIF(Invoer!$B$3:$B$599,_xlfn.CONCAT(T$1,"-",$B8)),COUNTIF(Invoer!$B$3:$B$599,_xlfn.CONCAT($B8,"-",T$1))))))</f>
        <v>X</v>
      </c>
      <c r="U8" s="92" t="str">
        <f>IF(OR($B8=0,U$1=0),"X",IF(SUM(COUNTIF(Invoer!$B$3:$B$599,_xlfn.CONCAT(U$1,"-",$B8)),COUNTIF(Invoer!$B$3:$B$599,_xlfn.CONCAT($B8,"-",U$1)))=0,"",(SUM(COUNTIF(Invoer!$B$3:$B$599,_xlfn.CONCAT(U$1,"-",$B8)),COUNTIF(Invoer!$B$3:$B$599,_xlfn.CONCAT($B8,"-",U$1))))))</f>
        <v>X</v>
      </c>
      <c r="V8" s="92" t="str">
        <f>IF(OR($B8=0,V$1=0),"X",IF(SUM(COUNTIF(Invoer!$B$3:$B$599,_xlfn.CONCAT(V$1,"-",$B8)),COUNTIF(Invoer!$B$3:$B$599,_xlfn.CONCAT($B8,"-",V$1)))=0,"",(SUM(COUNTIF(Invoer!$B$3:$B$599,_xlfn.CONCAT(V$1,"-",$B8)),COUNTIF(Invoer!$B$3:$B$599,_xlfn.CONCAT($B8,"-",V$1))))))</f>
        <v>X</v>
      </c>
      <c r="W8" s="92" t="str">
        <f>IF(OR($B8=0,W$1=0),"X",IF(SUM(COUNTIF(Invoer!$B$3:$B$599,_xlfn.CONCAT(W$1,"-",$B8)),COUNTIF(Invoer!$B$3:$B$599,_xlfn.CONCAT($B8,"-",W$1)))=0,"",(SUM(COUNTIF(Invoer!$B$3:$B$599,_xlfn.CONCAT(W$1,"-",$B8)),COUNTIF(Invoer!$B$3:$B$599,_xlfn.CONCAT($B8,"-",W$1))))))</f>
        <v>X</v>
      </c>
      <c r="X8" s="92" t="str">
        <f>IF(OR($B8=0,X$1=0),"X",IF(SUM(COUNTIF(Invoer!$B$3:$B$599,_xlfn.CONCAT(X$1,"-",$B8)),COUNTIF(Invoer!$B$3:$B$599,_xlfn.CONCAT($B8,"-",X$1)))=0,"",(SUM(COUNTIF(Invoer!$B$3:$B$599,_xlfn.CONCAT(X$1,"-",$B8)),COUNTIF(Invoer!$B$3:$B$599,_xlfn.CONCAT($B8,"-",X$1))))))</f>
        <v>X</v>
      </c>
      <c r="Y8" s="92" t="str">
        <f>IF(OR($B8=0,Y$1=0),"X",IF(SUM(COUNTIF(Invoer!$B$3:$B$599,_xlfn.CONCAT(Y$1,"-",$B8)),COUNTIF(Invoer!$B$3:$B$599,_xlfn.CONCAT($B8,"-",Y$1)))=0,"",(SUM(COUNTIF(Invoer!$B$3:$B$599,_xlfn.CONCAT(Y$1,"-",$B8)),COUNTIF(Invoer!$B$3:$B$599,_xlfn.CONCAT($B8,"-",Y$1))))))</f>
        <v>X</v>
      </c>
      <c r="Z8" s="92" t="str">
        <f>IF(OR($B8=0,Z$1=0),"X",IF(SUM(COUNTIF(Invoer!$B$3:$B$599,_xlfn.CONCAT(Z$1,"-",$B8)),COUNTIF(Invoer!$B$3:$B$599,_xlfn.CONCAT($B8,"-",Z$1)))=0,"",(SUM(COUNTIF(Invoer!$B$3:$B$599,_xlfn.CONCAT(Z$1,"-",$B8)),COUNTIF(Invoer!$B$3:$B$599,_xlfn.CONCAT($B8,"-",Z$1))))))</f>
        <v>X</v>
      </c>
      <c r="AA8" s="92" t="str">
        <f>IF(OR($B8=0,AA$1=0),"X",IF(SUM(COUNTIF(Invoer!$B$3:$B$599,_xlfn.CONCAT(AA$1,"-",$B8)),COUNTIF(Invoer!$B$3:$B$599,_xlfn.CONCAT($B8,"-",AA$1)))=0,"",(SUM(COUNTIF(Invoer!$B$3:$B$599,_xlfn.CONCAT(AA$1,"-",$B8)),COUNTIF(Invoer!$B$3:$B$599,_xlfn.CONCAT($B8,"-",AA$1))))))</f>
        <v>X</v>
      </c>
      <c r="AB8" s="92" t="str">
        <f>IF(OR($B8=0,AB$1=0),"X",IF(SUM(COUNTIF(Invoer!$B$3:$B$599,_xlfn.CONCAT(AB$1,"-",$B8)),COUNTIF(Invoer!$B$3:$B$599,_xlfn.CONCAT($B8,"-",AB$1)))=0,"",(SUM(COUNTIF(Invoer!$B$3:$B$599,_xlfn.CONCAT(AB$1,"-",$B8)),COUNTIF(Invoer!$B$3:$B$599,_xlfn.CONCAT($B8,"-",AB$1))))))</f>
        <v>X</v>
      </c>
      <c r="AC8" s="90"/>
    </row>
    <row r="9" spans="1:29" ht="18.75" customHeight="1">
      <c r="A9" s="175">
        <v>8</v>
      </c>
      <c r="B9" s="91" t="str">
        <f>IFERROR(IF(VLOOKUP(Deelnemers!$B9,Deelnemers!$B$2:$C$26,2,FALSE)=0,0,Deelnemers!$B9),0)</f>
        <v>Praat, Marcel van</v>
      </c>
      <c r="C9" s="100">
        <f>IFERROR(VLOOKUP(B9,Deelnemers!B:C,2,FALSE),0)</f>
        <v>12</v>
      </c>
      <c r="D9" s="228"/>
      <c r="E9" s="229"/>
      <c r="F9" s="229"/>
      <c r="G9" s="229"/>
      <c r="H9" s="229"/>
      <c r="I9" s="229"/>
      <c r="J9" s="229"/>
      <c r="K9" s="88"/>
      <c r="L9" s="92">
        <f>IF(OR($B9=0,L$1=0),"X",IF(SUM(COUNTIF(Invoer!$B$3:$B$599,_xlfn.CONCAT(L$1,"-",$B9)),COUNTIF(Invoer!$B$3:$B$599,_xlfn.CONCAT($B9,"-",L$1)))=0,"",(SUM(COUNTIF(Invoer!$B$3:$B$599,_xlfn.CONCAT(L$1,"-",$B9)),COUNTIF(Invoer!$B$3:$B$599,_xlfn.CONCAT($B9,"-",L$1))))))</f>
        <v>3</v>
      </c>
      <c r="M9" s="92">
        <f>IF(OR($B9=0,M$1=0),"X",IF(SUM(COUNTIF(Invoer!$B$3:$B$599,_xlfn.CONCAT(M$1,"-",$B9)),COUNTIF(Invoer!$B$3:$B$599,_xlfn.CONCAT($B9,"-",M$1)))=0,"",(SUM(COUNTIF(Invoer!$B$3:$B$599,_xlfn.CONCAT(M$1,"-",$B9)),COUNTIF(Invoer!$B$3:$B$599,_xlfn.CONCAT($B9,"-",M$1))))))</f>
        <v>2</v>
      </c>
      <c r="N9" s="92">
        <f>IF(OR($B9=0,N$1=0),"X",IF(SUM(COUNTIF(Invoer!$B$3:$B$599,_xlfn.CONCAT(N$1,"-",$B9)),COUNTIF(Invoer!$B$3:$B$599,_xlfn.CONCAT($B9,"-",N$1)))=0,"",(SUM(COUNTIF(Invoer!$B$3:$B$599,_xlfn.CONCAT(N$1,"-",$B9)),COUNTIF(Invoer!$B$3:$B$599,_xlfn.CONCAT($B9,"-",N$1))))))</f>
        <v>5</v>
      </c>
      <c r="O9" s="92">
        <f>IF(OR($B9=0,O$1=0),"X",IF(SUM(COUNTIF(Invoer!$B$3:$B$599,_xlfn.CONCAT(O$1,"-",$B9)),COUNTIF(Invoer!$B$3:$B$599,_xlfn.CONCAT($B9,"-",O$1)))=0,"",(SUM(COUNTIF(Invoer!$B$3:$B$599,_xlfn.CONCAT(O$1,"-",$B9)),COUNTIF(Invoer!$B$3:$B$599,_xlfn.CONCAT($B9,"-",O$1))))))</f>
        <v>6</v>
      </c>
      <c r="P9" s="92">
        <f>IF(OR($B9=0,P$1=0),"X",IF(SUM(COUNTIF(Invoer!$B$3:$B$599,_xlfn.CONCAT(P$1,"-",$B9)),COUNTIF(Invoer!$B$3:$B$599,_xlfn.CONCAT($B9,"-",P$1)))=0,"",(SUM(COUNTIF(Invoer!$B$3:$B$599,_xlfn.CONCAT(P$1,"-",$B9)),COUNTIF(Invoer!$B$3:$B$599,_xlfn.CONCAT($B9,"-",P$1))))))</f>
        <v>5</v>
      </c>
      <c r="Q9" s="92">
        <f>IF(OR($B9=0,Q$1=0),"X",IF(SUM(COUNTIF(Invoer!$B$3:$B$599,_xlfn.CONCAT(Q$1,"-",$B9)),COUNTIF(Invoer!$B$3:$B$599,_xlfn.CONCAT($B9,"-",Q$1)))=0,"",(SUM(COUNTIF(Invoer!$B$3:$B$599,_xlfn.CONCAT(Q$1,"-",$B9)),COUNTIF(Invoer!$B$3:$B$599,_xlfn.CONCAT($B9,"-",Q$1))))))</f>
        <v>3</v>
      </c>
      <c r="R9" s="92">
        <f>IF(OR($B9=0,R$1=0),"X",IF(SUM(COUNTIF(Invoer!$B$3:$B$599,_xlfn.CONCAT(R$1,"-",$B9)),COUNTIF(Invoer!$B$3:$B$599,_xlfn.CONCAT($B9,"-",R$1)))=0,"",(SUM(COUNTIF(Invoer!$B$3:$B$599,_xlfn.CONCAT(R$1,"-",$B9)),COUNTIF(Invoer!$B$3:$B$599,_xlfn.CONCAT($B9,"-",R$1))))))</f>
        <v>6</v>
      </c>
      <c r="S9" s="92" t="str">
        <f>IF(OR($B9=0,S$1=0),"X",IF(SUM(COUNTIF(Invoer!$B$3:$B$599,_xlfn.CONCAT(S$1,"-",$B9)),COUNTIF(Invoer!$B$3:$B$599,_xlfn.CONCAT($B9,"-",S$1)))=0,"",(SUM(COUNTIF(Invoer!$B$3:$B$599,_xlfn.CONCAT(S$1,"-",$B9)),COUNTIF(Invoer!$B$3:$B$599,_xlfn.CONCAT($B9,"-",S$1))))))</f>
        <v>X</v>
      </c>
      <c r="T9" s="92" t="str">
        <f>IF(OR($B9=0,T$1=0),"X",IF(SUM(COUNTIF(Invoer!$B$3:$B$599,_xlfn.CONCAT(T$1,"-",$B9)),COUNTIF(Invoer!$B$3:$B$599,_xlfn.CONCAT($B9,"-",T$1)))=0,"",(SUM(COUNTIF(Invoer!$B$3:$B$599,_xlfn.CONCAT(T$1,"-",$B9)),COUNTIF(Invoer!$B$3:$B$599,_xlfn.CONCAT($B9,"-",T$1))))))</f>
        <v>X</v>
      </c>
      <c r="U9" s="92" t="str">
        <f>IF(OR($B9=0,U$1=0),"X",IF(SUM(COUNTIF(Invoer!$B$3:$B$599,_xlfn.CONCAT(U$1,"-",$B9)),COUNTIF(Invoer!$B$3:$B$599,_xlfn.CONCAT($B9,"-",U$1)))=0,"",(SUM(COUNTIF(Invoer!$B$3:$B$599,_xlfn.CONCAT(U$1,"-",$B9)),COUNTIF(Invoer!$B$3:$B$599,_xlfn.CONCAT($B9,"-",U$1))))))</f>
        <v>X</v>
      </c>
      <c r="V9" s="92" t="str">
        <f>IF(OR($B9=0,V$1=0),"X",IF(SUM(COUNTIF(Invoer!$B$3:$B$599,_xlfn.CONCAT(V$1,"-",$B9)),COUNTIF(Invoer!$B$3:$B$599,_xlfn.CONCAT($B9,"-",V$1)))=0,"",(SUM(COUNTIF(Invoer!$B$3:$B$599,_xlfn.CONCAT(V$1,"-",$B9)),COUNTIF(Invoer!$B$3:$B$599,_xlfn.CONCAT($B9,"-",V$1))))))</f>
        <v>X</v>
      </c>
      <c r="W9" s="92" t="str">
        <f>IF(OR($B9=0,W$1=0),"X",IF(SUM(COUNTIF(Invoer!$B$3:$B$599,_xlfn.CONCAT(W$1,"-",$B9)),COUNTIF(Invoer!$B$3:$B$599,_xlfn.CONCAT($B9,"-",W$1)))=0,"",(SUM(COUNTIF(Invoer!$B$3:$B$599,_xlfn.CONCAT(W$1,"-",$B9)),COUNTIF(Invoer!$B$3:$B$599,_xlfn.CONCAT($B9,"-",W$1))))))</f>
        <v>X</v>
      </c>
      <c r="X9" s="92" t="str">
        <f>IF(OR($B9=0,X$1=0),"X",IF(SUM(COUNTIF(Invoer!$B$3:$B$599,_xlfn.CONCAT(X$1,"-",$B9)),COUNTIF(Invoer!$B$3:$B$599,_xlfn.CONCAT($B9,"-",X$1)))=0,"",(SUM(COUNTIF(Invoer!$B$3:$B$599,_xlfn.CONCAT(X$1,"-",$B9)),COUNTIF(Invoer!$B$3:$B$599,_xlfn.CONCAT($B9,"-",X$1))))))</f>
        <v>X</v>
      </c>
      <c r="Y9" s="92" t="str">
        <f>IF(OR($B9=0,Y$1=0),"X",IF(SUM(COUNTIF(Invoer!$B$3:$B$599,_xlfn.CONCAT(Y$1,"-",$B9)),COUNTIF(Invoer!$B$3:$B$599,_xlfn.CONCAT($B9,"-",Y$1)))=0,"",(SUM(COUNTIF(Invoer!$B$3:$B$599,_xlfn.CONCAT(Y$1,"-",$B9)),COUNTIF(Invoer!$B$3:$B$599,_xlfn.CONCAT($B9,"-",Y$1))))))</f>
        <v>X</v>
      </c>
      <c r="Z9" s="92" t="str">
        <f>IF(OR($B9=0,Z$1=0),"X",IF(SUM(COUNTIF(Invoer!$B$3:$B$599,_xlfn.CONCAT(Z$1,"-",$B9)),COUNTIF(Invoer!$B$3:$B$599,_xlfn.CONCAT($B9,"-",Z$1)))=0,"",(SUM(COUNTIF(Invoer!$B$3:$B$599,_xlfn.CONCAT(Z$1,"-",$B9)),COUNTIF(Invoer!$B$3:$B$599,_xlfn.CONCAT($B9,"-",Z$1))))))</f>
        <v>X</v>
      </c>
      <c r="AA9" s="92" t="str">
        <f>IF(OR($B9=0,AA$1=0),"X",IF(SUM(COUNTIF(Invoer!$B$3:$B$599,_xlfn.CONCAT(AA$1,"-",$B9)),COUNTIF(Invoer!$B$3:$B$599,_xlfn.CONCAT($B9,"-",AA$1)))=0,"",(SUM(COUNTIF(Invoer!$B$3:$B$599,_xlfn.CONCAT(AA$1,"-",$B9)),COUNTIF(Invoer!$B$3:$B$599,_xlfn.CONCAT($B9,"-",AA$1))))))</f>
        <v>X</v>
      </c>
      <c r="AB9" s="92" t="str">
        <f>IF(OR($B9=0,AB$1=0),"X",IF(SUM(COUNTIF(Invoer!$B$3:$B$599,_xlfn.CONCAT(AB$1,"-",$B9)),COUNTIF(Invoer!$B$3:$B$599,_xlfn.CONCAT($B9,"-",AB$1)))=0,"",(SUM(COUNTIF(Invoer!$B$3:$B$599,_xlfn.CONCAT(AB$1,"-",$B9)),COUNTIF(Invoer!$B$3:$B$599,_xlfn.CONCAT($B9,"-",AB$1))))))</f>
        <v>X</v>
      </c>
      <c r="AC9" s="90"/>
    </row>
    <row r="10" spans="1:29" ht="18.75" customHeight="1">
      <c r="A10" s="174">
        <v>9</v>
      </c>
      <c r="B10" s="91" t="str">
        <f>IFERROR(IF(VLOOKUP(Deelnemers!$B10,Deelnemers!$B$2:$C$26,2,FALSE)=0,0,Deelnemers!$B10),0)</f>
        <v>Steen, Jan van</v>
      </c>
      <c r="C10" s="100">
        <f>IFERROR(VLOOKUP(B10,Deelnemers!B:C,2,FALSE),0)</f>
        <v>14</v>
      </c>
      <c r="D10" s="228"/>
      <c r="E10" s="229"/>
      <c r="F10" s="229"/>
      <c r="G10" s="229"/>
      <c r="H10" s="229"/>
      <c r="I10" s="229"/>
      <c r="J10" s="229"/>
      <c r="K10" s="229"/>
      <c r="L10" s="88"/>
      <c r="M10" s="92">
        <f>IF(OR($B10=0,M$1=0),"X",IF(SUM(COUNTIF(Invoer!$B$3:$B$599,_xlfn.CONCAT(M$1,"-",$B10)),COUNTIF(Invoer!$B$3:$B$599,_xlfn.CONCAT($B10,"-",M$1)))=0,"",(SUM(COUNTIF(Invoer!$B$3:$B$599,_xlfn.CONCAT(M$1,"-",$B10)),COUNTIF(Invoer!$B$3:$B$599,_xlfn.CONCAT($B10,"-",M$1))))))</f>
        <v>3</v>
      </c>
      <c r="N10" s="92">
        <f>IF(OR($B10=0,N$1=0),"X",IF(SUM(COUNTIF(Invoer!$B$3:$B$599,_xlfn.CONCAT(N$1,"-",$B10)),COUNTIF(Invoer!$B$3:$B$599,_xlfn.CONCAT($B10,"-",N$1)))=0,"",(SUM(COUNTIF(Invoer!$B$3:$B$599,_xlfn.CONCAT(N$1,"-",$B10)),COUNTIF(Invoer!$B$3:$B$599,_xlfn.CONCAT($B10,"-",N$1))))))</f>
        <v>4</v>
      </c>
      <c r="O10" s="92">
        <f>IF(OR($B10=0,O$1=0),"X",IF(SUM(COUNTIF(Invoer!$B$3:$B$599,_xlfn.CONCAT(O$1,"-",$B10)),COUNTIF(Invoer!$B$3:$B$599,_xlfn.CONCAT($B10,"-",O$1)))=0,"",(SUM(COUNTIF(Invoer!$B$3:$B$599,_xlfn.CONCAT(O$1,"-",$B10)),COUNTIF(Invoer!$B$3:$B$599,_xlfn.CONCAT($B10,"-",O$1))))))</f>
        <v>4</v>
      </c>
      <c r="P10" s="92">
        <f>IF(OR($B10=0,P$1=0),"X",IF(SUM(COUNTIF(Invoer!$B$3:$B$599,_xlfn.CONCAT(P$1,"-",$B10)),COUNTIF(Invoer!$B$3:$B$599,_xlfn.CONCAT($B10,"-",P$1)))=0,"",(SUM(COUNTIF(Invoer!$B$3:$B$599,_xlfn.CONCAT(P$1,"-",$B10)),COUNTIF(Invoer!$B$3:$B$599,_xlfn.CONCAT($B10,"-",P$1))))))</f>
        <v>6</v>
      </c>
      <c r="Q10" s="92" t="str">
        <f>IF(OR($B10=0,Q$1=0),"X",IF(SUM(COUNTIF(Invoer!$B$3:$B$599,_xlfn.CONCAT(Q$1,"-",$B10)),COUNTIF(Invoer!$B$3:$B$599,_xlfn.CONCAT($B10,"-",Q$1)))=0,"",(SUM(COUNTIF(Invoer!$B$3:$B$599,_xlfn.CONCAT(Q$1,"-",$B10)),COUNTIF(Invoer!$B$3:$B$599,_xlfn.CONCAT($B10,"-",Q$1))))))</f>
        <v/>
      </c>
      <c r="R10" s="92">
        <f>IF(OR($B10=0,R$1=0),"X",IF(SUM(COUNTIF(Invoer!$B$3:$B$599,_xlfn.CONCAT(R$1,"-",$B10)),COUNTIF(Invoer!$B$3:$B$599,_xlfn.CONCAT($B10,"-",R$1)))=0,"",(SUM(COUNTIF(Invoer!$B$3:$B$599,_xlfn.CONCAT(R$1,"-",$B10)),COUNTIF(Invoer!$B$3:$B$599,_xlfn.CONCAT($B10,"-",R$1))))))</f>
        <v>2</v>
      </c>
      <c r="S10" s="92" t="str">
        <f>IF(OR($B10=0,S$1=0),"X",IF(SUM(COUNTIF(Invoer!$B$3:$B$599,_xlfn.CONCAT(S$1,"-",$B10)),COUNTIF(Invoer!$B$3:$B$599,_xlfn.CONCAT($B10,"-",S$1)))=0,"",(SUM(COUNTIF(Invoer!$B$3:$B$599,_xlfn.CONCAT(S$1,"-",$B10)),COUNTIF(Invoer!$B$3:$B$599,_xlfn.CONCAT($B10,"-",S$1))))))</f>
        <v>X</v>
      </c>
      <c r="T10" s="92" t="str">
        <f>IF(OR($B10=0,T$1=0),"X",IF(SUM(COUNTIF(Invoer!$B$3:$B$599,_xlfn.CONCAT(T$1,"-",$B10)),COUNTIF(Invoer!$B$3:$B$599,_xlfn.CONCAT($B10,"-",T$1)))=0,"",(SUM(COUNTIF(Invoer!$B$3:$B$599,_xlfn.CONCAT(T$1,"-",$B10)),COUNTIF(Invoer!$B$3:$B$599,_xlfn.CONCAT($B10,"-",T$1))))))</f>
        <v>X</v>
      </c>
      <c r="U10" s="92" t="str">
        <f>IF(OR($B10=0,U$1=0),"X",IF(SUM(COUNTIF(Invoer!$B$3:$B$599,_xlfn.CONCAT(U$1,"-",$B10)),COUNTIF(Invoer!$B$3:$B$599,_xlfn.CONCAT($B10,"-",U$1)))=0,"",(SUM(COUNTIF(Invoer!$B$3:$B$599,_xlfn.CONCAT(U$1,"-",$B10)),COUNTIF(Invoer!$B$3:$B$599,_xlfn.CONCAT($B10,"-",U$1))))))</f>
        <v>X</v>
      </c>
      <c r="V10" s="92" t="str">
        <f>IF(OR($B10=0,V$1=0),"X",IF(SUM(COUNTIF(Invoer!$B$3:$B$599,_xlfn.CONCAT(V$1,"-",$B10)),COUNTIF(Invoer!$B$3:$B$599,_xlfn.CONCAT($B10,"-",V$1)))=0,"",(SUM(COUNTIF(Invoer!$B$3:$B$599,_xlfn.CONCAT(V$1,"-",$B10)),COUNTIF(Invoer!$B$3:$B$599,_xlfn.CONCAT($B10,"-",V$1))))))</f>
        <v>X</v>
      </c>
      <c r="W10" s="92" t="str">
        <f>IF(OR($B10=0,W$1=0),"X",IF(SUM(COUNTIF(Invoer!$B$3:$B$599,_xlfn.CONCAT(W$1,"-",$B10)),COUNTIF(Invoer!$B$3:$B$599,_xlfn.CONCAT($B10,"-",W$1)))=0,"",(SUM(COUNTIF(Invoer!$B$3:$B$599,_xlfn.CONCAT(W$1,"-",$B10)),COUNTIF(Invoer!$B$3:$B$599,_xlfn.CONCAT($B10,"-",W$1))))))</f>
        <v>X</v>
      </c>
      <c r="X10" s="92" t="str">
        <f>IF(OR($B10=0,X$1=0),"X",IF(SUM(COUNTIF(Invoer!$B$3:$B$599,_xlfn.CONCAT(X$1,"-",$B10)),COUNTIF(Invoer!$B$3:$B$599,_xlfn.CONCAT($B10,"-",X$1)))=0,"",(SUM(COUNTIF(Invoer!$B$3:$B$599,_xlfn.CONCAT(X$1,"-",$B10)),COUNTIF(Invoer!$B$3:$B$599,_xlfn.CONCAT($B10,"-",X$1))))))</f>
        <v>X</v>
      </c>
      <c r="Y10" s="92" t="str">
        <f>IF(OR($B10=0,Y$1=0),"X",IF(SUM(COUNTIF(Invoer!$B$3:$B$599,_xlfn.CONCAT(Y$1,"-",$B10)),COUNTIF(Invoer!$B$3:$B$599,_xlfn.CONCAT($B10,"-",Y$1)))=0,"",(SUM(COUNTIF(Invoer!$B$3:$B$599,_xlfn.CONCAT(Y$1,"-",$B10)),COUNTIF(Invoer!$B$3:$B$599,_xlfn.CONCAT($B10,"-",Y$1))))))</f>
        <v>X</v>
      </c>
      <c r="Z10" s="92" t="str">
        <f>IF(OR($B10=0,Z$1=0),"X",IF(SUM(COUNTIF(Invoer!$B$3:$B$599,_xlfn.CONCAT(Z$1,"-",$B10)),COUNTIF(Invoer!$B$3:$B$599,_xlfn.CONCAT($B10,"-",Z$1)))=0,"",(SUM(COUNTIF(Invoer!$B$3:$B$599,_xlfn.CONCAT(Z$1,"-",$B10)),COUNTIF(Invoer!$B$3:$B$599,_xlfn.CONCAT($B10,"-",Z$1))))))</f>
        <v>X</v>
      </c>
      <c r="AA10" s="92" t="str">
        <f>IF(OR($B10=0,AA$1=0),"X",IF(SUM(COUNTIF(Invoer!$B$3:$B$599,_xlfn.CONCAT(AA$1,"-",$B10)),COUNTIF(Invoer!$B$3:$B$599,_xlfn.CONCAT($B10,"-",AA$1)))=0,"",(SUM(COUNTIF(Invoer!$B$3:$B$599,_xlfn.CONCAT(AA$1,"-",$B10)),COUNTIF(Invoer!$B$3:$B$599,_xlfn.CONCAT($B10,"-",AA$1))))))</f>
        <v>X</v>
      </c>
      <c r="AB10" s="92" t="str">
        <f>IF(OR($B10=0,AB$1=0),"X",IF(SUM(COUNTIF(Invoer!$B$3:$B$599,_xlfn.CONCAT(AB$1,"-",$B10)),COUNTIF(Invoer!$B$3:$B$599,_xlfn.CONCAT($B10,"-",AB$1)))=0,"",(SUM(COUNTIF(Invoer!$B$3:$B$599,_xlfn.CONCAT(AB$1,"-",$B10)),COUNTIF(Invoer!$B$3:$B$599,_xlfn.CONCAT($B10,"-",AB$1))))))</f>
        <v>X</v>
      </c>
      <c r="AC10" s="90"/>
    </row>
    <row r="11" spans="1:29" ht="18.75" customHeight="1">
      <c r="A11" s="175">
        <v>10</v>
      </c>
      <c r="B11" s="91" t="str">
        <f>IFERROR(IF(VLOOKUP(Deelnemers!$B11,Deelnemers!$B$2:$C$26,2,FALSE)=0,0,Deelnemers!$B11),0)</f>
        <v>Steen, Kees van</v>
      </c>
      <c r="C11" s="100">
        <f>IFERROR(VLOOKUP(B11,Deelnemers!B:C,2,FALSE),0)</f>
        <v>14</v>
      </c>
      <c r="D11" s="228"/>
      <c r="E11" s="229"/>
      <c r="F11" s="229"/>
      <c r="G11" s="229"/>
      <c r="H11" s="229"/>
      <c r="I11" s="229"/>
      <c r="J11" s="229"/>
      <c r="K11" s="229"/>
      <c r="L11" s="229"/>
      <c r="M11" s="89"/>
      <c r="N11" s="92">
        <f>IF(OR($B11=0,N$1=0),"X",IF(SUM(COUNTIF(Invoer!$B$3:$B$599,_xlfn.CONCAT(N$1,"-",$B11)),COUNTIF(Invoer!$B$3:$B$599,_xlfn.CONCAT($B11,"-",N$1)))=0,"",(SUM(COUNTIF(Invoer!$B$3:$B$599,_xlfn.CONCAT(N$1,"-",$B11)),COUNTIF(Invoer!$B$3:$B$599,_xlfn.CONCAT($B11,"-",N$1))))))</f>
        <v>2</v>
      </c>
      <c r="O11" s="92">
        <f>IF(OR($B11=0,O$1=0),"X",IF(SUM(COUNTIF(Invoer!$B$3:$B$599,_xlfn.CONCAT(O$1,"-",$B11)),COUNTIF(Invoer!$B$3:$B$599,_xlfn.CONCAT($B11,"-",O$1)))=0,"",(SUM(COUNTIF(Invoer!$B$3:$B$599,_xlfn.CONCAT(O$1,"-",$B11)),COUNTIF(Invoer!$B$3:$B$599,_xlfn.CONCAT($B11,"-",O$1))))))</f>
        <v>4</v>
      </c>
      <c r="P11" s="92">
        <f>IF(OR($B11=0,P$1=0),"X",IF(SUM(COUNTIF(Invoer!$B$3:$B$599,_xlfn.CONCAT(P$1,"-",$B11)),COUNTIF(Invoer!$B$3:$B$599,_xlfn.CONCAT($B11,"-",P$1)))=0,"",(SUM(COUNTIF(Invoer!$B$3:$B$599,_xlfn.CONCAT(P$1,"-",$B11)),COUNTIF(Invoer!$B$3:$B$599,_xlfn.CONCAT($B11,"-",P$1))))))</f>
        <v>5</v>
      </c>
      <c r="Q11" s="92" t="str">
        <f>IF(OR($B11=0,Q$1=0),"X",IF(SUM(COUNTIF(Invoer!$B$3:$B$599,_xlfn.CONCAT(Q$1,"-",$B11)),COUNTIF(Invoer!$B$3:$B$599,_xlfn.CONCAT($B11,"-",Q$1)))=0,"",(SUM(COUNTIF(Invoer!$B$3:$B$599,_xlfn.CONCAT(Q$1,"-",$B11)),COUNTIF(Invoer!$B$3:$B$599,_xlfn.CONCAT($B11,"-",Q$1))))))</f>
        <v/>
      </c>
      <c r="R11" s="92">
        <f>IF(OR($B11=0,R$1=0),"X",IF(SUM(COUNTIF(Invoer!$B$3:$B$599,_xlfn.CONCAT(R$1,"-",$B11)),COUNTIF(Invoer!$B$3:$B$599,_xlfn.CONCAT($B11,"-",R$1)))=0,"",(SUM(COUNTIF(Invoer!$B$3:$B$599,_xlfn.CONCAT(R$1,"-",$B11)),COUNTIF(Invoer!$B$3:$B$599,_xlfn.CONCAT($B11,"-",R$1))))))</f>
        <v>4</v>
      </c>
      <c r="S11" s="92" t="str">
        <f>IF(OR($B11=0,S$1=0),"X",IF(SUM(COUNTIF(Invoer!$B$3:$B$599,_xlfn.CONCAT(S$1,"-",$B11)),COUNTIF(Invoer!$B$3:$B$599,_xlfn.CONCAT($B11,"-",S$1)))=0,"",(SUM(COUNTIF(Invoer!$B$3:$B$599,_xlfn.CONCAT(S$1,"-",$B11)),COUNTIF(Invoer!$B$3:$B$599,_xlfn.CONCAT($B11,"-",S$1))))))</f>
        <v>X</v>
      </c>
      <c r="T11" s="92" t="str">
        <f>IF(OR($B11=0,T$1=0),"X",IF(SUM(COUNTIF(Invoer!$B$3:$B$599,_xlfn.CONCAT(T$1,"-",$B11)),COUNTIF(Invoer!$B$3:$B$599,_xlfn.CONCAT($B11,"-",T$1)))=0,"",(SUM(COUNTIF(Invoer!$B$3:$B$599,_xlfn.CONCAT(T$1,"-",$B11)),COUNTIF(Invoer!$B$3:$B$599,_xlfn.CONCAT($B11,"-",T$1))))))</f>
        <v>X</v>
      </c>
      <c r="U11" s="92" t="str">
        <f>IF(OR($B11=0,U$1=0),"X",IF(SUM(COUNTIF(Invoer!$B$3:$B$599,_xlfn.CONCAT(U$1,"-",$B11)),COUNTIF(Invoer!$B$3:$B$599,_xlfn.CONCAT($B11,"-",U$1)))=0,"",(SUM(COUNTIF(Invoer!$B$3:$B$599,_xlfn.CONCAT(U$1,"-",$B11)),COUNTIF(Invoer!$B$3:$B$599,_xlfn.CONCAT($B11,"-",U$1))))))</f>
        <v>X</v>
      </c>
      <c r="V11" s="92" t="str">
        <f>IF(OR($B11=0,V$1=0),"X",IF(SUM(COUNTIF(Invoer!$B$3:$B$599,_xlfn.CONCAT(V$1,"-",$B11)),COUNTIF(Invoer!$B$3:$B$599,_xlfn.CONCAT($B11,"-",V$1)))=0,"",(SUM(COUNTIF(Invoer!$B$3:$B$599,_xlfn.CONCAT(V$1,"-",$B11)),COUNTIF(Invoer!$B$3:$B$599,_xlfn.CONCAT($B11,"-",V$1))))))</f>
        <v>X</v>
      </c>
      <c r="W11" s="92" t="str">
        <f>IF(OR($B11=0,W$1=0),"X",IF(SUM(COUNTIF(Invoer!$B$3:$B$599,_xlfn.CONCAT(W$1,"-",$B11)),COUNTIF(Invoer!$B$3:$B$599,_xlfn.CONCAT($B11,"-",W$1)))=0,"",(SUM(COUNTIF(Invoer!$B$3:$B$599,_xlfn.CONCAT(W$1,"-",$B11)),COUNTIF(Invoer!$B$3:$B$599,_xlfn.CONCAT($B11,"-",W$1))))))</f>
        <v>X</v>
      </c>
      <c r="X11" s="92" t="str">
        <f>IF(OR($B11=0,X$1=0),"X",IF(SUM(COUNTIF(Invoer!$B$3:$B$599,_xlfn.CONCAT(X$1,"-",$B11)),COUNTIF(Invoer!$B$3:$B$599,_xlfn.CONCAT($B11,"-",X$1)))=0,"",(SUM(COUNTIF(Invoer!$B$3:$B$599,_xlfn.CONCAT(X$1,"-",$B11)),COUNTIF(Invoer!$B$3:$B$599,_xlfn.CONCAT($B11,"-",X$1))))))</f>
        <v>X</v>
      </c>
      <c r="Y11" s="92" t="str">
        <f>IF(OR($B11=0,Y$1=0),"X",IF(SUM(COUNTIF(Invoer!$B$3:$B$599,_xlfn.CONCAT(Y$1,"-",$B11)),COUNTIF(Invoer!$B$3:$B$599,_xlfn.CONCAT($B11,"-",Y$1)))=0,"",(SUM(COUNTIF(Invoer!$B$3:$B$599,_xlfn.CONCAT(Y$1,"-",$B11)),COUNTIF(Invoer!$B$3:$B$599,_xlfn.CONCAT($B11,"-",Y$1))))))</f>
        <v>X</v>
      </c>
      <c r="Z11" s="92" t="str">
        <f>IF(OR($B11=0,Z$1=0),"X",IF(SUM(COUNTIF(Invoer!$B$3:$B$599,_xlfn.CONCAT(Z$1,"-",$B11)),COUNTIF(Invoer!$B$3:$B$599,_xlfn.CONCAT($B11,"-",Z$1)))=0,"",(SUM(COUNTIF(Invoer!$B$3:$B$599,_xlfn.CONCAT(Z$1,"-",$B11)),COUNTIF(Invoer!$B$3:$B$599,_xlfn.CONCAT($B11,"-",Z$1))))))</f>
        <v>X</v>
      </c>
      <c r="AA11" s="92" t="str">
        <f>IF(OR($B11=0,AA$1=0),"X",IF(SUM(COUNTIF(Invoer!$B$3:$B$599,_xlfn.CONCAT(AA$1,"-",$B11)),COUNTIF(Invoer!$B$3:$B$599,_xlfn.CONCAT($B11,"-",AA$1)))=0,"",(SUM(COUNTIF(Invoer!$B$3:$B$599,_xlfn.CONCAT(AA$1,"-",$B11)),COUNTIF(Invoer!$B$3:$B$599,_xlfn.CONCAT($B11,"-",AA$1))))))</f>
        <v>X</v>
      </c>
      <c r="AB11" s="92" t="str">
        <f>IF(OR($B11=0,AB$1=0),"X",IF(SUM(COUNTIF(Invoer!$B$3:$B$599,_xlfn.CONCAT(AB$1,"-",$B11)),COUNTIF(Invoer!$B$3:$B$599,_xlfn.CONCAT($B11,"-",AB$1)))=0,"",(SUM(COUNTIF(Invoer!$B$3:$B$599,_xlfn.CONCAT(AB$1,"-",$B11)),COUNTIF(Invoer!$B$3:$B$599,_xlfn.CONCAT($B11,"-",AB$1))))))</f>
        <v>X</v>
      </c>
      <c r="AC11" s="90"/>
    </row>
    <row r="12" spans="1:29" ht="18.75" customHeight="1">
      <c r="A12" s="174">
        <v>11</v>
      </c>
      <c r="B12" s="91" t="str">
        <f>IFERROR(IF(VLOOKUP(Deelnemers!$B12,Deelnemers!$B$2:$C$26,2,FALSE)=0,0,Deelnemers!$B12),0)</f>
        <v>Vermeulen, Rudolf</v>
      </c>
      <c r="C12" s="100">
        <f>IFERROR(VLOOKUP(B12,Deelnemers!B:C,2,FALSE),0)</f>
        <v>14</v>
      </c>
      <c r="D12" s="228"/>
      <c r="E12" s="229"/>
      <c r="F12" s="229"/>
      <c r="G12" s="229"/>
      <c r="H12" s="229"/>
      <c r="I12" s="229"/>
      <c r="J12" s="229"/>
      <c r="K12" s="229"/>
      <c r="L12" s="229"/>
      <c r="M12" s="229"/>
      <c r="N12" s="88"/>
      <c r="O12" s="92">
        <f>IF(OR($B12=0,O$1=0),"X",IF(SUM(COUNTIF(Invoer!$B$3:$B$599,_xlfn.CONCAT(O$1,"-",$B12)),COUNTIF(Invoer!$B$3:$B$599,_xlfn.CONCAT($B12,"-",O$1)))=0,"",(SUM(COUNTIF(Invoer!$B$3:$B$599,_xlfn.CONCAT(O$1,"-",$B12)),COUNTIF(Invoer!$B$3:$B$599,_xlfn.CONCAT($B12,"-",O$1))))))</f>
        <v>3</v>
      </c>
      <c r="P12" s="92">
        <f>IF(OR($B12=0,P$1=0),"X",IF(SUM(COUNTIF(Invoer!$B$3:$B$599,_xlfn.CONCAT(P$1,"-",$B12)),COUNTIF(Invoer!$B$3:$B$599,_xlfn.CONCAT($B12,"-",P$1)))=0,"",(SUM(COUNTIF(Invoer!$B$3:$B$599,_xlfn.CONCAT(P$1,"-",$B12)),COUNTIF(Invoer!$B$3:$B$599,_xlfn.CONCAT($B12,"-",P$1))))))</f>
        <v>7</v>
      </c>
      <c r="Q12" s="92">
        <f>IF(OR($B12=0,Q$1=0),"X",IF(SUM(COUNTIF(Invoer!$B$3:$B$599,_xlfn.CONCAT(Q$1,"-",$B12)),COUNTIF(Invoer!$B$3:$B$599,_xlfn.CONCAT($B12,"-",Q$1)))=0,"",(SUM(COUNTIF(Invoer!$B$3:$B$599,_xlfn.CONCAT(Q$1,"-",$B12)),COUNTIF(Invoer!$B$3:$B$599,_xlfn.CONCAT($B12,"-",Q$1))))))</f>
        <v>5</v>
      </c>
      <c r="R12" s="92">
        <f>IF(OR($B12=0,R$1=0),"X",IF(SUM(COUNTIF(Invoer!$B$3:$B$599,_xlfn.CONCAT(R$1,"-",$B12)),COUNTIF(Invoer!$B$3:$B$599,_xlfn.CONCAT($B12,"-",R$1)))=0,"",(SUM(COUNTIF(Invoer!$B$3:$B$599,_xlfn.CONCAT(R$1,"-",$B12)),COUNTIF(Invoer!$B$3:$B$599,_xlfn.CONCAT($B12,"-",R$1))))))</f>
        <v>4</v>
      </c>
      <c r="S12" s="92" t="str">
        <f>IF(OR($B12=0,S$1=0),"X",IF(SUM(COUNTIF(Invoer!$B$3:$B$599,_xlfn.CONCAT(S$1,"-",$B12)),COUNTIF(Invoer!$B$3:$B$599,_xlfn.CONCAT($B12,"-",S$1)))=0,"",(SUM(COUNTIF(Invoer!$B$3:$B$599,_xlfn.CONCAT(S$1,"-",$B12)),COUNTIF(Invoer!$B$3:$B$599,_xlfn.CONCAT($B12,"-",S$1))))))</f>
        <v>X</v>
      </c>
      <c r="T12" s="92" t="str">
        <f>IF(OR($B12=0,T$1=0),"X",IF(SUM(COUNTIF(Invoer!$B$3:$B$599,_xlfn.CONCAT(T$1,"-",$B12)),COUNTIF(Invoer!$B$3:$B$599,_xlfn.CONCAT($B12,"-",T$1)))=0,"",(SUM(COUNTIF(Invoer!$B$3:$B$599,_xlfn.CONCAT(T$1,"-",$B12)),COUNTIF(Invoer!$B$3:$B$599,_xlfn.CONCAT($B12,"-",T$1))))))</f>
        <v>X</v>
      </c>
      <c r="U12" s="92" t="str">
        <f>IF(OR($B12=0,U$1=0),"X",IF(SUM(COUNTIF(Invoer!$B$3:$B$599,_xlfn.CONCAT(U$1,"-",$B12)),COUNTIF(Invoer!$B$3:$B$599,_xlfn.CONCAT($B12,"-",U$1)))=0,"",(SUM(COUNTIF(Invoer!$B$3:$B$599,_xlfn.CONCAT(U$1,"-",$B12)),COUNTIF(Invoer!$B$3:$B$599,_xlfn.CONCAT($B12,"-",U$1))))))</f>
        <v>X</v>
      </c>
      <c r="V12" s="92" t="str">
        <f>IF(OR($B12=0,V$1=0),"X",IF(SUM(COUNTIF(Invoer!$B$3:$B$599,_xlfn.CONCAT(V$1,"-",$B12)),COUNTIF(Invoer!$B$3:$B$599,_xlfn.CONCAT($B12,"-",V$1)))=0,"",(SUM(COUNTIF(Invoer!$B$3:$B$599,_xlfn.CONCAT(V$1,"-",$B12)),COUNTIF(Invoer!$B$3:$B$599,_xlfn.CONCAT($B12,"-",V$1))))))</f>
        <v>X</v>
      </c>
      <c r="W12" s="92" t="str">
        <f>IF(OR($B12=0,W$1=0),"X",IF(SUM(COUNTIF(Invoer!$B$3:$B$599,_xlfn.CONCAT(W$1,"-",$B12)),COUNTIF(Invoer!$B$3:$B$599,_xlfn.CONCAT($B12,"-",W$1)))=0,"",(SUM(COUNTIF(Invoer!$B$3:$B$599,_xlfn.CONCAT(W$1,"-",$B12)),COUNTIF(Invoer!$B$3:$B$599,_xlfn.CONCAT($B12,"-",W$1))))))</f>
        <v>X</v>
      </c>
      <c r="X12" s="92" t="str">
        <f>IF(OR($B12=0,X$1=0),"X",IF(SUM(COUNTIF(Invoer!$B$3:$B$599,_xlfn.CONCAT(X$1,"-",$B12)),COUNTIF(Invoer!$B$3:$B$599,_xlfn.CONCAT($B12,"-",X$1)))=0,"",(SUM(COUNTIF(Invoer!$B$3:$B$599,_xlfn.CONCAT(X$1,"-",$B12)),COUNTIF(Invoer!$B$3:$B$599,_xlfn.CONCAT($B12,"-",X$1))))))</f>
        <v>X</v>
      </c>
      <c r="Y12" s="92" t="str">
        <f>IF(OR($B12=0,Y$1=0),"X",IF(SUM(COUNTIF(Invoer!$B$3:$B$599,_xlfn.CONCAT(Y$1,"-",$B12)),COUNTIF(Invoer!$B$3:$B$599,_xlfn.CONCAT($B12,"-",Y$1)))=0,"",(SUM(COUNTIF(Invoer!$B$3:$B$599,_xlfn.CONCAT(Y$1,"-",$B12)),COUNTIF(Invoer!$B$3:$B$599,_xlfn.CONCAT($B12,"-",Y$1))))))</f>
        <v>X</v>
      </c>
      <c r="Z12" s="92" t="str">
        <f>IF(OR($B12=0,Z$1=0),"X",IF(SUM(COUNTIF(Invoer!$B$3:$B$599,_xlfn.CONCAT(Z$1,"-",$B12)),COUNTIF(Invoer!$B$3:$B$599,_xlfn.CONCAT($B12,"-",Z$1)))=0,"",(SUM(COUNTIF(Invoer!$B$3:$B$599,_xlfn.CONCAT(Z$1,"-",$B12)),COUNTIF(Invoer!$B$3:$B$599,_xlfn.CONCAT($B12,"-",Z$1))))))</f>
        <v>X</v>
      </c>
      <c r="AA12" s="92" t="str">
        <f>IF(OR($B12=0,AA$1=0),"X",IF(SUM(COUNTIF(Invoer!$B$3:$B$599,_xlfn.CONCAT(AA$1,"-",$B12)),COUNTIF(Invoer!$B$3:$B$599,_xlfn.CONCAT($B12,"-",AA$1)))=0,"",(SUM(COUNTIF(Invoer!$B$3:$B$599,_xlfn.CONCAT(AA$1,"-",$B12)),COUNTIF(Invoer!$B$3:$B$599,_xlfn.CONCAT($B12,"-",AA$1))))))</f>
        <v>X</v>
      </c>
      <c r="AB12" s="92" t="str">
        <f>IF(OR($B12=0,AB$1=0),"X",IF(SUM(COUNTIF(Invoer!$B$3:$B$599,_xlfn.CONCAT(AB$1,"-",$B12)),COUNTIF(Invoer!$B$3:$B$599,_xlfn.CONCAT($B12,"-",AB$1)))=0,"",(SUM(COUNTIF(Invoer!$B$3:$B$599,_xlfn.CONCAT(AB$1,"-",$B12)),COUNTIF(Invoer!$B$3:$B$599,_xlfn.CONCAT($B12,"-",AB$1))))))</f>
        <v>X</v>
      </c>
      <c r="AC12" s="90"/>
    </row>
    <row r="13" spans="1:29" ht="18.75" customHeight="1">
      <c r="A13" s="175">
        <v>12</v>
      </c>
      <c r="B13" s="91" t="str">
        <f>IFERROR(IF(VLOOKUP(Deelnemers!$B13,Deelnemers!$B$2:$C$26,2,FALSE)=0,0,Deelnemers!$B13),0)</f>
        <v>Vissenberg, Erwin</v>
      </c>
      <c r="C13" s="100">
        <f>IFERROR(VLOOKUP(B13,Deelnemers!B:C,2,FALSE),0)</f>
        <v>19</v>
      </c>
      <c r="D13" s="228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88"/>
      <c r="P13" s="92">
        <f>IF(OR($B13=0,P$1=0),"X",IF(SUM(COUNTIF(Invoer!$B$3:$B$599,_xlfn.CONCAT(P$1,"-",$B13)),COUNTIF(Invoer!$B$3:$B$599,_xlfn.CONCAT($B13,"-",P$1)))=0,"",(SUM(COUNTIF(Invoer!$B$3:$B$599,_xlfn.CONCAT(P$1,"-",$B13)),COUNTIF(Invoer!$B$3:$B$599,_xlfn.CONCAT($B13,"-",P$1))))))</f>
        <v>4</v>
      </c>
      <c r="Q13" s="92" t="str">
        <f>IF(OR($B13=0,Q$1=0),"X",IF(SUM(COUNTIF(Invoer!$B$3:$B$599,_xlfn.CONCAT(Q$1,"-",$B13)),COUNTIF(Invoer!$B$3:$B$599,_xlfn.CONCAT($B13,"-",Q$1)))=0,"",(SUM(COUNTIF(Invoer!$B$3:$B$599,_xlfn.CONCAT(Q$1,"-",$B13)),COUNTIF(Invoer!$B$3:$B$599,_xlfn.CONCAT($B13,"-",Q$1))))))</f>
        <v/>
      </c>
      <c r="R13" s="92">
        <f>IF(OR($B13=0,R$1=0),"X",IF(SUM(COUNTIF(Invoer!$B$3:$B$599,_xlfn.CONCAT(R$1,"-",$B13)),COUNTIF(Invoer!$B$3:$B$599,_xlfn.CONCAT($B13,"-",R$1)))=0,"",(SUM(COUNTIF(Invoer!$B$3:$B$599,_xlfn.CONCAT(R$1,"-",$B13)),COUNTIF(Invoer!$B$3:$B$599,_xlfn.CONCAT($B13,"-",R$1))))))</f>
        <v>1</v>
      </c>
      <c r="S13" s="92" t="str">
        <f>IF(OR($B13=0,S$1=0),"X",IF(SUM(COUNTIF(Invoer!$B$3:$B$599,_xlfn.CONCAT(S$1,"-",$B13)),COUNTIF(Invoer!$B$3:$B$599,_xlfn.CONCAT($B13,"-",S$1)))=0,"",(SUM(COUNTIF(Invoer!$B$3:$B$599,_xlfn.CONCAT(S$1,"-",$B13)),COUNTIF(Invoer!$B$3:$B$599,_xlfn.CONCAT($B13,"-",S$1))))))</f>
        <v>X</v>
      </c>
      <c r="T13" s="92" t="str">
        <f>IF(OR($B13=0,T$1=0),"X",IF(SUM(COUNTIF(Invoer!$B$3:$B$599,_xlfn.CONCAT(T$1,"-",$B13)),COUNTIF(Invoer!$B$3:$B$599,_xlfn.CONCAT($B13,"-",T$1)))=0,"",(SUM(COUNTIF(Invoer!$B$3:$B$599,_xlfn.CONCAT(T$1,"-",$B13)),COUNTIF(Invoer!$B$3:$B$599,_xlfn.CONCAT($B13,"-",T$1))))))</f>
        <v>X</v>
      </c>
      <c r="U13" s="92" t="str">
        <f>IF(OR($B13=0,U$1=0),"X",IF(SUM(COUNTIF(Invoer!$B$3:$B$599,_xlfn.CONCAT(U$1,"-",$B13)),COUNTIF(Invoer!$B$3:$B$599,_xlfn.CONCAT($B13,"-",U$1)))=0,"",(SUM(COUNTIF(Invoer!$B$3:$B$599,_xlfn.CONCAT(U$1,"-",$B13)),COUNTIF(Invoer!$B$3:$B$599,_xlfn.CONCAT($B13,"-",U$1))))))</f>
        <v>X</v>
      </c>
      <c r="V13" s="92" t="str">
        <f>IF(OR($B13=0,V$1=0),"X",IF(SUM(COUNTIF(Invoer!$B$3:$B$599,_xlfn.CONCAT(V$1,"-",$B13)),COUNTIF(Invoer!$B$3:$B$599,_xlfn.CONCAT($B13,"-",V$1)))=0,"",(SUM(COUNTIF(Invoer!$B$3:$B$599,_xlfn.CONCAT(V$1,"-",$B13)),COUNTIF(Invoer!$B$3:$B$599,_xlfn.CONCAT($B13,"-",V$1))))))</f>
        <v>X</v>
      </c>
      <c r="W13" s="92" t="str">
        <f>IF(OR($B13=0,W$1=0),"X",IF(SUM(COUNTIF(Invoer!$B$3:$B$599,_xlfn.CONCAT(W$1,"-",$B13)),COUNTIF(Invoer!$B$3:$B$599,_xlfn.CONCAT($B13,"-",W$1)))=0,"",(SUM(COUNTIF(Invoer!$B$3:$B$599,_xlfn.CONCAT(W$1,"-",$B13)),COUNTIF(Invoer!$B$3:$B$599,_xlfn.CONCAT($B13,"-",W$1))))))</f>
        <v>X</v>
      </c>
      <c r="X13" s="92" t="str">
        <f>IF(OR($B13=0,X$1=0),"X",IF(SUM(COUNTIF(Invoer!$B$3:$B$599,_xlfn.CONCAT(X$1,"-",$B13)),COUNTIF(Invoer!$B$3:$B$599,_xlfn.CONCAT($B13,"-",X$1)))=0,"",(SUM(COUNTIF(Invoer!$B$3:$B$599,_xlfn.CONCAT(X$1,"-",$B13)),COUNTIF(Invoer!$B$3:$B$599,_xlfn.CONCAT($B13,"-",X$1))))))</f>
        <v>X</v>
      </c>
      <c r="Y13" s="92" t="str">
        <f>IF(OR($B13=0,Y$1=0),"X",IF(SUM(COUNTIF(Invoer!$B$3:$B$599,_xlfn.CONCAT(Y$1,"-",$B13)),COUNTIF(Invoer!$B$3:$B$599,_xlfn.CONCAT($B13,"-",Y$1)))=0,"",(SUM(COUNTIF(Invoer!$B$3:$B$599,_xlfn.CONCAT(Y$1,"-",$B13)),COUNTIF(Invoer!$B$3:$B$599,_xlfn.CONCAT($B13,"-",Y$1))))))</f>
        <v>X</v>
      </c>
      <c r="Z13" s="92" t="str">
        <f>IF(OR($B13=0,Z$1=0),"X",IF(SUM(COUNTIF(Invoer!$B$3:$B$599,_xlfn.CONCAT(Z$1,"-",$B13)),COUNTIF(Invoer!$B$3:$B$599,_xlfn.CONCAT($B13,"-",Z$1)))=0,"",(SUM(COUNTIF(Invoer!$B$3:$B$599,_xlfn.CONCAT(Z$1,"-",$B13)),COUNTIF(Invoer!$B$3:$B$599,_xlfn.CONCAT($B13,"-",Z$1))))))</f>
        <v>X</v>
      </c>
      <c r="AA13" s="92" t="str">
        <f>IF(OR($B13=0,AA$1=0),"X",IF(SUM(COUNTIF(Invoer!$B$3:$B$599,_xlfn.CONCAT(AA$1,"-",$B13)),COUNTIF(Invoer!$B$3:$B$599,_xlfn.CONCAT($B13,"-",AA$1)))=0,"",(SUM(COUNTIF(Invoer!$B$3:$B$599,_xlfn.CONCAT(AA$1,"-",$B13)),COUNTIF(Invoer!$B$3:$B$599,_xlfn.CONCAT($B13,"-",AA$1))))))</f>
        <v>X</v>
      </c>
      <c r="AB13" s="92" t="str">
        <f>IF(OR($B13=0,AB$1=0),"X",IF(SUM(COUNTIF(Invoer!$B$3:$B$599,_xlfn.CONCAT(AB$1,"-",$B13)),COUNTIF(Invoer!$B$3:$B$599,_xlfn.CONCAT($B13,"-",AB$1)))=0,"",(SUM(COUNTIF(Invoer!$B$3:$B$599,_xlfn.CONCAT(AB$1,"-",$B13)),COUNTIF(Invoer!$B$3:$B$599,_xlfn.CONCAT($B13,"-",AB$1))))))</f>
        <v>X</v>
      </c>
      <c r="AC13" s="90"/>
    </row>
    <row r="14" spans="1:29" ht="18.75" customHeight="1">
      <c r="A14" s="174">
        <v>13</v>
      </c>
      <c r="B14" s="91" t="str">
        <f>IFERROR(IF(VLOOKUP(Deelnemers!$B14,Deelnemers!$B$2:$C$26,2,FALSE)=0,0,Deelnemers!$B14),0)</f>
        <v>Zagers, Kees</v>
      </c>
      <c r="C14" s="100">
        <f>IFERROR(VLOOKUP(B14,Deelnemers!B:C,2,FALSE),0)</f>
        <v>12</v>
      </c>
      <c r="D14" s="228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30"/>
      <c r="P14" s="88"/>
      <c r="Q14" s="92">
        <f>IF(OR($B14=0,Q$1=0),"X",IF(SUM(COUNTIF(Invoer!$B$3:$B$599,_xlfn.CONCAT(Q$1,"-",$B14)),COUNTIF(Invoer!$B$3:$B$599,_xlfn.CONCAT($B14,"-",Q$1)))=0,"",(SUM(COUNTIF(Invoer!$B$3:$B$599,_xlfn.CONCAT(Q$1,"-",$B14)),COUNTIF(Invoer!$B$3:$B$599,_xlfn.CONCAT($B14,"-",Q$1))))))</f>
        <v>3</v>
      </c>
      <c r="R14" s="92">
        <f>IF(OR($B14=0,R$1=0),"X",IF(SUM(COUNTIF(Invoer!$B$3:$B$599,_xlfn.CONCAT(R$1,"-",$B14)),COUNTIF(Invoer!$B$3:$B$599,_xlfn.CONCAT($B14,"-",R$1)))=0,"",(SUM(COUNTIF(Invoer!$B$3:$B$599,_xlfn.CONCAT(R$1,"-",$B14)),COUNTIF(Invoer!$B$3:$B$599,_xlfn.CONCAT($B14,"-",R$1))))))</f>
        <v>5</v>
      </c>
      <c r="S14" s="92" t="str">
        <f>IF(OR($B14=0,S$1=0),"X",IF(SUM(COUNTIF(Invoer!$B$3:$B$599,_xlfn.CONCAT(S$1,"-",$B14)),COUNTIF(Invoer!$B$3:$B$599,_xlfn.CONCAT($B14,"-",S$1)))=0,"",(SUM(COUNTIF(Invoer!$B$3:$B$599,_xlfn.CONCAT(S$1,"-",$B14)),COUNTIF(Invoer!$B$3:$B$599,_xlfn.CONCAT($B14,"-",S$1))))))</f>
        <v>X</v>
      </c>
      <c r="T14" s="92" t="str">
        <f>IF(OR($B14=0,T$1=0),"X",IF(SUM(COUNTIF(Invoer!$B$3:$B$599,_xlfn.CONCAT(T$1,"-",$B14)),COUNTIF(Invoer!$B$3:$B$599,_xlfn.CONCAT($B14,"-",T$1)))=0,"",(SUM(COUNTIF(Invoer!$B$3:$B$599,_xlfn.CONCAT(T$1,"-",$B14)),COUNTIF(Invoer!$B$3:$B$599,_xlfn.CONCAT($B14,"-",T$1))))))</f>
        <v>X</v>
      </c>
      <c r="U14" s="92" t="str">
        <f>IF(OR($B14=0,U$1=0),"X",IF(SUM(COUNTIF(Invoer!$B$3:$B$599,_xlfn.CONCAT(U$1,"-",$B14)),COUNTIF(Invoer!$B$3:$B$599,_xlfn.CONCAT($B14,"-",U$1)))=0,"",(SUM(COUNTIF(Invoer!$B$3:$B$599,_xlfn.CONCAT(U$1,"-",$B14)),COUNTIF(Invoer!$B$3:$B$599,_xlfn.CONCAT($B14,"-",U$1))))))</f>
        <v>X</v>
      </c>
      <c r="V14" s="92" t="str">
        <f>IF(OR($B14=0,V$1=0),"X",IF(SUM(COUNTIF(Invoer!$B$3:$B$599,_xlfn.CONCAT(V$1,"-",$B14)),COUNTIF(Invoer!$B$3:$B$599,_xlfn.CONCAT($B14,"-",V$1)))=0,"",(SUM(COUNTIF(Invoer!$B$3:$B$599,_xlfn.CONCAT(V$1,"-",$B14)),COUNTIF(Invoer!$B$3:$B$599,_xlfn.CONCAT($B14,"-",V$1))))))</f>
        <v>X</v>
      </c>
      <c r="W14" s="92" t="str">
        <f>IF(OR($B14=0,W$1=0),"X",IF(SUM(COUNTIF(Invoer!$B$3:$B$599,_xlfn.CONCAT(W$1,"-",$B14)),COUNTIF(Invoer!$B$3:$B$599,_xlfn.CONCAT($B14,"-",W$1)))=0,"",(SUM(COUNTIF(Invoer!$B$3:$B$599,_xlfn.CONCAT(W$1,"-",$B14)),COUNTIF(Invoer!$B$3:$B$599,_xlfn.CONCAT($B14,"-",W$1))))))</f>
        <v>X</v>
      </c>
      <c r="X14" s="92" t="str">
        <f>IF(OR($B14=0,X$1=0),"X",IF(SUM(COUNTIF(Invoer!$B$3:$B$599,_xlfn.CONCAT(X$1,"-",$B14)),COUNTIF(Invoer!$B$3:$B$599,_xlfn.CONCAT($B14,"-",X$1)))=0,"",(SUM(COUNTIF(Invoer!$B$3:$B$599,_xlfn.CONCAT(X$1,"-",$B14)),COUNTIF(Invoer!$B$3:$B$599,_xlfn.CONCAT($B14,"-",X$1))))))</f>
        <v>X</v>
      </c>
      <c r="Y14" s="92" t="str">
        <f>IF(OR($B14=0,Y$1=0),"X",IF(SUM(COUNTIF(Invoer!$B$3:$B$599,_xlfn.CONCAT(Y$1,"-",$B14)),COUNTIF(Invoer!$B$3:$B$599,_xlfn.CONCAT($B14,"-",Y$1)))=0,"",(SUM(COUNTIF(Invoer!$B$3:$B$599,_xlfn.CONCAT(Y$1,"-",$B14)),COUNTIF(Invoer!$B$3:$B$599,_xlfn.CONCAT($B14,"-",Y$1))))))</f>
        <v>X</v>
      </c>
      <c r="Z14" s="92" t="str">
        <f>IF(OR($B14=0,Z$1=0),"X",IF(SUM(COUNTIF(Invoer!$B$3:$B$599,_xlfn.CONCAT(Z$1,"-",$B14)),COUNTIF(Invoer!$B$3:$B$599,_xlfn.CONCAT($B14,"-",Z$1)))=0,"",(SUM(COUNTIF(Invoer!$B$3:$B$599,_xlfn.CONCAT(Z$1,"-",$B14)),COUNTIF(Invoer!$B$3:$B$599,_xlfn.CONCAT($B14,"-",Z$1))))))</f>
        <v>X</v>
      </c>
      <c r="AA14" s="92" t="str">
        <f>IF(OR($B14=0,AA$1=0),"X",IF(SUM(COUNTIF(Invoer!$B$3:$B$599,_xlfn.CONCAT(AA$1,"-",$B14)),COUNTIF(Invoer!$B$3:$B$599,_xlfn.CONCAT($B14,"-",AA$1)))=0,"",(SUM(COUNTIF(Invoer!$B$3:$B$599,_xlfn.CONCAT(AA$1,"-",$B14)),COUNTIF(Invoer!$B$3:$B$599,_xlfn.CONCAT($B14,"-",AA$1))))))</f>
        <v>X</v>
      </c>
      <c r="AB14" s="92" t="str">
        <f>IF(OR($B14=0,AB$1=0),"X",IF(SUM(COUNTIF(Invoer!$B$3:$B$599,_xlfn.CONCAT(AB$1,"-",$B14)),COUNTIF(Invoer!$B$3:$B$599,_xlfn.CONCAT($B14,"-",AB$1)))=0,"",(SUM(COUNTIF(Invoer!$B$3:$B$599,_xlfn.CONCAT(AB$1,"-",$B14)),COUNTIF(Invoer!$B$3:$B$599,_xlfn.CONCAT($B14,"-",AB$1))))))</f>
        <v>X</v>
      </c>
      <c r="AC14" s="90"/>
    </row>
    <row r="15" spans="1:29" ht="18.75" customHeight="1">
      <c r="A15" s="175">
        <v>14</v>
      </c>
      <c r="B15" s="91" t="str">
        <f>IFERROR(IF(VLOOKUP(Deelnemers!$B15,Deelnemers!$B$2:$C$26,2,FALSE)=0,0,Deelnemers!$B15),0)</f>
        <v>Zagers, Mark</v>
      </c>
      <c r="C15" s="100">
        <f>IFERROR(VLOOKUP(B15,Deelnemers!B:C,2,FALSE),0)</f>
        <v>15</v>
      </c>
      <c r="D15" s="228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88"/>
      <c r="R15" s="92">
        <f>IF(OR($B15=0,R$1=0),"X",IF(SUM(COUNTIF(Invoer!$B$3:$B$599,_xlfn.CONCAT(R$1,"-",$B15)),COUNTIF(Invoer!$B$3:$B$599,_xlfn.CONCAT($B15,"-",R$1)))=0,"",(SUM(COUNTIF(Invoer!$B$3:$B$599,_xlfn.CONCAT(R$1,"-",$B15)),COUNTIF(Invoer!$B$3:$B$599,_xlfn.CONCAT($B15,"-",R$1))))))</f>
        <v>3</v>
      </c>
      <c r="S15" s="92" t="str">
        <f>IF(OR($B15=0,S$1=0),"X",IF(SUM(COUNTIF(Invoer!$B$3:$B$599,_xlfn.CONCAT(S$1,"-",$B15)),COUNTIF(Invoer!$B$3:$B$599,_xlfn.CONCAT($B15,"-",S$1)))=0,"",(SUM(COUNTIF(Invoer!$B$3:$B$599,_xlfn.CONCAT(S$1,"-",$B15)),COUNTIF(Invoer!$B$3:$B$599,_xlfn.CONCAT($B15,"-",S$1))))))</f>
        <v>X</v>
      </c>
      <c r="T15" s="92" t="str">
        <f>IF(OR($B15=0,T$1=0),"X",IF(SUM(COUNTIF(Invoer!$B$3:$B$599,_xlfn.CONCAT(T$1,"-",$B15)),COUNTIF(Invoer!$B$3:$B$599,_xlfn.CONCAT($B15,"-",T$1)))=0,"",(SUM(COUNTIF(Invoer!$B$3:$B$599,_xlfn.CONCAT(T$1,"-",$B15)),COUNTIF(Invoer!$B$3:$B$599,_xlfn.CONCAT($B15,"-",T$1))))))</f>
        <v>X</v>
      </c>
      <c r="U15" s="92" t="str">
        <f>IF(OR($B15=0,U$1=0),"X",IF(SUM(COUNTIF(Invoer!$B$3:$B$599,_xlfn.CONCAT(U$1,"-",$B15)),COUNTIF(Invoer!$B$3:$B$599,_xlfn.CONCAT($B15,"-",U$1)))=0,"",(SUM(COUNTIF(Invoer!$B$3:$B$599,_xlfn.CONCAT(U$1,"-",$B15)),COUNTIF(Invoer!$B$3:$B$599,_xlfn.CONCAT($B15,"-",U$1))))))</f>
        <v>X</v>
      </c>
      <c r="V15" s="92" t="str">
        <f>IF(OR($B15=0,V$1=0),"X",IF(SUM(COUNTIF(Invoer!$B$3:$B$599,_xlfn.CONCAT(V$1,"-",$B15)),COUNTIF(Invoer!$B$3:$B$599,_xlfn.CONCAT($B15,"-",V$1)))=0,"",(SUM(COUNTIF(Invoer!$B$3:$B$599,_xlfn.CONCAT(V$1,"-",$B15)),COUNTIF(Invoer!$B$3:$B$599,_xlfn.CONCAT($B15,"-",V$1))))))</f>
        <v>X</v>
      </c>
      <c r="W15" s="92" t="str">
        <f>IF(OR($B15=0,W$1=0),"X",IF(SUM(COUNTIF(Invoer!$B$3:$B$599,_xlfn.CONCAT(W$1,"-",$B15)),COUNTIF(Invoer!$B$3:$B$599,_xlfn.CONCAT($B15,"-",W$1)))=0,"",(SUM(COUNTIF(Invoer!$B$3:$B$599,_xlfn.CONCAT(W$1,"-",$B15)),COUNTIF(Invoer!$B$3:$B$599,_xlfn.CONCAT($B15,"-",W$1))))))</f>
        <v>X</v>
      </c>
      <c r="X15" s="92" t="str">
        <f>IF(OR($B15=0,X$1=0),"X",IF(SUM(COUNTIF(Invoer!$B$3:$B$599,_xlfn.CONCAT(X$1,"-",$B15)),COUNTIF(Invoer!$B$3:$B$599,_xlfn.CONCAT($B15,"-",X$1)))=0,"",(SUM(COUNTIF(Invoer!$B$3:$B$599,_xlfn.CONCAT(X$1,"-",$B15)),COUNTIF(Invoer!$B$3:$B$599,_xlfn.CONCAT($B15,"-",X$1))))))</f>
        <v>X</v>
      </c>
      <c r="Y15" s="92" t="str">
        <f>IF(OR($B15=0,Y$1=0),"X",IF(SUM(COUNTIF(Invoer!$B$3:$B$599,_xlfn.CONCAT(Y$1,"-",$B15)),COUNTIF(Invoer!$B$3:$B$599,_xlfn.CONCAT($B15,"-",Y$1)))=0,"",(SUM(COUNTIF(Invoer!$B$3:$B$599,_xlfn.CONCAT(Y$1,"-",$B15)),COUNTIF(Invoer!$B$3:$B$599,_xlfn.CONCAT($B15,"-",Y$1))))))</f>
        <v>X</v>
      </c>
      <c r="Z15" s="92" t="str">
        <f>IF(OR($B15=0,Z$1=0),"X",IF(SUM(COUNTIF(Invoer!$B$3:$B$599,_xlfn.CONCAT(Z$1,"-",$B15)),COUNTIF(Invoer!$B$3:$B$599,_xlfn.CONCAT($B15,"-",Z$1)))=0,"",(SUM(COUNTIF(Invoer!$B$3:$B$599,_xlfn.CONCAT(Z$1,"-",$B15)),COUNTIF(Invoer!$B$3:$B$599,_xlfn.CONCAT($B15,"-",Z$1))))))</f>
        <v>X</v>
      </c>
      <c r="AA15" s="92" t="str">
        <f>IF(OR($B15=0,AA$1=0),"X",IF(SUM(COUNTIF(Invoer!$B$3:$B$599,_xlfn.CONCAT(AA$1,"-",$B15)),COUNTIF(Invoer!$B$3:$B$599,_xlfn.CONCAT($B15,"-",AA$1)))=0,"",(SUM(COUNTIF(Invoer!$B$3:$B$599,_xlfn.CONCAT(AA$1,"-",$B15)),COUNTIF(Invoer!$B$3:$B$599,_xlfn.CONCAT($B15,"-",AA$1))))))</f>
        <v>X</v>
      </c>
      <c r="AB15" s="92" t="str">
        <f>IF(OR($B15=0,AB$1=0),"X",IF(SUM(COUNTIF(Invoer!$B$3:$B$599,_xlfn.CONCAT(AB$1,"-",$B15)),COUNTIF(Invoer!$B$3:$B$599,_xlfn.CONCAT($B15,"-",AB$1)))=0,"",(SUM(COUNTIF(Invoer!$B$3:$B$599,_xlfn.CONCAT(AB$1,"-",$B15)),COUNTIF(Invoer!$B$3:$B$599,_xlfn.CONCAT($B15,"-",AB$1))))))</f>
        <v>X</v>
      </c>
      <c r="AC15" s="90"/>
    </row>
    <row r="16" spans="1:29" ht="18.75" customHeight="1" thickBot="1">
      <c r="A16" s="174">
        <v>15</v>
      </c>
      <c r="B16" s="91" t="str">
        <f>IFERROR(IF(VLOOKUP(Deelnemers!$B16,Deelnemers!$B$2:$C$26,2,FALSE)=0,0,Deelnemers!$B16),0)</f>
        <v>Verkooyen, John</v>
      </c>
      <c r="C16" s="100">
        <f>IFERROR(VLOOKUP(B16,Deelnemers!B:C,2,FALSE),0)</f>
        <v>10</v>
      </c>
      <c r="D16" s="228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88"/>
      <c r="S16" s="92" t="str">
        <f>IF(OR($B16=0,S$1=0),"X",IF(SUM(COUNTIF(Invoer!$B$3:$B$599,_xlfn.CONCAT(S$1,"-",$B16)),COUNTIF(Invoer!$B$3:$B$599,_xlfn.CONCAT($B16,"-",S$1)))=0,"",(SUM(COUNTIF(Invoer!$B$3:$B$599,_xlfn.CONCAT(S$1,"-",$B16)),COUNTIF(Invoer!$B$3:$B$599,_xlfn.CONCAT($B16,"-",S$1))))))</f>
        <v>X</v>
      </c>
      <c r="T16" s="92" t="str">
        <f>IF(OR($B16=0,T$1=0),"X",IF(SUM(COUNTIF(Invoer!$B$3:$B$599,_xlfn.CONCAT(T$1,"-",$B16)),COUNTIF(Invoer!$B$3:$B$599,_xlfn.CONCAT($B16,"-",T$1)))=0,"",(SUM(COUNTIF(Invoer!$B$3:$B$599,_xlfn.CONCAT(T$1,"-",$B16)),COUNTIF(Invoer!$B$3:$B$599,_xlfn.CONCAT($B16,"-",T$1))))))</f>
        <v>X</v>
      </c>
      <c r="U16" s="92" t="str">
        <f>IF(OR($B16=0,U$1=0),"X",IF(SUM(COUNTIF(Invoer!$B$3:$B$599,_xlfn.CONCAT(U$1,"-",$B16)),COUNTIF(Invoer!$B$3:$B$599,_xlfn.CONCAT($B16,"-",U$1)))=0,"",(SUM(COUNTIF(Invoer!$B$3:$B$599,_xlfn.CONCAT(U$1,"-",$B16)),COUNTIF(Invoer!$B$3:$B$599,_xlfn.CONCAT($B16,"-",U$1))))))</f>
        <v>X</v>
      </c>
      <c r="V16" s="92" t="str">
        <f>IF(OR($B16=0,V$1=0),"X",IF(SUM(COUNTIF(Invoer!$B$3:$B$599,_xlfn.CONCAT(V$1,"-",$B16)),COUNTIF(Invoer!$B$3:$B$599,_xlfn.CONCAT($B16,"-",V$1)))=0,"",(SUM(COUNTIF(Invoer!$B$3:$B$599,_xlfn.CONCAT(V$1,"-",$B16)),COUNTIF(Invoer!$B$3:$B$599,_xlfn.CONCAT($B16,"-",V$1))))))</f>
        <v>X</v>
      </c>
      <c r="W16" s="92" t="str">
        <f>IF(OR($B16=0,W$1=0),"X",IF(SUM(COUNTIF(Invoer!$B$3:$B$599,_xlfn.CONCAT(W$1,"-",$B16)),COUNTIF(Invoer!$B$3:$B$599,_xlfn.CONCAT($B16,"-",W$1)))=0,"",(SUM(COUNTIF(Invoer!$B$3:$B$599,_xlfn.CONCAT(W$1,"-",$B16)),COUNTIF(Invoer!$B$3:$B$599,_xlfn.CONCAT($B16,"-",W$1))))))</f>
        <v>X</v>
      </c>
      <c r="X16" s="92" t="str">
        <f>IF(OR($B16=0,X$1=0),"X",IF(SUM(COUNTIF(Invoer!$B$3:$B$599,_xlfn.CONCAT(X$1,"-",$B16)),COUNTIF(Invoer!$B$3:$B$599,_xlfn.CONCAT($B16,"-",X$1)))=0,"",(SUM(COUNTIF(Invoer!$B$3:$B$599,_xlfn.CONCAT(X$1,"-",$B16)),COUNTIF(Invoer!$B$3:$B$599,_xlfn.CONCAT($B16,"-",X$1))))))</f>
        <v>X</v>
      </c>
      <c r="Y16" s="92" t="str">
        <f>IF(OR($B16=0,Y$1=0),"X",IF(SUM(COUNTIF(Invoer!$B$3:$B$599,_xlfn.CONCAT(Y$1,"-",$B16)),COUNTIF(Invoer!$B$3:$B$599,_xlfn.CONCAT($B16,"-",Y$1)))=0,"",(SUM(COUNTIF(Invoer!$B$3:$B$599,_xlfn.CONCAT(Y$1,"-",$B16)),COUNTIF(Invoer!$B$3:$B$599,_xlfn.CONCAT($B16,"-",Y$1))))))</f>
        <v>X</v>
      </c>
      <c r="Z16" s="92" t="str">
        <f>IF(OR($B16=0,Z$1=0),"X",IF(SUM(COUNTIF(Invoer!$B$3:$B$599,_xlfn.CONCAT(Z$1,"-",$B16)),COUNTIF(Invoer!$B$3:$B$599,_xlfn.CONCAT($B16,"-",Z$1)))=0,"",(SUM(COUNTIF(Invoer!$B$3:$B$599,_xlfn.CONCAT(Z$1,"-",$B16)),COUNTIF(Invoer!$B$3:$B$599,_xlfn.CONCAT($B16,"-",Z$1))))))</f>
        <v>X</v>
      </c>
      <c r="AA16" s="92" t="str">
        <f>IF(OR($B16=0,AA$1=0),"X",IF(SUM(COUNTIF(Invoer!$B$3:$B$599,_xlfn.CONCAT(AA$1,"-",$B16)),COUNTIF(Invoer!$B$3:$B$599,_xlfn.CONCAT($B16,"-",AA$1)))=0,"",(SUM(COUNTIF(Invoer!$B$3:$B$599,_xlfn.CONCAT(AA$1,"-",$B16)),COUNTIF(Invoer!$B$3:$B$599,_xlfn.CONCAT($B16,"-",AA$1))))))</f>
        <v>X</v>
      </c>
      <c r="AB16" s="92" t="str">
        <f>IF(OR($B16=0,AB$1=0),"X",IF(SUM(COUNTIF(Invoer!$B$3:$B$599,_xlfn.CONCAT(AB$1,"-",$B16)),COUNTIF(Invoer!$B$3:$B$599,_xlfn.CONCAT($B16,"-",AB$1)))=0,"",(SUM(COUNTIF(Invoer!$B$3:$B$599,_xlfn.CONCAT(AB$1,"-",$B16)),COUNTIF(Invoer!$B$3:$B$599,_xlfn.CONCAT($B16,"-",AB$1))))))</f>
        <v>X</v>
      </c>
      <c r="AC16" s="90"/>
    </row>
    <row r="17" spans="1:29" ht="18.75" hidden="1" customHeight="1" thickBot="1">
      <c r="A17" s="175">
        <v>16</v>
      </c>
      <c r="B17" s="91">
        <f>IFERROR(IF(VLOOKUP(Deelnemers!$B17,Deelnemers!$B$2:$C$26,2,FALSE)=0,0,Deelnemers!$B17),0)</f>
        <v>0</v>
      </c>
      <c r="C17" s="100">
        <f>IFERROR(VLOOKUP(B17,Deelnemers!B:C,2,FALSE),0)</f>
        <v>0</v>
      </c>
      <c r="D17" s="228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88"/>
      <c r="T17" s="92" t="str">
        <f>IF(OR($B17=0,T$1=0),"X",IF(SUM(COUNTIF(Invoer!$B$3:$B$599,_xlfn.CONCAT(T$1,"-",$B17)),COUNTIF(Invoer!$B$3:$B$599,_xlfn.CONCAT($B17,"-",T$1)))=0,"",(SUM(COUNTIF(Invoer!$B$3:$B$599,_xlfn.CONCAT(T$1,"-",$B17)),COUNTIF(Invoer!$B$3:$B$599,_xlfn.CONCAT($B17,"-",T$1))))))</f>
        <v>X</v>
      </c>
      <c r="U17" s="92" t="str">
        <f>IF(OR($B17=0,U$1=0),"X",IF(SUM(COUNTIF(Invoer!$B$3:$B$599,_xlfn.CONCAT(U$1,"-",$B17)),COUNTIF(Invoer!$B$3:$B$599,_xlfn.CONCAT($B17,"-",U$1)))=0,"",(SUM(COUNTIF(Invoer!$B$3:$B$599,_xlfn.CONCAT(U$1,"-",$B17)),COUNTIF(Invoer!$B$3:$B$599,_xlfn.CONCAT($B17,"-",U$1))))))</f>
        <v>X</v>
      </c>
      <c r="V17" s="92" t="str">
        <f>IF(OR($B17=0,V$1=0),"X",IF(SUM(COUNTIF(Invoer!$B$3:$B$599,_xlfn.CONCAT(V$1,"-",$B17)),COUNTIF(Invoer!$B$3:$B$599,_xlfn.CONCAT($B17,"-",V$1)))=0,"",(SUM(COUNTIF(Invoer!$B$3:$B$599,_xlfn.CONCAT(V$1,"-",$B17)),COUNTIF(Invoer!$B$3:$B$599,_xlfn.CONCAT($B17,"-",V$1))))))</f>
        <v>X</v>
      </c>
      <c r="W17" s="92" t="str">
        <f>IF(OR($B17=0,W$1=0),"X",IF(SUM(COUNTIF(Invoer!$B$3:$B$599,_xlfn.CONCAT(W$1,"-",$B17)),COUNTIF(Invoer!$B$3:$B$599,_xlfn.CONCAT($B17,"-",W$1)))=0,"",(SUM(COUNTIF(Invoer!$B$3:$B$599,_xlfn.CONCAT(W$1,"-",$B17)),COUNTIF(Invoer!$B$3:$B$599,_xlfn.CONCAT($B17,"-",W$1))))))</f>
        <v>X</v>
      </c>
      <c r="X17" s="92" t="str">
        <f>IF(OR($B17=0,X$1=0),"X",IF(SUM(COUNTIF(Invoer!$B$3:$B$599,_xlfn.CONCAT(X$1,"-",$B17)),COUNTIF(Invoer!$B$3:$B$599,_xlfn.CONCAT($B17,"-",X$1)))=0,"",(SUM(COUNTIF(Invoer!$B$3:$B$599,_xlfn.CONCAT(X$1,"-",$B17)),COUNTIF(Invoer!$B$3:$B$599,_xlfn.CONCAT($B17,"-",X$1))))))</f>
        <v>X</v>
      </c>
      <c r="Y17" s="92" t="str">
        <f>IF(OR($B17=0,Y$1=0),"X",IF(SUM(COUNTIF(Invoer!$B$3:$B$599,_xlfn.CONCAT(Y$1,"-",$B17)),COUNTIF(Invoer!$B$3:$B$599,_xlfn.CONCAT($B17,"-",Y$1)))=0,"",(SUM(COUNTIF(Invoer!$B$3:$B$599,_xlfn.CONCAT(Y$1,"-",$B17)),COUNTIF(Invoer!$B$3:$B$599,_xlfn.CONCAT($B17,"-",Y$1))))))</f>
        <v>X</v>
      </c>
      <c r="Z17" s="92" t="str">
        <f>IF(OR($B17=0,Z$1=0),"X",IF(SUM(COUNTIF(Invoer!$B$3:$B$599,_xlfn.CONCAT(Z$1,"-",$B17)),COUNTIF(Invoer!$B$3:$B$599,_xlfn.CONCAT($B17,"-",Z$1)))=0,"",(SUM(COUNTIF(Invoer!$B$3:$B$599,_xlfn.CONCAT(Z$1,"-",$B17)),COUNTIF(Invoer!$B$3:$B$599,_xlfn.CONCAT($B17,"-",Z$1))))))</f>
        <v>X</v>
      </c>
      <c r="AA17" s="92" t="str">
        <f>IF(OR($B17=0,AA$1=0),"X",IF(SUM(COUNTIF(Invoer!$B$3:$B$599,_xlfn.CONCAT(AA$1,"-",$B17)),COUNTIF(Invoer!$B$3:$B$599,_xlfn.CONCAT($B17,"-",AA$1)))=0,"",(SUM(COUNTIF(Invoer!$B$3:$B$599,_xlfn.CONCAT(AA$1,"-",$B17)),COUNTIF(Invoer!$B$3:$B$599,_xlfn.CONCAT($B17,"-",AA$1))))))</f>
        <v>X</v>
      </c>
      <c r="AB17" s="92" t="str">
        <f>IF(OR($B17=0,AB$1=0),"X",IF(SUM(COUNTIF(Invoer!$B$3:$B$599,_xlfn.CONCAT(AB$1,"-",$B17)),COUNTIF(Invoer!$B$3:$B$599,_xlfn.CONCAT($B17,"-",AB$1)))=0,"",(SUM(COUNTIF(Invoer!$B$3:$B$599,_xlfn.CONCAT(AB$1,"-",$B17)),COUNTIF(Invoer!$B$3:$B$599,_xlfn.CONCAT($B17,"-",AB$1))))))</f>
        <v>X</v>
      </c>
      <c r="AC17" s="90"/>
    </row>
    <row r="18" spans="1:29" ht="18.75" hidden="1" customHeight="1">
      <c r="A18" s="174">
        <v>17</v>
      </c>
      <c r="B18" s="91">
        <f>IFERROR(IF(VLOOKUP(Deelnemers!$B18,Deelnemers!$B$2:$C$26,2,FALSE)=0,0,Deelnemers!$B18),0)</f>
        <v>0</v>
      </c>
      <c r="C18" s="100">
        <f>IFERROR(VLOOKUP(B18,Deelnemers!B:C,2,FALSE),0)</f>
        <v>0</v>
      </c>
      <c r="D18" s="228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30"/>
      <c r="T18" s="89"/>
      <c r="U18" s="92" t="str">
        <f>IF(OR($B18=0,U$1=0),"X",IF(SUM(COUNTIF(Invoer!$B$3:$B$599,_xlfn.CONCAT(U$1,"-",$B18)),COUNTIF(Invoer!$B$3:$B$599,_xlfn.CONCAT($B18,"-",U$1)))=0,"",(SUM(COUNTIF(Invoer!$B$3:$B$599,_xlfn.CONCAT(U$1,"-",$B18)),COUNTIF(Invoer!$B$3:$B$599,_xlfn.CONCAT($B18,"-",U$1))))))</f>
        <v>X</v>
      </c>
      <c r="V18" s="92" t="str">
        <f>IF(OR($B18=0,V$1=0),"X",IF(SUM(COUNTIF(Invoer!$B$3:$B$599,_xlfn.CONCAT(V$1,"-",$B18)),COUNTIF(Invoer!$B$3:$B$599,_xlfn.CONCAT($B18,"-",V$1)))=0,"",(SUM(COUNTIF(Invoer!$B$3:$B$599,_xlfn.CONCAT(V$1,"-",$B18)),COUNTIF(Invoer!$B$3:$B$599,_xlfn.CONCAT($B18,"-",V$1))))))</f>
        <v>X</v>
      </c>
      <c r="W18" s="92" t="str">
        <f>IF(OR($B18=0,W$1=0),"X",IF(SUM(COUNTIF(Invoer!$B$3:$B$599,_xlfn.CONCAT(W$1,"-",$B18)),COUNTIF(Invoer!$B$3:$B$599,_xlfn.CONCAT($B18,"-",W$1)))=0,"",(SUM(COUNTIF(Invoer!$B$3:$B$599,_xlfn.CONCAT(W$1,"-",$B18)),COUNTIF(Invoer!$B$3:$B$599,_xlfn.CONCAT($B18,"-",W$1))))))</f>
        <v>X</v>
      </c>
      <c r="X18" s="92" t="str">
        <f>IF(OR($B18=0,X$1=0),"X",IF(SUM(COUNTIF(Invoer!$B$3:$B$599,_xlfn.CONCAT(X$1,"-",$B18)),COUNTIF(Invoer!$B$3:$B$599,_xlfn.CONCAT($B18,"-",X$1)))=0,"",(SUM(COUNTIF(Invoer!$B$3:$B$599,_xlfn.CONCAT(X$1,"-",$B18)),COUNTIF(Invoer!$B$3:$B$599,_xlfn.CONCAT($B18,"-",X$1))))))</f>
        <v>X</v>
      </c>
      <c r="Y18" s="92" t="str">
        <f>IF(OR($B18=0,Y$1=0),"X",IF(SUM(COUNTIF(Invoer!$B$3:$B$599,_xlfn.CONCAT(Y$1,"-",$B18)),COUNTIF(Invoer!$B$3:$B$599,_xlfn.CONCAT($B18,"-",Y$1)))=0,"",(SUM(COUNTIF(Invoer!$B$3:$B$599,_xlfn.CONCAT(Y$1,"-",$B18)),COUNTIF(Invoer!$B$3:$B$599,_xlfn.CONCAT($B18,"-",Y$1))))))</f>
        <v>X</v>
      </c>
      <c r="Z18" s="92" t="str">
        <f>IF(OR($B18=0,Z$1=0),"X",IF(SUM(COUNTIF(Invoer!$B$3:$B$599,_xlfn.CONCAT(Z$1,"-",$B18)),COUNTIF(Invoer!$B$3:$B$599,_xlfn.CONCAT($B18,"-",Z$1)))=0,"",(SUM(COUNTIF(Invoer!$B$3:$B$599,_xlfn.CONCAT(Z$1,"-",$B18)),COUNTIF(Invoer!$B$3:$B$599,_xlfn.CONCAT($B18,"-",Z$1))))))</f>
        <v>X</v>
      </c>
      <c r="AA18" s="92" t="str">
        <f>IF(OR($B18=0,AA$1=0),"X",IF(SUM(COUNTIF(Invoer!$B$3:$B$599,_xlfn.CONCAT(AA$1,"-",$B18)),COUNTIF(Invoer!$B$3:$B$599,_xlfn.CONCAT($B18,"-",AA$1)))=0,"",(SUM(COUNTIF(Invoer!$B$3:$B$599,_xlfn.CONCAT(AA$1,"-",$B18)),COUNTIF(Invoer!$B$3:$B$599,_xlfn.CONCAT($B18,"-",AA$1))))))</f>
        <v>X</v>
      </c>
      <c r="AB18" s="92" t="str">
        <f>IF(OR($B18=0,AB$1=0),"X",IF(SUM(COUNTIF(Invoer!$B$3:$B$599,_xlfn.CONCAT(AB$1,"-",$B18)),COUNTIF(Invoer!$B$3:$B$599,_xlfn.CONCAT($B18,"-",AB$1)))=0,"",(SUM(COUNTIF(Invoer!$B$3:$B$599,_xlfn.CONCAT(AB$1,"-",$B18)),COUNTIF(Invoer!$B$3:$B$599,_xlfn.CONCAT($B18,"-",AB$1))))))</f>
        <v>X</v>
      </c>
      <c r="AC18" s="90"/>
    </row>
    <row r="19" spans="1:29" ht="18.75" hidden="1" customHeight="1">
      <c r="A19" s="175">
        <v>18</v>
      </c>
      <c r="B19" s="91">
        <f>IFERROR(IF(VLOOKUP(Deelnemers!$B19,Deelnemers!$B$2:$C$26,2,FALSE)=0,0,Deelnemers!$B19),0)</f>
        <v>0</v>
      </c>
      <c r="C19" s="100">
        <f>IFERROR(VLOOKUP(B19,Deelnemers!B:C,2,FALSE),0)</f>
        <v>0</v>
      </c>
      <c r="D19" s="228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88"/>
      <c r="V19" s="92" t="str">
        <f>IF(OR($B19=0,V$1=0),"X",IF(SUM(COUNTIF(Invoer!$B$3:$B$599,_xlfn.CONCAT(V$1,"-",$B19)),COUNTIF(Invoer!$B$3:$B$599,_xlfn.CONCAT($B19,"-",V$1)))=0,"",(SUM(COUNTIF(Invoer!$B$3:$B$599,_xlfn.CONCAT(V$1,"-",$B19)),COUNTIF(Invoer!$B$3:$B$599,_xlfn.CONCAT($B19,"-",V$1))))))</f>
        <v>X</v>
      </c>
      <c r="W19" s="92" t="str">
        <f>IF(OR($B19=0,W$1=0),"X",IF(SUM(COUNTIF(Invoer!$B$3:$B$599,_xlfn.CONCAT(W$1,"-",$B19)),COUNTIF(Invoer!$B$3:$B$599,_xlfn.CONCAT($B19,"-",W$1)))=0,"",(SUM(COUNTIF(Invoer!$B$3:$B$599,_xlfn.CONCAT(W$1,"-",$B19)),COUNTIF(Invoer!$B$3:$B$599,_xlfn.CONCAT($B19,"-",W$1))))))</f>
        <v>X</v>
      </c>
      <c r="X19" s="92" t="str">
        <f>IF(OR($B19=0,X$1=0),"X",IF(SUM(COUNTIF(Invoer!$B$3:$B$599,_xlfn.CONCAT(X$1,"-",$B19)),COUNTIF(Invoer!$B$3:$B$599,_xlfn.CONCAT($B19,"-",X$1)))=0,"",(SUM(COUNTIF(Invoer!$B$3:$B$599,_xlfn.CONCAT(X$1,"-",$B19)),COUNTIF(Invoer!$B$3:$B$599,_xlfn.CONCAT($B19,"-",X$1))))))</f>
        <v>X</v>
      </c>
      <c r="Y19" s="92" t="str">
        <f>IF(OR($B19=0,Y$1=0),"X",IF(SUM(COUNTIF(Invoer!$B$3:$B$599,_xlfn.CONCAT(Y$1,"-",$B19)),COUNTIF(Invoer!$B$3:$B$599,_xlfn.CONCAT($B19,"-",Y$1)))=0,"",(SUM(COUNTIF(Invoer!$B$3:$B$599,_xlfn.CONCAT(Y$1,"-",$B19)),COUNTIF(Invoer!$B$3:$B$599,_xlfn.CONCAT($B19,"-",Y$1))))))</f>
        <v>X</v>
      </c>
      <c r="Z19" s="92" t="str">
        <f>IF(OR($B19=0,Z$1=0),"X",IF(SUM(COUNTIF(Invoer!$B$3:$B$599,_xlfn.CONCAT(Z$1,"-",$B19)),COUNTIF(Invoer!$B$3:$B$599,_xlfn.CONCAT($B19,"-",Z$1)))=0,"",(SUM(COUNTIF(Invoer!$B$3:$B$599,_xlfn.CONCAT(Z$1,"-",$B19)),COUNTIF(Invoer!$B$3:$B$599,_xlfn.CONCAT($B19,"-",Z$1))))))</f>
        <v>X</v>
      </c>
      <c r="AA19" s="92" t="str">
        <f>IF(OR($B19=0,AA$1=0),"X",IF(SUM(COUNTIF(Invoer!$B$3:$B$599,_xlfn.CONCAT(AA$1,"-",$B19)),COUNTIF(Invoer!$B$3:$B$599,_xlfn.CONCAT($B19,"-",AA$1)))=0,"",(SUM(COUNTIF(Invoer!$B$3:$B$599,_xlfn.CONCAT(AA$1,"-",$B19)),COUNTIF(Invoer!$B$3:$B$599,_xlfn.CONCAT($B19,"-",AA$1))))))</f>
        <v>X</v>
      </c>
      <c r="AB19" s="92" t="str">
        <f>IF(OR($B19=0,AB$1=0),"X",IF(SUM(COUNTIF(Invoer!$B$3:$B$599,_xlfn.CONCAT(AB$1,"-",$B19)),COUNTIF(Invoer!$B$3:$B$599,_xlfn.CONCAT($B19,"-",AB$1)))=0,"",(SUM(COUNTIF(Invoer!$B$3:$B$599,_xlfn.CONCAT(AB$1,"-",$B19)),COUNTIF(Invoer!$B$3:$B$599,_xlfn.CONCAT($B19,"-",AB$1))))))</f>
        <v>X</v>
      </c>
      <c r="AC19" s="90"/>
    </row>
    <row r="20" spans="1:29" ht="18.75" hidden="1" customHeight="1">
      <c r="A20" s="174">
        <v>19</v>
      </c>
      <c r="B20" s="91">
        <f>IFERROR(IF(VLOOKUP(Deelnemers!$B20,Deelnemers!$B$2:$C$26,2,FALSE)=0,0,Deelnemers!$B20),0)</f>
        <v>0</v>
      </c>
      <c r="C20" s="100">
        <f>IFERROR(VLOOKUP(B20,Deelnemers!B:C,2,FALSE),0)</f>
        <v>0</v>
      </c>
      <c r="D20" s="228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88"/>
      <c r="W20" s="92" t="str">
        <f>IF(OR($B20=0,W$1=0),"X",IF(SUM(COUNTIF(Invoer!$B$3:$B$599,_xlfn.CONCAT(W$1,"-",$B20)),COUNTIF(Invoer!$B$3:$B$599,_xlfn.CONCAT($B20,"-",W$1)))=0,"",(SUM(COUNTIF(Invoer!$B$3:$B$599,_xlfn.CONCAT(W$1,"-",$B20)),COUNTIF(Invoer!$B$3:$B$599,_xlfn.CONCAT($B20,"-",W$1))))))</f>
        <v>X</v>
      </c>
      <c r="X20" s="92" t="str">
        <f>IF(OR($B20=0,X$1=0),"X",IF(SUM(COUNTIF(Invoer!$B$3:$B$599,_xlfn.CONCAT(X$1,"-",$B20)),COUNTIF(Invoer!$B$3:$B$599,_xlfn.CONCAT($B20,"-",X$1)))=0,"",(SUM(COUNTIF(Invoer!$B$3:$B$599,_xlfn.CONCAT(X$1,"-",$B20)),COUNTIF(Invoer!$B$3:$B$599,_xlfn.CONCAT($B20,"-",X$1))))))</f>
        <v>X</v>
      </c>
      <c r="Y20" s="92" t="str">
        <f>IF(OR($B20=0,Y$1=0),"X",IF(SUM(COUNTIF(Invoer!$B$3:$B$599,_xlfn.CONCAT(Y$1,"-",$B20)),COUNTIF(Invoer!$B$3:$B$599,_xlfn.CONCAT($B20,"-",Y$1)))=0,"",(SUM(COUNTIF(Invoer!$B$3:$B$599,_xlfn.CONCAT(Y$1,"-",$B20)),COUNTIF(Invoer!$B$3:$B$599,_xlfn.CONCAT($B20,"-",Y$1))))))</f>
        <v>X</v>
      </c>
      <c r="Z20" s="92" t="str">
        <f>IF(OR($B20=0,Z$1=0),"X",IF(SUM(COUNTIF(Invoer!$B$3:$B$599,_xlfn.CONCAT(Z$1,"-",$B20)),COUNTIF(Invoer!$B$3:$B$599,_xlfn.CONCAT($B20,"-",Z$1)))=0,"",(SUM(COUNTIF(Invoer!$B$3:$B$599,_xlfn.CONCAT(Z$1,"-",$B20)),COUNTIF(Invoer!$B$3:$B$599,_xlfn.CONCAT($B20,"-",Z$1))))))</f>
        <v>X</v>
      </c>
      <c r="AA20" s="92" t="str">
        <f>IF(OR($B20=0,AA$1=0),"X",IF(SUM(COUNTIF(Invoer!$B$3:$B$599,_xlfn.CONCAT(AA$1,"-",$B20)),COUNTIF(Invoer!$B$3:$B$599,_xlfn.CONCAT($B20,"-",AA$1)))=0,"",(SUM(COUNTIF(Invoer!$B$3:$B$599,_xlfn.CONCAT(AA$1,"-",$B20)),COUNTIF(Invoer!$B$3:$B$599,_xlfn.CONCAT($B20,"-",AA$1))))))</f>
        <v>X</v>
      </c>
      <c r="AB20" s="92" t="str">
        <f>IF(OR($B20=0,AB$1=0),"X",IF(SUM(COUNTIF(Invoer!$B$3:$B$599,_xlfn.CONCAT(AB$1,"-",$B20)),COUNTIF(Invoer!$B$3:$B$599,_xlfn.CONCAT($B20,"-",AB$1)))=0,"",(SUM(COUNTIF(Invoer!$B$3:$B$599,_xlfn.CONCAT(AB$1,"-",$B20)),COUNTIF(Invoer!$B$3:$B$599,_xlfn.CONCAT($B20,"-",AB$1))))))</f>
        <v>X</v>
      </c>
      <c r="AC20" s="90"/>
    </row>
    <row r="21" spans="1:29" ht="18.75" hidden="1" customHeight="1">
      <c r="A21" s="175">
        <v>20</v>
      </c>
      <c r="B21" s="91">
        <f>IFERROR(IF(VLOOKUP(Deelnemers!$B21,Deelnemers!$B$2:$C$26,2,FALSE)=0,0,Deelnemers!$B21),0)</f>
        <v>0</v>
      </c>
      <c r="C21" s="100">
        <f>IFERROR(VLOOKUP(B21,Deelnemers!B:C,2,FALSE),0)</f>
        <v>0</v>
      </c>
      <c r="D21" s="228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88"/>
      <c r="X21" s="92" t="str">
        <f>IF(OR($B21=0,X$1=0),"X",IF(SUM(COUNTIF(Invoer!$B$3:$B$599,_xlfn.CONCAT(X$1,"-",$B21)),COUNTIF(Invoer!$B$3:$B$599,_xlfn.CONCAT($B21,"-",X$1)))=0,"",(SUM(COUNTIF(Invoer!$B$3:$B$599,_xlfn.CONCAT(X$1,"-",$B21)),COUNTIF(Invoer!$B$3:$B$599,_xlfn.CONCAT($B21,"-",X$1))))))</f>
        <v>X</v>
      </c>
      <c r="Y21" s="92" t="str">
        <f>IF(OR($B21=0,Y$1=0),"X",IF(SUM(COUNTIF(Invoer!$B$3:$B$599,_xlfn.CONCAT(Y$1,"-",$B21)),COUNTIF(Invoer!$B$3:$B$599,_xlfn.CONCAT($B21,"-",Y$1)))=0,"",(SUM(COUNTIF(Invoer!$B$3:$B$599,_xlfn.CONCAT(Y$1,"-",$B21)),COUNTIF(Invoer!$B$3:$B$599,_xlfn.CONCAT($B21,"-",Y$1))))))</f>
        <v>X</v>
      </c>
      <c r="Z21" s="92" t="str">
        <f>IF(OR($B21=0,Z$1=0),"X",IF(SUM(COUNTIF(Invoer!$B$3:$B$599,_xlfn.CONCAT(Z$1,"-",$B21)),COUNTIF(Invoer!$B$3:$B$599,_xlfn.CONCAT($B21,"-",Z$1)))=0,"",(SUM(COUNTIF(Invoer!$B$3:$B$599,_xlfn.CONCAT(Z$1,"-",$B21)),COUNTIF(Invoer!$B$3:$B$599,_xlfn.CONCAT($B21,"-",Z$1))))))</f>
        <v>X</v>
      </c>
      <c r="AA21" s="92" t="str">
        <f>IF(OR($B21=0,AA$1=0),"X",IF(SUM(COUNTIF(Invoer!$B$3:$B$599,_xlfn.CONCAT(AA$1,"-",$B21)),COUNTIF(Invoer!$B$3:$B$599,_xlfn.CONCAT($B21,"-",AA$1)))=0,"",(SUM(COUNTIF(Invoer!$B$3:$B$599,_xlfn.CONCAT(AA$1,"-",$B21)),COUNTIF(Invoer!$B$3:$B$599,_xlfn.CONCAT($B21,"-",AA$1))))))</f>
        <v>X</v>
      </c>
      <c r="AB21" s="92" t="str">
        <f>IF(OR($B21=0,AB$1=0),"X",IF(SUM(COUNTIF(Invoer!$B$3:$B$599,_xlfn.CONCAT(AB$1,"-",$B21)),COUNTIF(Invoer!$B$3:$B$599,_xlfn.CONCAT($B21,"-",AB$1)))=0,"",(SUM(COUNTIF(Invoer!$B$3:$B$599,_xlfn.CONCAT(AB$1,"-",$B21)),COUNTIF(Invoer!$B$3:$B$599,_xlfn.CONCAT($B21,"-",AB$1))))))</f>
        <v>X</v>
      </c>
      <c r="AC21" s="90"/>
    </row>
    <row r="22" spans="1:29" ht="18.75" hidden="1" customHeight="1">
      <c r="A22" s="174">
        <v>21</v>
      </c>
      <c r="B22" s="91">
        <f>IFERROR(IF(VLOOKUP(Deelnemers!$B22,Deelnemers!$B$2:$C$26,2,FALSE)=0,0,Deelnemers!$B22),0)</f>
        <v>0</v>
      </c>
      <c r="C22" s="100">
        <f>IFERROR(VLOOKUP(B22,Deelnemers!B:C,2,FALSE),0)</f>
        <v>0</v>
      </c>
      <c r="D22" s="228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88"/>
      <c r="Y22" s="92" t="str">
        <f>IF(OR($B22=0,Y$1=0),"X",IF(SUM(COUNTIF(Invoer!$B$3:$B$599,_xlfn.CONCAT(Y$1,"-",$B22)),COUNTIF(Invoer!$B$3:$B$599,_xlfn.CONCAT($B22,"-",Y$1)))=0,"",(SUM(COUNTIF(Invoer!$B$3:$B$599,_xlfn.CONCAT(Y$1,"-",$B22)),COUNTIF(Invoer!$B$3:$B$599,_xlfn.CONCAT($B22,"-",Y$1))))))</f>
        <v>X</v>
      </c>
      <c r="Z22" s="92" t="str">
        <f>IF(OR($B22=0,Z$1=0),"X",IF(SUM(COUNTIF(Invoer!$B$3:$B$599,_xlfn.CONCAT(Z$1,"-",$B22)),COUNTIF(Invoer!$B$3:$B$599,_xlfn.CONCAT($B22,"-",Z$1)))=0,"",(SUM(COUNTIF(Invoer!$B$3:$B$599,_xlfn.CONCAT(Z$1,"-",$B22)),COUNTIF(Invoer!$B$3:$B$599,_xlfn.CONCAT($B22,"-",Z$1))))))</f>
        <v>X</v>
      </c>
      <c r="AA22" s="92" t="str">
        <f>IF(OR($B22=0,AA$1=0),"X",IF(SUM(COUNTIF(Invoer!$B$3:$B$599,_xlfn.CONCAT(AA$1,"-",$B22)),COUNTIF(Invoer!$B$3:$B$599,_xlfn.CONCAT($B22,"-",AA$1)))=0,"",(SUM(COUNTIF(Invoer!$B$3:$B$599,_xlfn.CONCAT(AA$1,"-",$B22)),COUNTIF(Invoer!$B$3:$B$599,_xlfn.CONCAT($B22,"-",AA$1))))))</f>
        <v>X</v>
      </c>
      <c r="AB22" s="92" t="str">
        <f>IF(OR($B22=0,AB$1=0),"X",IF(SUM(COUNTIF(Invoer!$B$3:$B$599,_xlfn.CONCAT(AB$1,"-",$B22)),COUNTIF(Invoer!$B$3:$B$599,_xlfn.CONCAT($B22,"-",AB$1)))=0,"",(SUM(COUNTIF(Invoer!$B$3:$B$599,_xlfn.CONCAT(AB$1,"-",$B22)),COUNTIF(Invoer!$B$3:$B$599,_xlfn.CONCAT($B22,"-",AB$1))))))</f>
        <v>X</v>
      </c>
      <c r="AC22" s="90"/>
    </row>
    <row r="23" spans="1:29" ht="18.75" hidden="1" customHeight="1">
      <c r="A23" s="175">
        <v>22</v>
      </c>
      <c r="B23" s="91">
        <f>IFERROR(IF(VLOOKUP(Deelnemers!$B23,Deelnemers!$B$2:$C$26,2,FALSE)=0,0,Deelnemers!$B23),0)</f>
        <v>0</v>
      </c>
      <c r="C23" s="100">
        <f>IFERROR(VLOOKUP(B23,Deelnemers!B:C,2,FALSE),0)</f>
        <v>0</v>
      </c>
      <c r="D23" s="228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88"/>
      <c r="Z23" s="92" t="str">
        <f>IF(OR($B23=0,Z$1=0),"X",IF(SUM(COUNTIF(Invoer!$B$3:$B$599,_xlfn.CONCAT(Z$1,"-",$B23)),COUNTIF(Invoer!$B$3:$B$599,_xlfn.CONCAT($B23,"-",Z$1)))=0,"",(SUM(COUNTIF(Invoer!$B$3:$B$599,_xlfn.CONCAT(Z$1,"-",$B23)),COUNTIF(Invoer!$B$3:$B$599,_xlfn.CONCAT($B23,"-",Z$1))))))</f>
        <v>X</v>
      </c>
      <c r="AA23" s="92" t="str">
        <f>IF(OR($B23=0,AA$1=0),"X",IF(SUM(COUNTIF(Invoer!$B$3:$B$599,_xlfn.CONCAT(AA$1,"-",$B23)),COUNTIF(Invoer!$B$3:$B$599,_xlfn.CONCAT($B23,"-",AA$1)))=0,"",(SUM(COUNTIF(Invoer!$B$3:$B$599,_xlfn.CONCAT(AA$1,"-",$B23)),COUNTIF(Invoer!$B$3:$B$599,_xlfn.CONCAT($B23,"-",AA$1))))))</f>
        <v>X</v>
      </c>
      <c r="AB23" s="92" t="str">
        <f>IF(OR($B23=0,AB$1=0),"X",IF(SUM(COUNTIF(Invoer!$B$3:$B$599,_xlfn.CONCAT(AB$1,"-",$B23)),COUNTIF(Invoer!$B$3:$B$599,_xlfn.CONCAT($B23,"-",AB$1)))=0,"",(SUM(COUNTIF(Invoer!$B$3:$B$599,_xlfn.CONCAT(AB$1,"-",$B23)),COUNTIF(Invoer!$B$3:$B$599,_xlfn.CONCAT($B23,"-",AB$1))))))</f>
        <v>X</v>
      </c>
      <c r="AC23" s="90"/>
    </row>
    <row r="24" spans="1:29" ht="18.75" hidden="1" customHeight="1">
      <c r="A24" s="174">
        <v>23</v>
      </c>
      <c r="B24" s="91">
        <f>IFERROR(IF(VLOOKUP(Deelnemers!$B24,Deelnemers!$B$2:$C$26,2,FALSE)=0,0,Deelnemers!$B24),0)</f>
        <v>0</v>
      </c>
      <c r="C24" s="100">
        <f>IFERROR(VLOOKUP(B24,Deelnemers!B:C,2,FALSE),0)</f>
        <v>0</v>
      </c>
      <c r="D24" s="99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88"/>
      <c r="AA24" s="92" t="str">
        <f>IF(OR($B24=0,AA$1=0),"X",IF(SUM(COUNTIF(Invoer!$B$3:$B$599,_xlfn.CONCAT(AA$1,"-",$B24)),COUNTIF(Invoer!$B$3:$B$599,_xlfn.CONCAT($B24,"-",AA$1)))=0,"",(SUM(COUNTIF(Invoer!$B$3:$B$599,_xlfn.CONCAT(AA$1,"-",$B24)),COUNTIF(Invoer!$B$3:$B$599,_xlfn.CONCAT($B24,"-",AA$1))))))</f>
        <v>X</v>
      </c>
      <c r="AB24" s="92" t="str">
        <f>IF(OR($B24=0,AB$1=0),"X",IF(SUM(COUNTIF(Invoer!$B$3:$B$599,_xlfn.CONCAT(AB$1,"-",$B24)),COUNTIF(Invoer!$B$3:$B$599,_xlfn.CONCAT($B24,"-",AB$1)))=0,"",(SUM(COUNTIF(Invoer!$B$3:$B$599,_xlfn.CONCAT(AB$1,"-",$B24)),COUNTIF(Invoer!$B$3:$B$599,_xlfn.CONCAT($B24,"-",AB$1))))))</f>
        <v>X</v>
      </c>
      <c r="AC24" s="90"/>
    </row>
    <row r="25" spans="1:29" ht="18.75" hidden="1" customHeight="1">
      <c r="A25" s="175">
        <v>24</v>
      </c>
      <c r="B25" s="91">
        <f>IFERROR(IF(VLOOKUP(Deelnemers!$B25,Deelnemers!$B$2:$C$26,2,FALSE)=0,0,Deelnemers!$B25),0)</f>
        <v>0</v>
      </c>
      <c r="C25" s="100">
        <f>IFERROR(VLOOKUP(B25,Deelnemers!B:C,2,FALSE),0)</f>
        <v>0</v>
      </c>
      <c r="D25" s="99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88"/>
      <c r="AB25" s="92" t="str">
        <f>IF(OR($B25=0,AB$1=0),"X",IF(SUM(COUNTIF(Invoer!$B$3:$B$599,_xlfn.CONCAT(AB$1,"-",$B25)),COUNTIF(Invoer!$B$3:$B$599,_xlfn.CONCAT($B25,"-",AB$1)))=0,"",(SUM(COUNTIF(Invoer!$B$3:$B$599,_xlfn.CONCAT(AB$1,"-",$B25)),COUNTIF(Invoer!$B$3:$B$599,_xlfn.CONCAT($B25,"-",AB$1))))))</f>
        <v>X</v>
      </c>
      <c r="AC25" s="90"/>
    </row>
    <row r="26" spans="1:29" ht="18.75" hidden="1" customHeight="1" thickBot="1">
      <c r="A26" s="174">
        <v>25</v>
      </c>
      <c r="B26" s="91">
        <f>IFERROR(IF(VLOOKUP(Deelnemers!$B26,Deelnemers!$B$2:$C$26,2,FALSE)=0,0,Deelnemers!$B26),0)</f>
        <v>0</v>
      </c>
      <c r="C26" s="100">
        <f>IFERROR(VLOOKUP(B26,Deelnemers!B:C,2,FALSE),0)</f>
        <v>0</v>
      </c>
      <c r="D26" s="99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88"/>
      <c r="AC26" s="90"/>
    </row>
    <row r="27" spans="1:29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9">
      <c r="E28" s="8" t="s">
        <v>36</v>
      </c>
    </row>
    <row r="29" spans="1:29">
      <c r="N29" s="3"/>
    </row>
  </sheetData>
  <sheetProtection algorithmName="SHA-512" hashValue="rjZrAn5ZRyzFC4SC3ZU+IYxYNaaCJUE5SkC4vgKDaZlhYzxY9jNK9D4uNY3k3omZdVUhteF55ZhYje4Ww89EYw==" saltValue="5UVP/5XR3FSbGGy35iK5Rg==" spinCount="100000" sheet="1" selectLockedCells="1" selectUnlockedCells="1"/>
  <conditionalFormatting sqref="E2:X2 F3:H3 I3:I6 J3:J7 K3:K8 L3:L9 M3:M10 N3:N11 O3:O12 P3:P13 Q3:Q14 R3:R15 S3:S16 T3:T17 U3:U18 V3:V19 W3:W20 X3:X21 G4:H4 H5">
    <cfRule type="cellIs" dxfId="1" priority="1" operator="equal">
      <formula>8</formula>
    </cfRule>
  </conditionalFormatting>
  <pageMargins left="0.51181102362204722" right="0.11811023622047245" top="0.82677165354330717" bottom="3.937007874015748E-2" header="0.39370078740157483" footer="0.31496062992125984"/>
  <pageSetup paperSize="9" orientation="landscape" r:id="rId1"/>
  <headerFooter>
    <oddHeader>&amp;C&amp;"Arial,Bold"&amp;12Overzicht gespeelde partijen</oddHeader>
    <oddFooter>&amp;LThuiscompetitie BV de Ossekop&amp;R&amp;D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50590-2BA3-4E75-A2F5-F9D3A8D33746}">
  <sheetPr codeName="Blad3"/>
  <dimension ref="A1:S599"/>
  <sheetViews>
    <sheetView showGridLines="0" tabSelected="1" workbookViewId="0">
      <pane xSplit="2" ySplit="2" topLeftCell="C255" activePane="bottomRight" state="frozen"/>
      <selection pane="bottomRight" activeCell="C289" sqref="C289:C291"/>
      <selection pane="bottomLeft" activeCell="Y3" sqref="Y3:AM36"/>
      <selection pane="topRight" activeCell="Y3" sqref="Y3:AM36"/>
    </sheetView>
  </sheetViews>
  <sheetFormatPr defaultRowHeight="12.75"/>
  <cols>
    <col min="1" max="1" width="33" hidden="1" customWidth="1"/>
    <col min="2" max="2" width="35" hidden="1" customWidth="1"/>
    <col min="3" max="3" width="19.28515625" style="238" customWidth="1"/>
    <col min="4" max="4" width="22.42578125" customWidth="1"/>
    <col min="5" max="5" width="4.42578125" style="6" customWidth="1"/>
    <col min="6" max="6" width="22.42578125" customWidth="1"/>
    <col min="7" max="7" width="4.42578125" style="6" customWidth="1"/>
    <col min="8" max="9" width="8.85546875" style="6" customWidth="1"/>
    <col min="10" max="10" width="10.5703125" style="6" customWidth="1"/>
    <col min="11" max="16" width="8.85546875" style="6" customWidth="1"/>
    <col min="17" max="18" width="25.42578125" hidden="1" customWidth="1"/>
    <col min="19" max="19" width="8.85546875" hidden="1" customWidth="1"/>
  </cols>
  <sheetData>
    <row r="1" spans="1:19" ht="18.75" customHeight="1">
      <c r="C1" s="253" t="s">
        <v>7</v>
      </c>
      <c r="D1" s="251" t="s">
        <v>37</v>
      </c>
      <c r="E1" s="255"/>
      <c r="F1" s="255"/>
      <c r="G1" s="252"/>
      <c r="H1" s="251" t="s">
        <v>31</v>
      </c>
      <c r="I1" s="252"/>
      <c r="J1" s="101" t="s">
        <v>38</v>
      </c>
      <c r="K1" s="251" t="s">
        <v>39</v>
      </c>
      <c r="L1" s="252"/>
      <c r="M1" s="251" t="s">
        <v>40</v>
      </c>
      <c r="N1" s="252"/>
      <c r="O1" s="251" t="s">
        <v>41</v>
      </c>
      <c r="P1" s="252"/>
    </row>
    <row r="2" spans="1:19" ht="18.75" customHeight="1" thickBot="1">
      <c r="C2" s="254"/>
      <c r="D2" s="256" t="s">
        <v>42</v>
      </c>
      <c r="E2" s="257"/>
      <c r="F2" s="258" t="s">
        <v>43</v>
      </c>
      <c r="G2" s="259"/>
      <c r="H2" s="102" t="s">
        <v>42</v>
      </c>
      <c r="I2" s="103" t="s">
        <v>43</v>
      </c>
      <c r="J2" s="158"/>
      <c r="K2" s="102" t="s">
        <v>42</v>
      </c>
      <c r="L2" s="104" t="s">
        <v>43</v>
      </c>
      <c r="M2" s="102" t="s">
        <v>42</v>
      </c>
      <c r="N2" s="104" t="s">
        <v>43</v>
      </c>
      <c r="O2" s="102" t="s">
        <v>44</v>
      </c>
      <c r="P2" s="104" t="s">
        <v>43</v>
      </c>
    </row>
    <row r="3" spans="1:19">
      <c r="A3" t="str">
        <f>B3&amp;"-"&amp;COUNTIF($B$3:B3, B3)</f>
        <v>Praat, Marcel van-Oorschot, René van-1</v>
      </c>
      <c r="B3" s="3" t="str">
        <f>CONCATENATE(D3,"-",F3)</f>
        <v>Praat, Marcel van-Oorschot, René van</v>
      </c>
      <c r="C3" s="236">
        <v>45546</v>
      </c>
      <c r="D3" s="118" t="s">
        <v>13</v>
      </c>
      <c r="E3" s="146">
        <f>IFERROR(VLOOKUP(D3,Deelnemers!$B$2:$C$26,2,FALSE),"")</f>
        <v>12</v>
      </c>
      <c r="F3" s="135" t="s">
        <v>15</v>
      </c>
      <c r="G3" s="146">
        <f>IFERROR(VLOOKUP(F3,Deelnemers!$B$2:$C$26,2,FALSE),"")</f>
        <v>14</v>
      </c>
      <c r="H3" s="161">
        <v>12</v>
      </c>
      <c r="I3" s="162">
        <v>11</v>
      </c>
      <c r="J3" s="163">
        <v>28</v>
      </c>
      <c r="K3" s="161">
        <v>4</v>
      </c>
      <c r="L3" s="162">
        <v>4</v>
      </c>
      <c r="M3" s="138">
        <f>IFERROR(IF(H3&gt;E3,E3,H3)/J3,0)</f>
        <v>0.42857142857142855</v>
      </c>
      <c r="N3" s="139">
        <f>IFERROR(IF(I3&gt;G3,G3,I3)/J3,0)</f>
        <v>0.39285714285714285</v>
      </c>
      <c r="O3" s="140">
        <f>_xlfn.IFNA(IF(AND(H3&gt;=VLOOKUP(D3,Deelnemers!$B:$D,2,FALSE),I3&gt;=VLOOKUP(F3,Deelnemers!$B:$D,2,FALSE)),1,IF(H3&gt;=VLOOKUP(D3,Deelnemers!$B:$D,2,FALSE),3,0)),"")</f>
        <v>3</v>
      </c>
      <c r="P3" s="141">
        <f>_xlfn.IFNA(IF(AND(I3&gt;=VLOOKUP(F3,Deelnemers!$B:$D,2,FALSE),H3&gt;=VLOOKUP(D3,Deelnemers!$B:$D,2,FALSE)),1,IF(I3&gt;=VLOOKUP(F3,Deelnemers!$B:$D,2,FALSE),3,0)),"")</f>
        <v>0</v>
      </c>
      <c r="Q3" t="str">
        <f>_xlfn.CONCAT(D3,C3)</f>
        <v>Praat, Marcel van45546</v>
      </c>
      <c r="R3" t="str">
        <f>_xlfn.CONCAT(F3,C3)</f>
        <v>Oorschot, René van45546</v>
      </c>
      <c r="S3" t="s">
        <v>30</v>
      </c>
    </row>
    <row r="4" spans="1:19">
      <c r="A4" t="str">
        <f>B4&amp;"-"&amp;COUNTIF($B$3:B4, B4)</f>
        <v>Steen, Kees van-Vermeulen, Rudolf-1</v>
      </c>
      <c r="B4" s="3" t="str">
        <f t="shared" ref="B4:B67" si="0">CONCATENATE(D4,"-",F4)</f>
        <v>Steen, Kees van-Vermeulen, Rudolf</v>
      </c>
      <c r="C4" s="236">
        <v>45546</v>
      </c>
      <c r="D4" s="116" t="s">
        <v>10</v>
      </c>
      <c r="E4" s="146">
        <f>IFERROR(VLOOKUP(D4,Deelnemers!$B$2:$C$26,2,FALSE),"")</f>
        <v>14</v>
      </c>
      <c r="F4" s="136" t="s">
        <v>12</v>
      </c>
      <c r="G4" s="146">
        <f>IFERROR(VLOOKUP(F4,Deelnemers!$B$2:$C$26,2,FALSE),"")</f>
        <v>14</v>
      </c>
      <c r="H4" s="164">
        <v>6</v>
      </c>
      <c r="I4" s="165">
        <v>14</v>
      </c>
      <c r="J4" s="166">
        <v>25</v>
      </c>
      <c r="K4" s="164">
        <v>2</v>
      </c>
      <c r="L4" s="165">
        <v>3</v>
      </c>
      <c r="M4" s="138">
        <f t="shared" ref="M4:M67" si="1">IFERROR(IF(H4&gt;E4,E4,H4)/J4,0)</f>
        <v>0.24</v>
      </c>
      <c r="N4" s="139">
        <f t="shared" ref="N4:N67" si="2">IFERROR(IF(I4&gt;G4,G4,I4)/J4,0)</f>
        <v>0.56000000000000005</v>
      </c>
      <c r="O4" s="140">
        <f>_xlfn.IFNA(IF(AND(H4&gt;=VLOOKUP(D4,Deelnemers!$B:$D,2,FALSE),I4&gt;=VLOOKUP(F4,Deelnemers!$B:$D,2,FALSE)),1,IF(H4&gt;=VLOOKUP(D4,Deelnemers!$B:$D,2,FALSE),3,0)),"")</f>
        <v>0</v>
      </c>
      <c r="P4" s="141">
        <f>_xlfn.IFNA(IF(AND(I4&gt;=VLOOKUP(F4,Deelnemers!$B:$D,2,FALSE),H4&gt;=VLOOKUP(D4,Deelnemers!$B:$D,2,FALSE)),1,IF(I4&gt;=VLOOKUP(F4,Deelnemers!$B:$D,2,FALSE),3,0)),"")</f>
        <v>3</v>
      </c>
      <c r="Q4" t="str">
        <f t="shared" ref="Q4:Q67" si="3">_xlfn.CONCAT(D4,C4)</f>
        <v>Steen, Kees van45546</v>
      </c>
      <c r="R4" t="str">
        <f t="shared" ref="R4:R67" si="4">_xlfn.CONCAT(F4,C4)</f>
        <v>Vermeulen, Rudolf45546</v>
      </c>
      <c r="S4" t="s">
        <v>30</v>
      </c>
    </row>
    <row r="5" spans="1:19">
      <c r="A5" t="str">
        <f>B5&amp;"-"&amp;COUNTIF($B$3:B5, B5)</f>
        <v>Zagers, Kees-Hanegraaf, Hein-1</v>
      </c>
      <c r="B5" s="3" t="str">
        <f t="shared" si="0"/>
        <v>Zagers, Kees-Hanegraaf, Hein</v>
      </c>
      <c r="C5" s="236">
        <v>45546</v>
      </c>
      <c r="D5" s="116" t="s">
        <v>16</v>
      </c>
      <c r="E5" s="146">
        <f>IFERROR(VLOOKUP(D5,Deelnemers!$B$2:$C$26,2,FALSE),"")</f>
        <v>12</v>
      </c>
      <c r="F5" s="136" t="s">
        <v>21</v>
      </c>
      <c r="G5" s="146">
        <f>IFERROR(VLOOKUP(F5,Deelnemers!$B$2:$C$26,2,FALSE),"")</f>
        <v>17</v>
      </c>
      <c r="H5" s="164">
        <v>6</v>
      </c>
      <c r="I5" s="165">
        <v>17</v>
      </c>
      <c r="J5" s="166">
        <v>17</v>
      </c>
      <c r="K5" s="164">
        <v>2</v>
      </c>
      <c r="L5" s="165">
        <v>4</v>
      </c>
      <c r="M5" s="138">
        <f t="shared" si="1"/>
        <v>0.35294117647058826</v>
      </c>
      <c r="N5" s="139">
        <f t="shared" si="2"/>
        <v>1</v>
      </c>
      <c r="O5" s="140">
        <f>_xlfn.IFNA(IF(AND(H5&gt;=VLOOKUP(D5,Deelnemers!$B:$D,2,FALSE),I5&gt;=VLOOKUP(F5,Deelnemers!$B:$D,2,FALSE)),1,IF(H5&gt;=VLOOKUP(D5,Deelnemers!$B:$D,2,FALSE),3,0)),"")</f>
        <v>0</v>
      </c>
      <c r="P5" s="141">
        <f>_xlfn.IFNA(IF(AND(I5&gt;=VLOOKUP(F5,Deelnemers!$B:$D,2,FALSE),H5&gt;=VLOOKUP(D5,Deelnemers!$B:$D,2,FALSE)),1,IF(I5&gt;=VLOOKUP(F5,Deelnemers!$B:$D,2,FALSE),3,0)),"")</f>
        <v>3</v>
      </c>
      <c r="Q5" t="str">
        <f t="shared" si="3"/>
        <v>Zagers, Kees45546</v>
      </c>
      <c r="R5" t="str">
        <f t="shared" si="4"/>
        <v>Hanegraaf, Hein45546</v>
      </c>
      <c r="S5" t="s">
        <v>30</v>
      </c>
    </row>
    <row r="6" spans="1:19">
      <c r="A6" t="str">
        <f>B6&amp;"-"&amp;COUNTIF($B$3:B6, B6)</f>
        <v>Steen, Jan van-Hoppenbrouwers, Ben-1</v>
      </c>
      <c r="B6" s="3" t="str">
        <f t="shared" si="0"/>
        <v>Steen, Jan van-Hoppenbrouwers, Ben</v>
      </c>
      <c r="C6" s="236">
        <v>45546</v>
      </c>
      <c r="D6" s="116" t="s">
        <v>19</v>
      </c>
      <c r="E6" s="146">
        <f>IFERROR(VLOOKUP(D6,Deelnemers!$B$2:$C$26,2,FALSE),"")</f>
        <v>14</v>
      </c>
      <c r="F6" s="136" t="s">
        <v>9</v>
      </c>
      <c r="G6" s="146">
        <f>IFERROR(VLOOKUP(F6,Deelnemers!$B$2:$C$26,2,FALSE),"")</f>
        <v>12</v>
      </c>
      <c r="H6" s="164">
        <v>13</v>
      </c>
      <c r="I6" s="165">
        <v>9</v>
      </c>
      <c r="J6" s="166">
        <v>30</v>
      </c>
      <c r="K6" s="164">
        <v>3</v>
      </c>
      <c r="L6" s="165">
        <v>3</v>
      </c>
      <c r="M6" s="138">
        <f t="shared" si="1"/>
        <v>0.43333333333333335</v>
      </c>
      <c r="N6" s="139">
        <f t="shared" si="2"/>
        <v>0.3</v>
      </c>
      <c r="O6" s="140">
        <f>_xlfn.IFNA(IF(AND(H6&gt;=VLOOKUP(D6,Deelnemers!$B:$D,2,FALSE),I6&gt;=VLOOKUP(F6,Deelnemers!$B:$D,2,FALSE)),1,IF(H6&gt;=VLOOKUP(D6,Deelnemers!$B:$D,2,FALSE),3,0)),"")</f>
        <v>0</v>
      </c>
      <c r="P6" s="141">
        <f>_xlfn.IFNA(IF(AND(I6&gt;=VLOOKUP(F6,Deelnemers!$B:$D,2,FALSE),H6&gt;=VLOOKUP(D6,Deelnemers!$B:$D,2,FALSE)),1,IF(I6&gt;=VLOOKUP(F6,Deelnemers!$B:$D,2,FALSE),3,0)),"")</f>
        <v>0</v>
      </c>
      <c r="Q6" t="str">
        <f t="shared" si="3"/>
        <v>Steen, Jan van45546</v>
      </c>
      <c r="R6" t="str">
        <f t="shared" si="4"/>
        <v>Hoppenbrouwers, Ben45546</v>
      </c>
      <c r="S6" t="s">
        <v>30</v>
      </c>
    </row>
    <row r="7" spans="1:19">
      <c r="A7" t="str">
        <f>B7&amp;"-"&amp;COUNTIF($B$3:B7, B7)</f>
        <v>Vissenberg, Erwin-Praat, Marcel van-1</v>
      </c>
      <c r="B7" s="3" t="str">
        <f t="shared" si="0"/>
        <v>Vissenberg, Erwin-Praat, Marcel van</v>
      </c>
      <c r="C7" s="236">
        <v>45546</v>
      </c>
      <c r="D7" s="116" t="s">
        <v>14</v>
      </c>
      <c r="E7" s="146">
        <f>IFERROR(VLOOKUP(D7,Deelnemers!$B$2:$C$26,2,FALSE),"")</f>
        <v>19</v>
      </c>
      <c r="F7" s="136" t="s">
        <v>13</v>
      </c>
      <c r="G7" s="146">
        <f>IFERROR(VLOOKUP(F7,Deelnemers!$B$2:$C$26,2,FALSE),"")</f>
        <v>12</v>
      </c>
      <c r="H7" s="164">
        <v>19</v>
      </c>
      <c r="I7" s="165">
        <v>10</v>
      </c>
      <c r="J7" s="166">
        <v>24</v>
      </c>
      <c r="K7" s="164">
        <v>3</v>
      </c>
      <c r="L7" s="165">
        <v>2</v>
      </c>
      <c r="M7" s="138">
        <f t="shared" si="1"/>
        <v>0.79166666666666663</v>
      </c>
      <c r="N7" s="139">
        <f t="shared" si="2"/>
        <v>0.41666666666666669</v>
      </c>
      <c r="O7" s="140">
        <f>_xlfn.IFNA(IF(AND(H7&gt;=VLOOKUP(D7,Deelnemers!$B:$D,2,FALSE),I7&gt;=VLOOKUP(F7,Deelnemers!$B:$D,2,FALSE)),1,IF(H7&gt;=VLOOKUP(D7,Deelnemers!$B:$D,2,FALSE),3,0)),"")</f>
        <v>3</v>
      </c>
      <c r="P7" s="141">
        <f>_xlfn.IFNA(IF(AND(I7&gt;=VLOOKUP(F7,Deelnemers!$B:$D,2,FALSE),H7&gt;=VLOOKUP(D7,Deelnemers!$B:$D,2,FALSE)),1,IF(I7&gt;=VLOOKUP(F7,Deelnemers!$B:$D,2,FALSE),3,0)),"")</f>
        <v>0</v>
      </c>
      <c r="Q7" t="str">
        <f t="shared" si="3"/>
        <v>Vissenberg, Erwin45546</v>
      </c>
      <c r="R7" t="str">
        <f t="shared" si="4"/>
        <v>Praat, Marcel van45546</v>
      </c>
      <c r="S7" t="s">
        <v>30</v>
      </c>
    </row>
    <row r="8" spans="1:19">
      <c r="A8" t="str">
        <f>B8&amp;"-"&amp;COUNTIF($B$3:B8, B8)</f>
        <v>Zagers, Kees-Steen, Kees van-1</v>
      </c>
      <c r="B8" s="3" t="str">
        <f t="shared" si="0"/>
        <v>Zagers, Kees-Steen, Kees van</v>
      </c>
      <c r="C8" s="236">
        <v>45546</v>
      </c>
      <c r="D8" s="116" t="s">
        <v>16</v>
      </c>
      <c r="E8" s="146">
        <f>IFERROR(VLOOKUP(D8,Deelnemers!$B$2:$C$26,2,FALSE),"")</f>
        <v>12</v>
      </c>
      <c r="F8" s="136" t="s">
        <v>10</v>
      </c>
      <c r="G8" s="146">
        <f>IFERROR(VLOOKUP(F8,Deelnemers!$B$2:$C$26,2,FALSE),"")</f>
        <v>14</v>
      </c>
      <c r="H8" s="164">
        <v>10</v>
      </c>
      <c r="I8" s="165">
        <v>9</v>
      </c>
      <c r="J8" s="166">
        <v>30</v>
      </c>
      <c r="K8" s="164">
        <v>4</v>
      </c>
      <c r="L8" s="165">
        <v>2</v>
      </c>
      <c r="M8" s="138">
        <f t="shared" si="1"/>
        <v>0.33333333333333331</v>
      </c>
      <c r="N8" s="139">
        <f t="shared" si="2"/>
        <v>0.3</v>
      </c>
      <c r="O8" s="140">
        <f>_xlfn.IFNA(IF(AND(H8&gt;=VLOOKUP(D8,Deelnemers!$B:$D,2,FALSE),I8&gt;=VLOOKUP(F8,Deelnemers!$B:$D,2,FALSE)),1,IF(H8&gt;=VLOOKUP(D8,Deelnemers!$B:$D,2,FALSE),3,0)),"")</f>
        <v>0</v>
      </c>
      <c r="P8" s="141">
        <f>_xlfn.IFNA(IF(AND(I8&gt;=VLOOKUP(F8,Deelnemers!$B:$D,2,FALSE),H8&gt;=VLOOKUP(D8,Deelnemers!$B:$D,2,FALSE)),1,IF(I8&gt;=VLOOKUP(F8,Deelnemers!$B:$D,2,FALSE),3,0)),"")</f>
        <v>0</v>
      </c>
      <c r="Q8" t="str">
        <f t="shared" si="3"/>
        <v>Zagers, Kees45546</v>
      </c>
      <c r="R8" t="str">
        <f t="shared" si="4"/>
        <v>Steen, Kees van45546</v>
      </c>
      <c r="S8" t="s">
        <v>30</v>
      </c>
    </row>
    <row r="9" spans="1:19">
      <c r="A9" t="str">
        <f>B9&amp;"-"&amp;COUNTIF($B$3:B9, B9)</f>
        <v>Vermeulen, Rudolf-Hanegraaf, Hein-1</v>
      </c>
      <c r="B9" s="3" t="str">
        <f t="shared" si="0"/>
        <v>Vermeulen, Rudolf-Hanegraaf, Hein</v>
      </c>
      <c r="C9" s="236">
        <v>45546</v>
      </c>
      <c r="D9" s="116" t="s">
        <v>12</v>
      </c>
      <c r="E9" s="146">
        <f>IFERROR(VLOOKUP(D9,Deelnemers!$B$2:$C$26,2,FALSE),"")</f>
        <v>14</v>
      </c>
      <c r="F9" s="136" t="s">
        <v>21</v>
      </c>
      <c r="G9" s="146">
        <f>IFERROR(VLOOKUP(F9,Deelnemers!$B$2:$C$26,2,FALSE),"")</f>
        <v>17</v>
      </c>
      <c r="H9" s="164">
        <v>8</v>
      </c>
      <c r="I9" s="165">
        <v>17</v>
      </c>
      <c r="J9" s="166">
        <v>26</v>
      </c>
      <c r="K9" s="164">
        <v>2</v>
      </c>
      <c r="L9" s="165">
        <v>5</v>
      </c>
      <c r="M9" s="138">
        <f t="shared" si="1"/>
        <v>0.30769230769230771</v>
      </c>
      <c r="N9" s="139">
        <f t="shared" si="2"/>
        <v>0.65384615384615385</v>
      </c>
      <c r="O9" s="140">
        <f>_xlfn.IFNA(IF(AND(H9&gt;=VLOOKUP(D9,Deelnemers!$B:$D,2,FALSE),I9&gt;=VLOOKUP(F9,Deelnemers!$B:$D,2,FALSE)),1,IF(H9&gt;=VLOOKUP(D9,Deelnemers!$B:$D,2,FALSE),3,0)),"")</f>
        <v>0</v>
      </c>
      <c r="P9" s="141">
        <f>_xlfn.IFNA(IF(AND(I9&gt;=VLOOKUP(F9,Deelnemers!$B:$D,2,FALSE),H9&gt;=VLOOKUP(D9,Deelnemers!$B:$D,2,FALSE)),1,IF(I9&gt;=VLOOKUP(F9,Deelnemers!$B:$D,2,FALSE),3,0)),"")</f>
        <v>3</v>
      </c>
      <c r="Q9" t="str">
        <f t="shared" si="3"/>
        <v>Vermeulen, Rudolf45546</v>
      </c>
      <c r="R9" t="str">
        <f t="shared" si="4"/>
        <v>Hanegraaf, Hein45546</v>
      </c>
      <c r="S9" t="s">
        <v>30</v>
      </c>
    </row>
    <row r="10" spans="1:19">
      <c r="A10" t="str">
        <f>B10&amp;"-"&amp;COUNTIF($B$3:B10, B10)</f>
        <v>Steen, Jan van-Vissenberg, Erwin-1</v>
      </c>
      <c r="B10" s="3" t="str">
        <f t="shared" si="0"/>
        <v>Steen, Jan van-Vissenberg, Erwin</v>
      </c>
      <c r="C10" s="236">
        <v>45546</v>
      </c>
      <c r="D10" s="116" t="s">
        <v>19</v>
      </c>
      <c r="E10" s="146">
        <f>IFERROR(VLOOKUP(D10,Deelnemers!$B$2:$C$26,2,FALSE),"")</f>
        <v>14</v>
      </c>
      <c r="F10" s="136" t="s">
        <v>14</v>
      </c>
      <c r="G10" s="146">
        <f>IFERROR(VLOOKUP(F10,Deelnemers!$B$2:$C$26,2,FALSE),"")</f>
        <v>19</v>
      </c>
      <c r="H10" s="164">
        <v>12</v>
      </c>
      <c r="I10" s="165">
        <v>19</v>
      </c>
      <c r="J10" s="166">
        <v>26</v>
      </c>
      <c r="K10" s="164">
        <v>3</v>
      </c>
      <c r="L10" s="165">
        <v>6</v>
      </c>
      <c r="M10" s="138">
        <f t="shared" si="1"/>
        <v>0.46153846153846156</v>
      </c>
      <c r="N10" s="139">
        <f t="shared" si="2"/>
        <v>0.73076923076923073</v>
      </c>
      <c r="O10" s="140">
        <f>_xlfn.IFNA(IF(AND(H10&gt;=VLOOKUP(D10,Deelnemers!$B:$D,2,FALSE),I10&gt;=VLOOKUP(F10,Deelnemers!$B:$D,2,FALSE)),1,IF(H10&gt;=VLOOKUP(D10,Deelnemers!$B:$D,2,FALSE),3,0)),"")</f>
        <v>0</v>
      </c>
      <c r="P10" s="141">
        <f>_xlfn.IFNA(IF(AND(I10&gt;=VLOOKUP(F10,Deelnemers!$B:$D,2,FALSE),H10&gt;=VLOOKUP(D10,Deelnemers!$B:$D,2,FALSE)),1,IF(I10&gt;=VLOOKUP(F10,Deelnemers!$B:$D,2,FALSE),3,0)),"")</f>
        <v>3</v>
      </c>
      <c r="Q10" t="str">
        <f t="shared" si="3"/>
        <v>Steen, Jan van45546</v>
      </c>
      <c r="R10" t="str">
        <f t="shared" si="4"/>
        <v>Vissenberg, Erwin45546</v>
      </c>
      <c r="S10" t="s">
        <v>30</v>
      </c>
    </row>
    <row r="11" spans="1:19">
      <c r="A11" t="str">
        <f>B11&amp;"-"&amp;COUNTIF($B$3:B11, B11)</f>
        <v>Praat, Marcel van-Hoppenbrouwers, Ben-1</v>
      </c>
      <c r="B11" s="3" t="str">
        <f t="shared" si="0"/>
        <v>Praat, Marcel van-Hoppenbrouwers, Ben</v>
      </c>
      <c r="C11" s="236">
        <v>45546</v>
      </c>
      <c r="D11" s="116" t="s">
        <v>13</v>
      </c>
      <c r="E11" s="146">
        <f>IFERROR(VLOOKUP(D11,Deelnemers!$B$2:$C$26,2,FALSE),"")</f>
        <v>12</v>
      </c>
      <c r="F11" s="136" t="s">
        <v>9</v>
      </c>
      <c r="G11" s="146">
        <f>IFERROR(VLOOKUP(F11,Deelnemers!$B$2:$C$26,2,FALSE),"")</f>
        <v>12</v>
      </c>
      <c r="H11" s="164">
        <v>12</v>
      </c>
      <c r="I11" s="165">
        <v>10</v>
      </c>
      <c r="J11" s="166">
        <v>25</v>
      </c>
      <c r="K11" s="164">
        <v>2</v>
      </c>
      <c r="L11" s="165">
        <v>2</v>
      </c>
      <c r="M11" s="138">
        <f t="shared" si="1"/>
        <v>0.48</v>
      </c>
      <c r="N11" s="139">
        <f t="shared" si="2"/>
        <v>0.4</v>
      </c>
      <c r="O11" s="140">
        <f>_xlfn.IFNA(IF(AND(H11&gt;=VLOOKUP(D11,Deelnemers!$B:$D,2,FALSE),I11&gt;=VLOOKUP(F11,Deelnemers!$B:$D,2,FALSE)),1,IF(H11&gt;=VLOOKUP(D11,Deelnemers!$B:$D,2,FALSE),3,0)),"")</f>
        <v>3</v>
      </c>
      <c r="P11" s="141">
        <f>_xlfn.IFNA(IF(AND(I11&gt;=VLOOKUP(F11,Deelnemers!$B:$D,2,FALSE),H11&gt;=VLOOKUP(D11,Deelnemers!$B:$D,2,FALSE)),1,IF(I11&gt;=VLOOKUP(F11,Deelnemers!$B:$D,2,FALSE),3,0)),"")</f>
        <v>0</v>
      </c>
      <c r="Q11" t="str">
        <f t="shared" si="3"/>
        <v>Praat, Marcel van45546</v>
      </c>
      <c r="R11" t="str">
        <f t="shared" si="4"/>
        <v>Hoppenbrouwers, Ben45546</v>
      </c>
      <c r="S11" t="s">
        <v>30</v>
      </c>
    </row>
    <row r="12" spans="1:19">
      <c r="A12" t="str">
        <f>B12&amp;"-"&amp;COUNTIF($B$3:B12, B12)</f>
        <v>Zagers, Kees-Vermeulen, Rudolf-1</v>
      </c>
      <c r="B12" s="3" t="str">
        <f t="shared" si="0"/>
        <v>Zagers, Kees-Vermeulen, Rudolf</v>
      </c>
      <c r="C12" s="236">
        <v>45546</v>
      </c>
      <c r="D12" s="116" t="s">
        <v>16</v>
      </c>
      <c r="E12" s="146">
        <f>IFERROR(VLOOKUP(D12,Deelnemers!$B$2:$C$26,2,FALSE),"")</f>
        <v>12</v>
      </c>
      <c r="F12" s="136" t="s">
        <v>12</v>
      </c>
      <c r="G12" s="146">
        <f>IFERROR(VLOOKUP(F12,Deelnemers!$B$2:$C$26,2,FALSE),"")</f>
        <v>14</v>
      </c>
      <c r="H12" s="164">
        <v>9</v>
      </c>
      <c r="I12" s="165">
        <v>14</v>
      </c>
      <c r="J12" s="166">
        <v>26</v>
      </c>
      <c r="K12" s="164">
        <v>2</v>
      </c>
      <c r="L12" s="165">
        <v>2</v>
      </c>
      <c r="M12" s="138">
        <f t="shared" si="1"/>
        <v>0.34615384615384615</v>
      </c>
      <c r="N12" s="139">
        <f t="shared" si="2"/>
        <v>0.53846153846153844</v>
      </c>
      <c r="O12" s="140">
        <f>_xlfn.IFNA(IF(AND(H12&gt;=VLOOKUP(D12,Deelnemers!$B:$D,2,FALSE),I12&gt;=VLOOKUP(F12,Deelnemers!$B:$D,2,FALSE)),1,IF(H12&gt;=VLOOKUP(D12,Deelnemers!$B:$D,2,FALSE),3,0)),"")</f>
        <v>0</v>
      </c>
      <c r="P12" s="141">
        <f>_xlfn.IFNA(IF(AND(I12&gt;=VLOOKUP(F12,Deelnemers!$B:$D,2,FALSE),H12&gt;=VLOOKUP(D12,Deelnemers!$B:$D,2,FALSE)),1,IF(I12&gt;=VLOOKUP(F12,Deelnemers!$B:$D,2,FALSE),3,0)),"")</f>
        <v>3</v>
      </c>
      <c r="Q12" t="str">
        <f t="shared" si="3"/>
        <v>Zagers, Kees45546</v>
      </c>
      <c r="R12" t="str">
        <f t="shared" si="4"/>
        <v>Vermeulen, Rudolf45546</v>
      </c>
      <c r="S12" t="s">
        <v>30</v>
      </c>
    </row>
    <row r="13" spans="1:19">
      <c r="A13" t="str">
        <f>B13&amp;"-"&amp;COUNTIF($B$3:B13, B13)</f>
        <v>Steen, Kees van-Steen, Jan van-1</v>
      </c>
      <c r="B13" s="3" t="str">
        <f t="shared" si="0"/>
        <v>Steen, Kees van-Steen, Jan van</v>
      </c>
      <c r="C13" s="236">
        <v>45546</v>
      </c>
      <c r="D13" s="116" t="s">
        <v>10</v>
      </c>
      <c r="E13" s="146">
        <f>IFERROR(VLOOKUP(D13,Deelnemers!$B$2:$C$26,2,FALSE),"")</f>
        <v>14</v>
      </c>
      <c r="F13" s="136" t="s">
        <v>19</v>
      </c>
      <c r="G13" s="146">
        <f>IFERROR(VLOOKUP(F13,Deelnemers!$B$2:$C$26,2,FALSE),"")</f>
        <v>14</v>
      </c>
      <c r="H13" s="164">
        <v>14</v>
      </c>
      <c r="I13" s="165">
        <v>7</v>
      </c>
      <c r="J13" s="166">
        <v>16</v>
      </c>
      <c r="K13" s="164">
        <v>4</v>
      </c>
      <c r="L13" s="165">
        <v>2</v>
      </c>
      <c r="M13" s="138">
        <f t="shared" si="1"/>
        <v>0.875</v>
      </c>
      <c r="N13" s="139">
        <f t="shared" si="2"/>
        <v>0.4375</v>
      </c>
      <c r="O13" s="140">
        <f>_xlfn.IFNA(IF(AND(H13&gt;=VLOOKUP(D13,Deelnemers!$B:$D,2,FALSE),I13&gt;=VLOOKUP(F13,Deelnemers!$B:$D,2,FALSE)),1,IF(H13&gt;=VLOOKUP(D13,Deelnemers!$B:$D,2,FALSE),3,0)),"")</f>
        <v>3</v>
      </c>
      <c r="P13" s="141">
        <f>_xlfn.IFNA(IF(AND(I13&gt;=VLOOKUP(F13,Deelnemers!$B:$D,2,FALSE),H13&gt;=VLOOKUP(D13,Deelnemers!$B:$D,2,FALSE)),1,IF(I13&gt;=VLOOKUP(F13,Deelnemers!$B:$D,2,FALSE),3,0)),"")</f>
        <v>0</v>
      </c>
      <c r="Q13" t="str">
        <f t="shared" si="3"/>
        <v>Steen, Kees van45546</v>
      </c>
      <c r="R13" t="str">
        <f t="shared" si="4"/>
        <v>Steen, Jan van45546</v>
      </c>
      <c r="S13" t="s">
        <v>30</v>
      </c>
    </row>
    <row r="14" spans="1:19">
      <c r="A14" t="str">
        <f>B14&amp;"-"&amp;COUNTIF($B$3:B14, B14)</f>
        <v>Zagers, Kees-Hanegraaf, Daan-1</v>
      </c>
      <c r="B14" s="3" t="str">
        <f t="shared" si="0"/>
        <v>Zagers, Kees-Hanegraaf, Daan</v>
      </c>
      <c r="C14" s="236">
        <v>45553</v>
      </c>
      <c r="D14" s="116" t="s">
        <v>16</v>
      </c>
      <c r="E14" s="146">
        <f>IFERROR(VLOOKUP(D14,Deelnemers!$B$2:$C$26,2,FALSE),"")</f>
        <v>12</v>
      </c>
      <c r="F14" s="136" t="s">
        <v>20</v>
      </c>
      <c r="G14" s="146">
        <f>IFERROR(VLOOKUP(F14,Deelnemers!$B$2:$C$26,2,FALSE),"")</f>
        <v>17</v>
      </c>
      <c r="H14" s="164">
        <v>3</v>
      </c>
      <c r="I14" s="165">
        <v>17</v>
      </c>
      <c r="J14" s="166">
        <v>21</v>
      </c>
      <c r="K14" s="164">
        <v>1</v>
      </c>
      <c r="L14" s="165">
        <v>3</v>
      </c>
      <c r="M14" s="138">
        <f t="shared" si="1"/>
        <v>0.14285714285714285</v>
      </c>
      <c r="N14" s="139">
        <f t="shared" si="2"/>
        <v>0.80952380952380953</v>
      </c>
      <c r="O14" s="140">
        <f>_xlfn.IFNA(IF(AND(H14&gt;=VLOOKUP(D14,Deelnemers!$B:$D,2,FALSE),I14&gt;=VLOOKUP(F14,Deelnemers!$B:$D,2,FALSE)),1,IF(H14&gt;=VLOOKUP(D14,Deelnemers!$B:$D,2,FALSE),3,0)),"")</f>
        <v>0</v>
      </c>
      <c r="P14" s="141">
        <f>_xlfn.IFNA(IF(AND(I14&gt;=VLOOKUP(F14,Deelnemers!$B:$D,2,FALSE),H14&gt;=VLOOKUP(D14,Deelnemers!$B:$D,2,FALSE)),1,IF(I14&gt;=VLOOKUP(F14,Deelnemers!$B:$D,2,FALSE),3,0)),"")</f>
        <v>3</v>
      </c>
      <c r="Q14" t="str">
        <f t="shared" si="3"/>
        <v>Zagers, Kees45553</v>
      </c>
      <c r="R14" t="str">
        <f t="shared" si="4"/>
        <v>Hanegraaf, Daan45553</v>
      </c>
      <c r="S14" t="s">
        <v>30</v>
      </c>
    </row>
    <row r="15" spans="1:19">
      <c r="A15" t="str">
        <f>B15&amp;"-"&amp;COUNTIF($B$3:B15, B15)</f>
        <v>Vermeulen, Rudolf-Praat, Marcel van-1</v>
      </c>
      <c r="B15" s="3" t="str">
        <f t="shared" si="0"/>
        <v>Vermeulen, Rudolf-Praat, Marcel van</v>
      </c>
      <c r="C15" s="236">
        <v>45553</v>
      </c>
      <c r="D15" s="116" t="s">
        <v>12</v>
      </c>
      <c r="E15" s="146">
        <f>IFERROR(VLOOKUP(D15,Deelnemers!$B$2:$C$26,2,FALSE),"")</f>
        <v>14</v>
      </c>
      <c r="F15" s="136" t="s">
        <v>13</v>
      </c>
      <c r="G15" s="146">
        <f>IFERROR(VLOOKUP(F15,Deelnemers!$B$2:$C$26,2,FALSE),"")</f>
        <v>12</v>
      </c>
      <c r="H15" s="164">
        <v>12</v>
      </c>
      <c r="I15" s="165">
        <v>10</v>
      </c>
      <c r="J15" s="166">
        <v>30</v>
      </c>
      <c r="K15" s="164">
        <v>4</v>
      </c>
      <c r="L15" s="165">
        <v>2</v>
      </c>
      <c r="M15" s="138">
        <f t="shared" si="1"/>
        <v>0.4</v>
      </c>
      <c r="N15" s="139">
        <f t="shared" si="2"/>
        <v>0.33333333333333331</v>
      </c>
      <c r="O15" s="140">
        <f>_xlfn.IFNA(IF(AND(H15&gt;=VLOOKUP(D15,Deelnemers!$B:$D,2,FALSE),I15&gt;=VLOOKUP(F15,Deelnemers!$B:$D,2,FALSE)),1,IF(H15&gt;=VLOOKUP(D15,Deelnemers!$B:$D,2,FALSE),3,0)),"")</f>
        <v>0</v>
      </c>
      <c r="P15" s="141">
        <f>_xlfn.IFNA(IF(AND(I15&gt;=VLOOKUP(F15,Deelnemers!$B:$D,2,FALSE),H15&gt;=VLOOKUP(D15,Deelnemers!$B:$D,2,FALSE)),1,IF(I15&gt;=VLOOKUP(F15,Deelnemers!$B:$D,2,FALSE),3,0)),"")</f>
        <v>0</v>
      </c>
      <c r="Q15" t="str">
        <f t="shared" si="3"/>
        <v>Vermeulen, Rudolf45553</v>
      </c>
      <c r="R15" t="str">
        <f t="shared" si="4"/>
        <v>Praat, Marcel van45553</v>
      </c>
      <c r="S15" t="s">
        <v>30</v>
      </c>
    </row>
    <row r="16" spans="1:19">
      <c r="A16" t="str">
        <f>B16&amp;"-"&amp;COUNTIF($B$3:B16, B16)</f>
        <v>Oorschot, René van-Steen, Kees van-1</v>
      </c>
      <c r="B16" s="3" t="str">
        <f t="shared" si="0"/>
        <v>Oorschot, René van-Steen, Kees van</v>
      </c>
      <c r="C16" s="236">
        <v>45553</v>
      </c>
      <c r="D16" s="116" t="s">
        <v>15</v>
      </c>
      <c r="E16" s="146">
        <f>IFERROR(VLOOKUP(D16,Deelnemers!$B$2:$C$26,2,FALSE),"")</f>
        <v>14</v>
      </c>
      <c r="F16" s="136" t="s">
        <v>10</v>
      </c>
      <c r="G16" s="146">
        <f>IFERROR(VLOOKUP(F16,Deelnemers!$B$2:$C$26,2,FALSE),"")</f>
        <v>14</v>
      </c>
      <c r="H16" s="164">
        <v>12</v>
      </c>
      <c r="I16" s="165">
        <v>8</v>
      </c>
      <c r="J16" s="166">
        <v>30</v>
      </c>
      <c r="K16" s="164">
        <v>2</v>
      </c>
      <c r="L16" s="165">
        <v>2</v>
      </c>
      <c r="M16" s="138">
        <f t="shared" si="1"/>
        <v>0.4</v>
      </c>
      <c r="N16" s="139">
        <f t="shared" si="2"/>
        <v>0.26666666666666666</v>
      </c>
      <c r="O16" s="140">
        <f>_xlfn.IFNA(IF(AND(H16&gt;=VLOOKUP(D16,Deelnemers!$B:$D,2,FALSE),I16&gt;=VLOOKUP(F16,Deelnemers!$B:$D,2,FALSE)),1,IF(H16&gt;=VLOOKUP(D16,Deelnemers!$B:$D,2,FALSE),3,0)),"")</f>
        <v>0</v>
      </c>
      <c r="P16" s="141">
        <f>_xlfn.IFNA(IF(AND(I16&gt;=VLOOKUP(F16,Deelnemers!$B:$D,2,FALSE),H16&gt;=VLOOKUP(D16,Deelnemers!$B:$D,2,FALSE)),1,IF(I16&gt;=VLOOKUP(F16,Deelnemers!$B:$D,2,FALSE),3,0)),"")</f>
        <v>0</v>
      </c>
      <c r="Q16" t="str">
        <f t="shared" si="3"/>
        <v>Oorschot, René van45553</v>
      </c>
      <c r="R16" t="str">
        <f t="shared" si="4"/>
        <v>Steen, Kees van45553</v>
      </c>
      <c r="S16" t="s">
        <v>30</v>
      </c>
    </row>
    <row r="17" spans="1:19">
      <c r="A17" t="str">
        <f>B17&amp;"-"&amp;COUNTIF($B$3:B17, B17)</f>
        <v>Hoppenbrouwers, Ben-Steen, Jan van-1</v>
      </c>
      <c r="B17" s="3" t="str">
        <f t="shared" si="0"/>
        <v>Hoppenbrouwers, Ben-Steen, Jan van</v>
      </c>
      <c r="C17" s="236">
        <v>45553</v>
      </c>
      <c r="D17" s="116" t="s">
        <v>9</v>
      </c>
      <c r="E17" s="146">
        <f>IFERROR(VLOOKUP(D17,Deelnemers!$B$2:$C$26,2,FALSE),"")</f>
        <v>12</v>
      </c>
      <c r="F17" s="136" t="s">
        <v>19</v>
      </c>
      <c r="G17" s="146">
        <f>IFERROR(VLOOKUP(F17,Deelnemers!$B$2:$C$26,2,FALSE),"")</f>
        <v>14</v>
      </c>
      <c r="H17" s="164">
        <v>8</v>
      </c>
      <c r="I17" s="165">
        <v>14</v>
      </c>
      <c r="J17" s="166">
        <v>28</v>
      </c>
      <c r="K17" s="164">
        <v>1</v>
      </c>
      <c r="L17" s="165">
        <v>4</v>
      </c>
      <c r="M17" s="138">
        <f t="shared" si="1"/>
        <v>0.2857142857142857</v>
      </c>
      <c r="N17" s="139">
        <f t="shared" si="2"/>
        <v>0.5</v>
      </c>
      <c r="O17" s="140">
        <f>_xlfn.IFNA(IF(AND(H17&gt;=VLOOKUP(D17,Deelnemers!$B:$D,2,FALSE),I17&gt;=VLOOKUP(F17,Deelnemers!$B:$D,2,FALSE)),1,IF(H17&gt;=VLOOKUP(D17,Deelnemers!$B:$D,2,FALSE),3,0)),"")</f>
        <v>0</v>
      </c>
      <c r="P17" s="141">
        <f>_xlfn.IFNA(IF(AND(I17&gt;=VLOOKUP(F17,Deelnemers!$B:$D,2,FALSE),H17&gt;=VLOOKUP(D17,Deelnemers!$B:$D,2,FALSE)),1,IF(I17&gt;=VLOOKUP(F17,Deelnemers!$B:$D,2,FALSE),3,0)),"")</f>
        <v>3</v>
      </c>
      <c r="Q17" t="str">
        <f t="shared" si="3"/>
        <v>Hoppenbrouwers, Ben45553</v>
      </c>
      <c r="R17" t="str">
        <f t="shared" si="4"/>
        <v>Steen, Jan van45553</v>
      </c>
      <c r="S17" t="s">
        <v>30</v>
      </c>
    </row>
    <row r="18" spans="1:19">
      <c r="A18" t="str">
        <f>B18&amp;"-"&amp;COUNTIF($B$3:B18, B18)</f>
        <v>Hanegraaf, Daan-Hanegraaf, Hein-1</v>
      </c>
      <c r="B18" s="3" t="str">
        <f t="shared" si="0"/>
        <v>Hanegraaf, Daan-Hanegraaf, Hein</v>
      </c>
      <c r="C18" s="236">
        <v>45553</v>
      </c>
      <c r="D18" s="116" t="s">
        <v>20</v>
      </c>
      <c r="E18" s="146">
        <f>IFERROR(VLOOKUP(D18,Deelnemers!$B$2:$C$26,2,FALSE),"")</f>
        <v>17</v>
      </c>
      <c r="F18" s="136" t="s">
        <v>21</v>
      </c>
      <c r="G18" s="146">
        <f>IFERROR(VLOOKUP(F18,Deelnemers!$B$2:$C$26,2,FALSE),"")</f>
        <v>17</v>
      </c>
      <c r="H18" s="164">
        <v>17</v>
      </c>
      <c r="I18" s="165">
        <v>5</v>
      </c>
      <c r="J18" s="166">
        <v>18</v>
      </c>
      <c r="K18" s="164">
        <v>5</v>
      </c>
      <c r="L18" s="165">
        <v>2</v>
      </c>
      <c r="M18" s="138">
        <f t="shared" si="1"/>
        <v>0.94444444444444442</v>
      </c>
      <c r="N18" s="139">
        <f t="shared" si="2"/>
        <v>0.27777777777777779</v>
      </c>
      <c r="O18" s="140">
        <f>_xlfn.IFNA(IF(AND(H18&gt;=VLOOKUP(D18,Deelnemers!$B:$D,2,FALSE),I18&gt;=VLOOKUP(F18,Deelnemers!$B:$D,2,FALSE)),1,IF(H18&gt;=VLOOKUP(D18,Deelnemers!$B:$D,2,FALSE),3,0)),"")</f>
        <v>3</v>
      </c>
      <c r="P18" s="141">
        <f>_xlfn.IFNA(IF(AND(I18&gt;=VLOOKUP(F18,Deelnemers!$B:$D,2,FALSE),H18&gt;=VLOOKUP(D18,Deelnemers!$B:$D,2,FALSE)),1,IF(I18&gt;=VLOOKUP(F18,Deelnemers!$B:$D,2,FALSE),3,0)),"")</f>
        <v>0</v>
      </c>
      <c r="Q18" t="str">
        <f t="shared" si="3"/>
        <v>Hanegraaf, Daan45553</v>
      </c>
      <c r="R18" t="str">
        <f t="shared" si="4"/>
        <v>Hanegraaf, Hein45553</v>
      </c>
      <c r="S18" t="s">
        <v>30</v>
      </c>
    </row>
    <row r="19" spans="1:19">
      <c r="A19" t="str">
        <f>B19&amp;"-"&amp;COUNTIF($B$3:B19, B19)</f>
        <v>Praat, Marcel van-Zagers, Kees-1</v>
      </c>
      <c r="B19" s="3" t="str">
        <f t="shared" ref="B19:B27" si="5">CONCATENATE(D19,"-",F19)</f>
        <v>Praat, Marcel van-Zagers, Kees</v>
      </c>
      <c r="C19" s="236">
        <v>45553</v>
      </c>
      <c r="D19" s="116" t="s">
        <v>13</v>
      </c>
      <c r="E19" s="146">
        <f>IFERROR(VLOOKUP(D19,Deelnemers!$B$2:$C$26,2,FALSE),"")</f>
        <v>12</v>
      </c>
      <c r="F19" s="136" t="s">
        <v>16</v>
      </c>
      <c r="G19" s="146">
        <f>IFERROR(VLOOKUP(F19,Deelnemers!$B$2:$C$26,2,FALSE),"")</f>
        <v>12</v>
      </c>
      <c r="H19" s="164">
        <v>12</v>
      </c>
      <c r="I19" s="165">
        <v>6</v>
      </c>
      <c r="J19" s="166">
        <v>24</v>
      </c>
      <c r="K19" s="164">
        <v>2</v>
      </c>
      <c r="L19" s="165">
        <v>2</v>
      </c>
      <c r="M19" s="138">
        <f t="shared" ref="M19:M27" si="6">IFERROR(IF(H19&gt;E19,E19,H19)/J19,0)</f>
        <v>0.5</v>
      </c>
      <c r="N19" s="139">
        <f t="shared" ref="N19:N27" si="7">IFERROR(IF(I19&gt;G19,G19,I19)/J19,0)</f>
        <v>0.25</v>
      </c>
      <c r="O19" s="140">
        <f>_xlfn.IFNA(IF(AND(H19&gt;=VLOOKUP(D19,Deelnemers!$B:$D,2,FALSE),I19&gt;=VLOOKUP(F19,Deelnemers!$B:$D,2,FALSE)),1,IF(H19&gt;=VLOOKUP(D19,Deelnemers!$B:$D,2,FALSE),3,0)),"")</f>
        <v>3</v>
      </c>
      <c r="P19" s="141">
        <f>_xlfn.IFNA(IF(AND(I19&gt;=VLOOKUP(F19,Deelnemers!$B:$D,2,FALSE),H19&gt;=VLOOKUP(D19,Deelnemers!$B:$D,2,FALSE)),1,IF(I19&gt;=VLOOKUP(F19,Deelnemers!$B:$D,2,FALSE),3,0)),"")</f>
        <v>0</v>
      </c>
      <c r="Q19" t="str">
        <f t="shared" ref="Q19:Q27" si="8">_xlfn.CONCAT(D19,C19)</f>
        <v>Praat, Marcel van45553</v>
      </c>
      <c r="R19" t="str">
        <f t="shared" ref="R19:R27" si="9">_xlfn.CONCAT(F19,C19)</f>
        <v>Zagers, Kees45553</v>
      </c>
      <c r="S19" t="s">
        <v>30</v>
      </c>
    </row>
    <row r="20" spans="1:19">
      <c r="A20" t="str">
        <f>B20&amp;"-"&amp;COUNTIF($B$3:B20, B20)</f>
        <v>Vermeulen, Rudolf-Steen, Jan van-1</v>
      </c>
      <c r="B20" s="3" t="str">
        <f t="shared" si="5"/>
        <v>Vermeulen, Rudolf-Steen, Jan van</v>
      </c>
      <c r="C20" s="236">
        <v>45553</v>
      </c>
      <c r="D20" s="116" t="s">
        <v>12</v>
      </c>
      <c r="E20" s="146">
        <f>IFERROR(VLOOKUP(D20,Deelnemers!$B$2:$C$26,2,FALSE),"")</f>
        <v>14</v>
      </c>
      <c r="F20" s="136" t="s">
        <v>19</v>
      </c>
      <c r="G20" s="146">
        <f>IFERROR(VLOOKUP(F20,Deelnemers!$B$2:$C$26,2,FALSE),"")</f>
        <v>14</v>
      </c>
      <c r="H20" s="164">
        <v>10</v>
      </c>
      <c r="I20" s="165">
        <v>12</v>
      </c>
      <c r="J20" s="166">
        <v>30</v>
      </c>
      <c r="K20" s="164">
        <v>2</v>
      </c>
      <c r="L20" s="165">
        <v>2</v>
      </c>
      <c r="M20" s="138">
        <f t="shared" si="6"/>
        <v>0.33333333333333331</v>
      </c>
      <c r="N20" s="139">
        <f t="shared" si="7"/>
        <v>0.4</v>
      </c>
      <c r="O20" s="140">
        <f>_xlfn.IFNA(IF(AND(H20&gt;=VLOOKUP(D20,Deelnemers!$B:$D,2,FALSE),I20&gt;=VLOOKUP(F20,Deelnemers!$B:$D,2,FALSE)),1,IF(H20&gt;=VLOOKUP(D20,Deelnemers!$B:$D,2,FALSE),3,0)),"")</f>
        <v>0</v>
      </c>
      <c r="P20" s="141">
        <f>_xlfn.IFNA(IF(AND(I20&gt;=VLOOKUP(F20,Deelnemers!$B:$D,2,FALSE),H20&gt;=VLOOKUP(D20,Deelnemers!$B:$D,2,FALSE)),1,IF(I20&gt;=VLOOKUP(F20,Deelnemers!$B:$D,2,FALSE),3,0)),"")</f>
        <v>0</v>
      </c>
      <c r="Q20" t="str">
        <f t="shared" si="8"/>
        <v>Vermeulen, Rudolf45553</v>
      </c>
      <c r="R20" t="str">
        <f t="shared" si="9"/>
        <v>Steen, Jan van45553</v>
      </c>
      <c r="S20" t="s">
        <v>30</v>
      </c>
    </row>
    <row r="21" spans="1:19">
      <c r="A21" t="str">
        <f>B21&amp;"-"&amp;COUNTIF($B$3:B21, B21)</f>
        <v>Vissenberg, Erwin-Steen, Kees van-1</v>
      </c>
      <c r="B21" s="3" t="str">
        <f t="shared" si="5"/>
        <v>Vissenberg, Erwin-Steen, Kees van</v>
      </c>
      <c r="C21" s="236">
        <v>45553</v>
      </c>
      <c r="D21" s="116" t="s">
        <v>14</v>
      </c>
      <c r="E21" s="146">
        <f>IFERROR(VLOOKUP(D21,Deelnemers!$B$2:$C$26,2,FALSE),"")</f>
        <v>19</v>
      </c>
      <c r="F21" s="136" t="s">
        <v>10</v>
      </c>
      <c r="G21" s="146">
        <f>IFERROR(VLOOKUP(F21,Deelnemers!$B$2:$C$26,2,FALSE),"")</f>
        <v>14</v>
      </c>
      <c r="H21" s="164">
        <v>14</v>
      </c>
      <c r="I21" s="165">
        <v>14</v>
      </c>
      <c r="J21" s="166">
        <v>28</v>
      </c>
      <c r="K21" s="164">
        <v>3</v>
      </c>
      <c r="L21" s="165">
        <v>3</v>
      </c>
      <c r="M21" s="138">
        <f t="shared" si="6"/>
        <v>0.5</v>
      </c>
      <c r="N21" s="139">
        <f t="shared" si="7"/>
        <v>0.5</v>
      </c>
      <c r="O21" s="140">
        <f>_xlfn.IFNA(IF(AND(H21&gt;=VLOOKUP(D21,Deelnemers!$B:$D,2,FALSE),I21&gt;=VLOOKUP(F21,Deelnemers!$B:$D,2,FALSE)),1,IF(H21&gt;=VLOOKUP(D21,Deelnemers!$B:$D,2,FALSE),3,0)),"")</f>
        <v>0</v>
      </c>
      <c r="P21" s="141">
        <f>_xlfn.IFNA(IF(AND(I21&gt;=VLOOKUP(F21,Deelnemers!$B:$D,2,FALSE),H21&gt;=VLOOKUP(D21,Deelnemers!$B:$D,2,FALSE)),1,IF(I21&gt;=VLOOKUP(F21,Deelnemers!$B:$D,2,FALSE),3,0)),"")</f>
        <v>3</v>
      </c>
      <c r="Q21" t="str">
        <f t="shared" si="8"/>
        <v>Vissenberg, Erwin45553</v>
      </c>
      <c r="R21" t="str">
        <f t="shared" si="9"/>
        <v>Steen, Kees van45553</v>
      </c>
      <c r="S21" t="s">
        <v>30</v>
      </c>
    </row>
    <row r="22" spans="1:19">
      <c r="A22" t="str">
        <f>B22&amp;"-"&amp;COUNTIF($B$3:B22, B22)</f>
        <v>Hoppenbrouwers, Ben-Hanegraaf, Hein-1</v>
      </c>
      <c r="B22" s="3" t="str">
        <f t="shared" si="5"/>
        <v>Hoppenbrouwers, Ben-Hanegraaf, Hein</v>
      </c>
      <c r="C22" s="236">
        <v>45553</v>
      </c>
      <c r="D22" s="116" t="s">
        <v>9</v>
      </c>
      <c r="E22" s="146">
        <f>IFERROR(VLOOKUP(D22,Deelnemers!$B$2:$C$26,2,FALSE),"")</f>
        <v>12</v>
      </c>
      <c r="F22" s="136" t="s">
        <v>21</v>
      </c>
      <c r="G22" s="146">
        <f>IFERROR(VLOOKUP(F22,Deelnemers!$B$2:$C$26,2,FALSE),"")</f>
        <v>17</v>
      </c>
      <c r="H22" s="164">
        <v>12</v>
      </c>
      <c r="I22" s="165">
        <v>12</v>
      </c>
      <c r="J22" s="166">
        <v>23</v>
      </c>
      <c r="K22" s="164">
        <v>3</v>
      </c>
      <c r="L22" s="165">
        <v>2</v>
      </c>
      <c r="M22" s="138">
        <f t="shared" si="6"/>
        <v>0.52173913043478259</v>
      </c>
      <c r="N22" s="139">
        <f t="shared" si="7"/>
        <v>0.52173913043478259</v>
      </c>
      <c r="O22" s="140">
        <f>_xlfn.IFNA(IF(AND(H22&gt;=VLOOKUP(D22,Deelnemers!$B:$D,2,FALSE),I22&gt;=VLOOKUP(F22,Deelnemers!$B:$D,2,FALSE)),1,IF(H22&gt;=VLOOKUP(D22,Deelnemers!$B:$D,2,FALSE),3,0)),"")</f>
        <v>3</v>
      </c>
      <c r="P22" s="141">
        <f>_xlfn.IFNA(IF(AND(I22&gt;=VLOOKUP(F22,Deelnemers!$B:$D,2,FALSE),H22&gt;=VLOOKUP(D22,Deelnemers!$B:$D,2,FALSE)),1,IF(I22&gt;=VLOOKUP(F22,Deelnemers!$B:$D,2,FALSE),3,0)),"")</f>
        <v>0</v>
      </c>
      <c r="Q22" t="str">
        <f t="shared" si="8"/>
        <v>Hoppenbrouwers, Ben45553</v>
      </c>
      <c r="R22" t="str">
        <f t="shared" si="9"/>
        <v>Hanegraaf, Hein45553</v>
      </c>
      <c r="S22" t="s">
        <v>30</v>
      </c>
    </row>
    <row r="23" spans="1:19">
      <c r="A23" t="str">
        <f>B23&amp;"-"&amp;COUNTIF($B$3:B23, B23)</f>
        <v>Hanegraaf, Daan-Steen, Jan van-1</v>
      </c>
      <c r="B23" s="3" t="str">
        <f t="shared" si="5"/>
        <v>Hanegraaf, Daan-Steen, Jan van</v>
      </c>
      <c r="C23" s="236">
        <v>45553</v>
      </c>
      <c r="D23" s="116" t="s">
        <v>20</v>
      </c>
      <c r="E23" s="146">
        <f>IFERROR(VLOOKUP(D23,Deelnemers!$B$2:$C$26,2,FALSE),"")</f>
        <v>17</v>
      </c>
      <c r="F23" s="136" t="s">
        <v>19</v>
      </c>
      <c r="G23" s="146">
        <f>IFERROR(VLOOKUP(F23,Deelnemers!$B$2:$C$26,2,FALSE),"")</f>
        <v>14</v>
      </c>
      <c r="H23" s="164">
        <v>17</v>
      </c>
      <c r="I23" s="165">
        <v>11</v>
      </c>
      <c r="J23" s="166">
        <v>27</v>
      </c>
      <c r="K23" s="164">
        <v>6</v>
      </c>
      <c r="L23" s="165">
        <v>3</v>
      </c>
      <c r="M23" s="138">
        <f t="shared" si="6"/>
        <v>0.62962962962962965</v>
      </c>
      <c r="N23" s="139">
        <f t="shared" si="7"/>
        <v>0.40740740740740738</v>
      </c>
      <c r="O23" s="140">
        <f>_xlfn.IFNA(IF(AND(H23&gt;=VLOOKUP(D23,Deelnemers!$B:$D,2,FALSE),I23&gt;=VLOOKUP(F23,Deelnemers!$B:$D,2,FALSE)),1,IF(H23&gt;=VLOOKUP(D23,Deelnemers!$B:$D,2,FALSE),3,0)),"")</f>
        <v>3</v>
      </c>
      <c r="P23" s="141">
        <f>_xlfn.IFNA(IF(AND(I23&gt;=VLOOKUP(F23,Deelnemers!$B:$D,2,FALSE),H23&gt;=VLOOKUP(D23,Deelnemers!$B:$D,2,FALSE)),1,IF(I23&gt;=VLOOKUP(F23,Deelnemers!$B:$D,2,FALSE),3,0)),"")</f>
        <v>0</v>
      </c>
      <c r="Q23" t="str">
        <f t="shared" si="8"/>
        <v>Hanegraaf, Daan45553</v>
      </c>
      <c r="R23" t="str">
        <f t="shared" si="9"/>
        <v>Steen, Jan van45553</v>
      </c>
      <c r="S23" t="s">
        <v>30</v>
      </c>
    </row>
    <row r="24" spans="1:19">
      <c r="A24" t="str">
        <f>B24&amp;"-"&amp;COUNTIF($B$3:B24, B24)</f>
        <v>Vermeulen, Rudolf-Vissenberg, Erwin-1</v>
      </c>
      <c r="B24" s="3" t="str">
        <f t="shared" si="5"/>
        <v>Vermeulen, Rudolf-Vissenberg, Erwin</v>
      </c>
      <c r="C24" s="236">
        <v>45553</v>
      </c>
      <c r="D24" s="116" t="s">
        <v>12</v>
      </c>
      <c r="E24" s="146">
        <f>IFERROR(VLOOKUP(D24,Deelnemers!$B$2:$C$26,2,FALSE),"")</f>
        <v>14</v>
      </c>
      <c r="F24" s="136" t="s">
        <v>14</v>
      </c>
      <c r="G24" s="146">
        <f>IFERROR(VLOOKUP(F24,Deelnemers!$B$2:$C$26,2,FALSE),"")</f>
        <v>19</v>
      </c>
      <c r="H24" s="164">
        <v>12</v>
      </c>
      <c r="I24" s="165">
        <v>16</v>
      </c>
      <c r="J24" s="166">
        <v>30</v>
      </c>
      <c r="K24" s="164">
        <v>2</v>
      </c>
      <c r="L24" s="165">
        <v>3</v>
      </c>
      <c r="M24" s="138">
        <f t="shared" si="6"/>
        <v>0.4</v>
      </c>
      <c r="N24" s="139">
        <f t="shared" si="7"/>
        <v>0.53333333333333333</v>
      </c>
      <c r="O24" s="140">
        <f>_xlfn.IFNA(IF(AND(H24&gt;=VLOOKUP(D24,Deelnemers!$B:$D,2,FALSE),I24&gt;=VLOOKUP(F24,Deelnemers!$B:$D,2,FALSE)),1,IF(H24&gt;=VLOOKUP(D24,Deelnemers!$B:$D,2,FALSE),3,0)),"")</f>
        <v>0</v>
      </c>
      <c r="P24" s="141">
        <f>_xlfn.IFNA(IF(AND(I24&gt;=VLOOKUP(F24,Deelnemers!$B:$D,2,FALSE),H24&gt;=VLOOKUP(D24,Deelnemers!$B:$D,2,FALSE)),1,IF(I24&gt;=VLOOKUP(F24,Deelnemers!$B:$D,2,FALSE),3,0)),"")</f>
        <v>0</v>
      </c>
      <c r="Q24" t="str">
        <f t="shared" si="8"/>
        <v>Vermeulen, Rudolf45553</v>
      </c>
      <c r="R24" t="str">
        <f t="shared" si="9"/>
        <v>Vissenberg, Erwin45553</v>
      </c>
      <c r="S24" t="s">
        <v>30</v>
      </c>
    </row>
    <row r="25" spans="1:19">
      <c r="A25" t="str">
        <f>B25&amp;"-"&amp;COUNTIF($B$3:B25, B25)</f>
        <v>Hanegraaf, Hein-Steen, Kees van-1</v>
      </c>
      <c r="B25" s="3" t="str">
        <f t="shared" si="5"/>
        <v>Hanegraaf, Hein-Steen, Kees van</v>
      </c>
      <c r="C25" s="236">
        <v>45553</v>
      </c>
      <c r="D25" s="116" t="s">
        <v>21</v>
      </c>
      <c r="E25" s="146">
        <f>IFERROR(VLOOKUP(D25,Deelnemers!$B$2:$C$26,2,FALSE),"")</f>
        <v>17</v>
      </c>
      <c r="F25" s="136" t="s">
        <v>10</v>
      </c>
      <c r="G25" s="146">
        <f>IFERROR(VLOOKUP(F25,Deelnemers!$B$2:$C$26,2,FALSE),"")</f>
        <v>14</v>
      </c>
      <c r="H25" s="164">
        <v>17</v>
      </c>
      <c r="I25" s="165">
        <v>12</v>
      </c>
      <c r="J25" s="166">
        <v>29</v>
      </c>
      <c r="K25" s="164">
        <v>3</v>
      </c>
      <c r="L25" s="165">
        <v>2</v>
      </c>
      <c r="M25" s="138">
        <f t="shared" si="6"/>
        <v>0.58620689655172409</v>
      </c>
      <c r="N25" s="139">
        <f t="shared" si="7"/>
        <v>0.41379310344827586</v>
      </c>
      <c r="O25" s="140">
        <f>_xlfn.IFNA(IF(AND(H25&gt;=VLOOKUP(D25,Deelnemers!$B:$D,2,FALSE),I25&gt;=VLOOKUP(F25,Deelnemers!$B:$D,2,FALSE)),1,IF(H25&gt;=VLOOKUP(D25,Deelnemers!$B:$D,2,FALSE),3,0)),"")</f>
        <v>3</v>
      </c>
      <c r="P25" s="141">
        <f>_xlfn.IFNA(IF(AND(I25&gt;=VLOOKUP(F25,Deelnemers!$B:$D,2,FALSE),H25&gt;=VLOOKUP(D25,Deelnemers!$B:$D,2,FALSE)),1,IF(I25&gt;=VLOOKUP(F25,Deelnemers!$B:$D,2,FALSE),3,0)),"")</f>
        <v>0</v>
      </c>
      <c r="Q25" t="str">
        <f t="shared" si="8"/>
        <v>Hanegraaf, Hein45553</v>
      </c>
      <c r="R25" t="str">
        <f t="shared" si="9"/>
        <v>Steen, Kees van45553</v>
      </c>
      <c r="S25" t="s">
        <v>30</v>
      </c>
    </row>
    <row r="26" spans="1:19">
      <c r="A26" t="str">
        <f>B26&amp;"-"&amp;COUNTIF($B$3:B26, B26)</f>
        <v>Hoppenbrouwers, Ben-Jochems, Cees-1</v>
      </c>
      <c r="B26" s="3" t="str">
        <f t="shared" si="5"/>
        <v>Hoppenbrouwers, Ben-Jochems, Cees</v>
      </c>
      <c r="C26" s="236">
        <v>45560</v>
      </c>
      <c r="D26" s="116" t="s">
        <v>9</v>
      </c>
      <c r="E26" s="146">
        <f>IFERROR(VLOOKUP(D26,Deelnemers!$B$2:$C$26,2,FALSE),"")</f>
        <v>12</v>
      </c>
      <c r="F26" s="136" t="s">
        <v>17</v>
      </c>
      <c r="G26" s="146">
        <f>IFERROR(VLOOKUP(F26,Deelnemers!$B$2:$C$26,2,FALSE),"")</f>
        <v>17</v>
      </c>
      <c r="H26" s="164">
        <v>12</v>
      </c>
      <c r="I26" s="165">
        <v>17</v>
      </c>
      <c r="J26" s="166">
        <v>23</v>
      </c>
      <c r="K26" s="164">
        <v>3</v>
      </c>
      <c r="L26" s="165">
        <v>4</v>
      </c>
      <c r="M26" s="138">
        <f t="shared" si="6"/>
        <v>0.52173913043478259</v>
      </c>
      <c r="N26" s="139">
        <f t="shared" si="7"/>
        <v>0.73913043478260865</v>
      </c>
      <c r="O26" s="140">
        <f>_xlfn.IFNA(IF(AND(H26&gt;=VLOOKUP(D26,Deelnemers!$B:$D,2,FALSE),I26&gt;=VLOOKUP(F26,Deelnemers!$B:$D,2,FALSE)),1,IF(H26&gt;=VLOOKUP(D26,Deelnemers!$B:$D,2,FALSE),3,0)),"")</f>
        <v>1</v>
      </c>
      <c r="P26" s="141">
        <f>_xlfn.IFNA(IF(AND(I26&gt;=VLOOKUP(F26,Deelnemers!$B:$D,2,FALSE),H26&gt;=VLOOKUP(D26,Deelnemers!$B:$D,2,FALSE)),1,IF(I26&gt;=VLOOKUP(F26,Deelnemers!$B:$D,2,FALSE),3,0)),"")</f>
        <v>1</v>
      </c>
      <c r="Q26" t="str">
        <f t="shared" si="8"/>
        <v>Hoppenbrouwers, Ben45560</v>
      </c>
      <c r="R26" t="str">
        <f t="shared" si="9"/>
        <v>Jochems, Cees45560</v>
      </c>
      <c r="S26" t="s">
        <v>30</v>
      </c>
    </row>
    <row r="27" spans="1:19">
      <c r="A27" t="str">
        <f>B27&amp;"-"&amp;COUNTIF($B$3:B27, B27)</f>
        <v>Hanegraaf, Daan-Kroese, Gerard-1</v>
      </c>
      <c r="B27" s="3" t="str">
        <f t="shared" si="5"/>
        <v>Hanegraaf, Daan-Kroese, Gerard</v>
      </c>
      <c r="C27" s="237">
        <v>45560</v>
      </c>
      <c r="D27" s="116" t="s">
        <v>20</v>
      </c>
      <c r="E27" s="146">
        <f>IFERROR(VLOOKUP(D27,Deelnemers!$B$2:$C$26,2,FALSE),"")</f>
        <v>17</v>
      </c>
      <c r="F27" s="136" t="s">
        <v>11</v>
      </c>
      <c r="G27" s="146">
        <f>IFERROR(VLOOKUP(F27,Deelnemers!$B$2:$C$26,2,FALSE),"")</f>
        <v>13</v>
      </c>
      <c r="H27" s="164">
        <v>15</v>
      </c>
      <c r="I27" s="165">
        <v>13</v>
      </c>
      <c r="J27" s="166">
        <v>24</v>
      </c>
      <c r="K27" s="164">
        <v>4</v>
      </c>
      <c r="L27" s="165">
        <v>3</v>
      </c>
      <c r="M27" s="138">
        <f t="shared" si="6"/>
        <v>0.625</v>
      </c>
      <c r="N27" s="139">
        <f t="shared" si="7"/>
        <v>0.54166666666666663</v>
      </c>
      <c r="O27" s="140">
        <f>_xlfn.IFNA(IF(AND(H27&gt;=VLOOKUP(D27,Deelnemers!$B:$D,2,FALSE),I27&gt;=VLOOKUP(F27,Deelnemers!$B:$D,2,FALSE)),1,IF(H27&gt;=VLOOKUP(D27,Deelnemers!$B:$D,2,FALSE),3,0)),"")</f>
        <v>0</v>
      </c>
      <c r="P27" s="141">
        <f>_xlfn.IFNA(IF(AND(I27&gt;=VLOOKUP(F27,Deelnemers!$B:$D,2,FALSE),H27&gt;=VLOOKUP(D27,Deelnemers!$B:$D,2,FALSE)),1,IF(I27&gt;=VLOOKUP(F27,Deelnemers!$B:$D,2,FALSE),3,0)),"")</f>
        <v>3</v>
      </c>
      <c r="Q27" t="str">
        <f t="shared" si="8"/>
        <v>Hanegraaf, Daan45560</v>
      </c>
      <c r="R27" t="str">
        <f t="shared" si="9"/>
        <v>Kroese, Gerard45560</v>
      </c>
      <c r="S27" t="s">
        <v>30</v>
      </c>
    </row>
    <row r="28" spans="1:19">
      <c r="A28" t="str">
        <f>B28&amp;"-"&amp;COUNTIF($B$3:B28, B28)</f>
        <v>Vermeulen, Rudolf-Zagers, Mark-1</v>
      </c>
      <c r="B28" s="3" t="str">
        <f t="shared" si="0"/>
        <v>Vermeulen, Rudolf-Zagers, Mark</v>
      </c>
      <c r="C28" s="237">
        <v>45560</v>
      </c>
      <c r="D28" s="116" t="s">
        <v>12</v>
      </c>
      <c r="E28" s="146">
        <f>IFERROR(VLOOKUP(D28,Deelnemers!$B$2:$C$26,2,FALSE),"")</f>
        <v>14</v>
      </c>
      <c r="F28" s="136" t="s">
        <v>18</v>
      </c>
      <c r="G28" s="146">
        <f>IFERROR(VLOOKUP(F28,Deelnemers!$B$2:$C$26,2,FALSE),"")</f>
        <v>15</v>
      </c>
      <c r="H28" s="164">
        <v>14</v>
      </c>
      <c r="I28" s="165">
        <v>6</v>
      </c>
      <c r="J28" s="166">
        <v>16</v>
      </c>
      <c r="K28" s="164">
        <v>3</v>
      </c>
      <c r="L28" s="165">
        <v>2</v>
      </c>
      <c r="M28" s="138">
        <f t="shared" si="1"/>
        <v>0.875</v>
      </c>
      <c r="N28" s="139">
        <f t="shared" si="2"/>
        <v>0.375</v>
      </c>
      <c r="O28" s="140">
        <f>_xlfn.IFNA(IF(AND(H28&gt;=VLOOKUP(D28,Deelnemers!$B:$D,2,FALSE),I28&gt;=VLOOKUP(F28,Deelnemers!$B:$D,2,FALSE)),1,IF(H28&gt;=VLOOKUP(D28,Deelnemers!$B:$D,2,FALSE),3,0)),"")</f>
        <v>3</v>
      </c>
      <c r="P28" s="141">
        <f>_xlfn.IFNA(IF(AND(I28&gt;=VLOOKUP(F28,Deelnemers!$B:$D,2,FALSE),H28&gt;=VLOOKUP(D28,Deelnemers!$B:$D,2,FALSE)),1,IF(I28&gt;=VLOOKUP(F28,Deelnemers!$B:$D,2,FALSE),3,0)),"")</f>
        <v>0</v>
      </c>
      <c r="Q28" t="str">
        <f t="shared" si="3"/>
        <v>Vermeulen, Rudolf45560</v>
      </c>
      <c r="R28" t="str">
        <f t="shared" si="4"/>
        <v>Zagers, Mark45560</v>
      </c>
      <c r="S28" t="s">
        <v>30</v>
      </c>
    </row>
    <row r="29" spans="1:19">
      <c r="A29" t="str">
        <f>B29&amp;"-"&amp;COUNTIF($B$3:B29, B29)</f>
        <v>Zagers, Kees-Havermans, Jos-1</v>
      </c>
      <c r="B29" s="3" t="str">
        <f t="shared" si="0"/>
        <v>Zagers, Kees-Havermans, Jos</v>
      </c>
      <c r="C29" s="237">
        <v>45560</v>
      </c>
      <c r="D29" s="116" t="s">
        <v>16</v>
      </c>
      <c r="E29" s="146">
        <f>IFERROR(VLOOKUP(D29,Deelnemers!$B$2:$C$26,2,FALSE),"")</f>
        <v>12</v>
      </c>
      <c r="F29" s="136" t="s">
        <v>22</v>
      </c>
      <c r="G29" s="146">
        <f>IFERROR(VLOOKUP(F29,Deelnemers!$B$2:$C$26,2,FALSE),"")</f>
        <v>13</v>
      </c>
      <c r="H29" s="164">
        <v>10</v>
      </c>
      <c r="I29" s="165">
        <v>13</v>
      </c>
      <c r="J29" s="166">
        <v>30</v>
      </c>
      <c r="K29" s="164">
        <v>2</v>
      </c>
      <c r="L29" s="165">
        <v>3</v>
      </c>
      <c r="M29" s="138">
        <f t="shared" si="1"/>
        <v>0.33333333333333331</v>
      </c>
      <c r="N29" s="139">
        <f t="shared" si="2"/>
        <v>0.43333333333333335</v>
      </c>
      <c r="O29" s="140">
        <f>_xlfn.IFNA(IF(AND(H29&gt;=VLOOKUP(D29,Deelnemers!$B:$D,2,FALSE),I29&gt;=VLOOKUP(F29,Deelnemers!$B:$D,2,FALSE)),1,IF(H29&gt;=VLOOKUP(D29,Deelnemers!$B:$D,2,FALSE),3,0)),"")</f>
        <v>0</v>
      </c>
      <c r="P29" s="141">
        <f>_xlfn.IFNA(IF(AND(I29&gt;=VLOOKUP(F29,Deelnemers!$B:$D,2,FALSE),H29&gt;=VLOOKUP(D29,Deelnemers!$B:$D,2,FALSE)),1,IF(I29&gt;=VLOOKUP(F29,Deelnemers!$B:$D,2,FALSE),3,0)),"")</f>
        <v>3</v>
      </c>
      <c r="Q29" t="str">
        <f t="shared" si="3"/>
        <v>Zagers, Kees45560</v>
      </c>
      <c r="R29" t="str">
        <f t="shared" si="4"/>
        <v>Havermans, Jos45560</v>
      </c>
      <c r="S29" t="s">
        <v>30</v>
      </c>
    </row>
    <row r="30" spans="1:19">
      <c r="A30" t="str">
        <f>B30&amp;"-"&amp;COUNTIF($B$3:B30, B30)</f>
        <v>Vissenberg, Erwin-Steen, Jan van-1</v>
      </c>
      <c r="B30" s="3" t="str">
        <f t="shared" si="0"/>
        <v>Vissenberg, Erwin-Steen, Jan van</v>
      </c>
      <c r="C30" s="237">
        <v>45560</v>
      </c>
      <c r="D30" s="116" t="s">
        <v>14</v>
      </c>
      <c r="E30" s="146">
        <f>IFERROR(VLOOKUP(D30,Deelnemers!$B$2:$C$26,2,FALSE),"")</f>
        <v>19</v>
      </c>
      <c r="F30" s="136" t="s">
        <v>19</v>
      </c>
      <c r="G30" s="146">
        <f>IFERROR(VLOOKUP(F30,Deelnemers!$B$2:$C$26,2,FALSE),"")</f>
        <v>14</v>
      </c>
      <c r="H30" s="164">
        <v>13</v>
      </c>
      <c r="I30" s="165">
        <v>11</v>
      </c>
      <c r="J30" s="166">
        <v>30</v>
      </c>
      <c r="K30" s="164">
        <v>5</v>
      </c>
      <c r="L30" s="165">
        <v>2</v>
      </c>
      <c r="M30" s="138">
        <f t="shared" si="1"/>
        <v>0.43333333333333335</v>
      </c>
      <c r="N30" s="139">
        <f t="shared" si="2"/>
        <v>0.36666666666666664</v>
      </c>
      <c r="O30" s="140">
        <f>_xlfn.IFNA(IF(AND(H30&gt;=VLOOKUP(D30,Deelnemers!$B:$D,2,FALSE),I30&gt;=VLOOKUP(F30,Deelnemers!$B:$D,2,FALSE)),1,IF(H30&gt;=VLOOKUP(D30,Deelnemers!$B:$D,2,FALSE),3,0)),"")</f>
        <v>0</v>
      </c>
      <c r="P30" s="141">
        <f>_xlfn.IFNA(IF(AND(I30&gt;=VLOOKUP(F30,Deelnemers!$B:$D,2,FALSE),H30&gt;=VLOOKUP(D30,Deelnemers!$B:$D,2,FALSE)),1,IF(I30&gt;=VLOOKUP(F30,Deelnemers!$B:$D,2,FALSE),3,0)),"")</f>
        <v>0</v>
      </c>
      <c r="Q30" t="str">
        <f t="shared" si="3"/>
        <v>Vissenberg, Erwin45560</v>
      </c>
      <c r="R30" t="str">
        <f t="shared" si="4"/>
        <v>Steen, Jan van45560</v>
      </c>
      <c r="S30" t="s">
        <v>30</v>
      </c>
    </row>
    <row r="31" spans="1:19">
      <c r="A31" t="str">
        <f>B31&amp;"-"&amp;COUNTIF($B$3:B31, B31)</f>
        <v>Kroese, Gerard-Hanegraaf, Hein-1</v>
      </c>
      <c r="B31" s="3" t="str">
        <f t="shared" si="0"/>
        <v>Kroese, Gerard-Hanegraaf, Hein</v>
      </c>
      <c r="C31" s="237">
        <v>45560</v>
      </c>
      <c r="D31" s="116" t="s">
        <v>11</v>
      </c>
      <c r="E31" s="146">
        <f>IFERROR(VLOOKUP(D31,Deelnemers!$B$2:$C$26,2,FALSE),"")</f>
        <v>13</v>
      </c>
      <c r="F31" s="136" t="s">
        <v>21</v>
      </c>
      <c r="G31" s="146">
        <f>IFERROR(VLOOKUP(F31,Deelnemers!$B$2:$C$26,2,FALSE),"")</f>
        <v>17</v>
      </c>
      <c r="H31" s="164">
        <v>13</v>
      </c>
      <c r="I31" s="165">
        <v>5</v>
      </c>
      <c r="J31" s="166">
        <v>24</v>
      </c>
      <c r="K31" s="164">
        <v>5</v>
      </c>
      <c r="L31" s="165">
        <v>1</v>
      </c>
      <c r="M31" s="138">
        <f t="shared" si="1"/>
        <v>0.54166666666666663</v>
      </c>
      <c r="N31" s="139">
        <f t="shared" si="2"/>
        <v>0.20833333333333334</v>
      </c>
      <c r="O31" s="140">
        <f>_xlfn.IFNA(IF(AND(H31&gt;=VLOOKUP(D31,Deelnemers!$B:$D,2,FALSE),I31&gt;=VLOOKUP(F31,Deelnemers!$B:$D,2,FALSE)),1,IF(H31&gt;=VLOOKUP(D31,Deelnemers!$B:$D,2,FALSE),3,0)),"")</f>
        <v>3</v>
      </c>
      <c r="P31" s="141">
        <f>_xlfn.IFNA(IF(AND(I31&gt;=VLOOKUP(F31,Deelnemers!$B:$D,2,FALSE),H31&gt;=VLOOKUP(D31,Deelnemers!$B:$D,2,FALSE)),1,IF(I31&gt;=VLOOKUP(F31,Deelnemers!$B:$D,2,FALSE),3,0)),"")</f>
        <v>0</v>
      </c>
      <c r="Q31" t="str">
        <f t="shared" si="3"/>
        <v>Kroese, Gerard45560</v>
      </c>
      <c r="R31" t="str">
        <f t="shared" si="4"/>
        <v>Hanegraaf, Hein45560</v>
      </c>
      <c r="S31" t="s">
        <v>30</v>
      </c>
    </row>
    <row r="32" spans="1:19">
      <c r="A32" t="str">
        <f>B32&amp;"-"&amp;COUNTIF($B$3:B32, B32)</f>
        <v>Hoppenbrouwers, Ben-Hanegraaf, Daan-1</v>
      </c>
      <c r="B32" s="3" t="str">
        <f t="shared" si="0"/>
        <v>Hoppenbrouwers, Ben-Hanegraaf, Daan</v>
      </c>
      <c r="C32" s="237">
        <v>45560</v>
      </c>
      <c r="D32" s="116" t="s">
        <v>9</v>
      </c>
      <c r="E32" s="146">
        <f>IFERROR(VLOOKUP(D32,Deelnemers!$B$2:$C$26,2,FALSE),"")</f>
        <v>12</v>
      </c>
      <c r="F32" s="136" t="s">
        <v>20</v>
      </c>
      <c r="G32" s="146">
        <f>IFERROR(VLOOKUP(F32,Deelnemers!$B$2:$C$26,2,FALSE),"")</f>
        <v>17</v>
      </c>
      <c r="H32" s="164">
        <v>11</v>
      </c>
      <c r="I32" s="165">
        <v>17</v>
      </c>
      <c r="J32" s="166">
        <v>27</v>
      </c>
      <c r="K32" s="164">
        <v>3</v>
      </c>
      <c r="L32" s="165">
        <v>2</v>
      </c>
      <c r="M32" s="138">
        <f t="shared" si="1"/>
        <v>0.40740740740740738</v>
      </c>
      <c r="N32" s="139">
        <f t="shared" si="2"/>
        <v>0.62962962962962965</v>
      </c>
      <c r="O32" s="140">
        <f>_xlfn.IFNA(IF(AND(H32&gt;=VLOOKUP(D32,Deelnemers!$B:$D,2,FALSE),I32&gt;=VLOOKUP(F32,Deelnemers!$B:$D,2,FALSE)),1,IF(H32&gt;=VLOOKUP(D32,Deelnemers!$B:$D,2,FALSE),3,0)),"")</f>
        <v>0</v>
      </c>
      <c r="P32" s="141">
        <f>_xlfn.IFNA(IF(AND(I32&gt;=VLOOKUP(F32,Deelnemers!$B:$D,2,FALSE),H32&gt;=VLOOKUP(D32,Deelnemers!$B:$D,2,FALSE)),1,IF(I32&gt;=VLOOKUP(F32,Deelnemers!$B:$D,2,FALSE),3,0)),"")</f>
        <v>3</v>
      </c>
      <c r="Q32" t="str">
        <f t="shared" si="3"/>
        <v>Hoppenbrouwers, Ben45560</v>
      </c>
      <c r="R32" t="str">
        <f t="shared" si="4"/>
        <v>Hanegraaf, Daan45560</v>
      </c>
      <c r="S32" t="s">
        <v>30</v>
      </c>
    </row>
    <row r="33" spans="1:19">
      <c r="A33" t="str">
        <f>B33&amp;"-"&amp;COUNTIF($B$3:B33, B33)</f>
        <v>Vermeulen, Rudolf-Jochems, Cees-1</v>
      </c>
      <c r="B33" s="3" t="str">
        <f t="shared" si="0"/>
        <v>Vermeulen, Rudolf-Jochems, Cees</v>
      </c>
      <c r="C33" s="237">
        <v>45560</v>
      </c>
      <c r="D33" s="116" t="s">
        <v>12</v>
      </c>
      <c r="E33" s="146">
        <f>IFERROR(VLOOKUP(D33,Deelnemers!$B$2:$C$26,2,FALSE),"")</f>
        <v>14</v>
      </c>
      <c r="F33" s="136" t="s">
        <v>17</v>
      </c>
      <c r="G33" s="146">
        <f>IFERROR(VLOOKUP(F33,Deelnemers!$B$2:$C$26,2,FALSE),"")</f>
        <v>17</v>
      </c>
      <c r="H33" s="164">
        <v>14</v>
      </c>
      <c r="I33" s="165">
        <v>14</v>
      </c>
      <c r="J33" s="166">
        <v>21</v>
      </c>
      <c r="K33" s="164">
        <v>2</v>
      </c>
      <c r="L33" s="165">
        <v>4</v>
      </c>
      <c r="M33" s="138">
        <f t="shared" si="1"/>
        <v>0.66666666666666663</v>
      </c>
      <c r="N33" s="139">
        <f t="shared" si="2"/>
        <v>0.66666666666666663</v>
      </c>
      <c r="O33" s="140">
        <f>_xlfn.IFNA(IF(AND(H33&gt;=VLOOKUP(D33,Deelnemers!$B:$D,2,FALSE),I33&gt;=VLOOKUP(F33,Deelnemers!$B:$D,2,FALSE)),1,IF(H33&gt;=VLOOKUP(D33,Deelnemers!$B:$D,2,FALSE),3,0)),"")</f>
        <v>3</v>
      </c>
      <c r="P33" s="141">
        <f>_xlfn.IFNA(IF(AND(I33&gt;=VLOOKUP(F33,Deelnemers!$B:$D,2,FALSE),H33&gt;=VLOOKUP(D33,Deelnemers!$B:$D,2,FALSE)),1,IF(I33&gt;=VLOOKUP(F33,Deelnemers!$B:$D,2,FALSE),3,0)),"")</f>
        <v>0</v>
      </c>
      <c r="Q33" t="str">
        <f t="shared" si="3"/>
        <v>Vermeulen, Rudolf45560</v>
      </c>
      <c r="R33" t="str">
        <f t="shared" si="4"/>
        <v>Jochems, Cees45560</v>
      </c>
      <c r="S33" t="s">
        <v>30</v>
      </c>
    </row>
    <row r="34" spans="1:19">
      <c r="A34" t="str">
        <f>B34&amp;"-"&amp;COUNTIF($B$3:B34, B34)</f>
        <v>Zagers, Kees-Zagers, Mark-1</v>
      </c>
      <c r="B34" s="3" t="str">
        <f t="shared" si="0"/>
        <v>Zagers, Kees-Zagers, Mark</v>
      </c>
      <c r="C34" s="237">
        <v>45560</v>
      </c>
      <c r="D34" s="116" t="s">
        <v>16</v>
      </c>
      <c r="E34" s="146">
        <f>IFERROR(VLOOKUP(D34,Deelnemers!$B$2:$C$26,2,FALSE),"")</f>
        <v>12</v>
      </c>
      <c r="F34" s="136" t="s">
        <v>18</v>
      </c>
      <c r="G34" s="146">
        <f>IFERROR(VLOOKUP(F34,Deelnemers!$B$2:$C$26,2,FALSE),"")</f>
        <v>15</v>
      </c>
      <c r="H34" s="164">
        <v>9</v>
      </c>
      <c r="I34" s="165">
        <v>15</v>
      </c>
      <c r="J34" s="166">
        <v>28</v>
      </c>
      <c r="K34" s="164">
        <v>2</v>
      </c>
      <c r="L34" s="165">
        <v>3</v>
      </c>
      <c r="M34" s="138">
        <f t="shared" si="1"/>
        <v>0.32142857142857145</v>
      </c>
      <c r="N34" s="139">
        <f t="shared" si="2"/>
        <v>0.5357142857142857</v>
      </c>
      <c r="O34" s="140">
        <f>_xlfn.IFNA(IF(AND(H34&gt;=VLOOKUP(D34,Deelnemers!$B:$D,2,FALSE),I34&gt;=VLOOKUP(F34,Deelnemers!$B:$D,2,FALSE)),1,IF(H34&gt;=VLOOKUP(D34,Deelnemers!$B:$D,2,FALSE),3,0)),"")</f>
        <v>0</v>
      </c>
      <c r="P34" s="141">
        <f>_xlfn.IFNA(IF(AND(I34&gt;=VLOOKUP(F34,Deelnemers!$B:$D,2,FALSE),H34&gt;=VLOOKUP(D34,Deelnemers!$B:$D,2,FALSE)),1,IF(I34&gt;=VLOOKUP(F34,Deelnemers!$B:$D,2,FALSE),3,0)),"")</f>
        <v>3</v>
      </c>
      <c r="Q34" t="str">
        <f t="shared" si="3"/>
        <v>Zagers, Kees45560</v>
      </c>
      <c r="R34" t="str">
        <f t="shared" si="4"/>
        <v>Zagers, Mark45560</v>
      </c>
      <c r="S34" t="s">
        <v>30</v>
      </c>
    </row>
    <row r="35" spans="1:19">
      <c r="A35" t="str">
        <f>B35&amp;"-"&amp;COUNTIF($B$3:B35, B35)</f>
        <v>Steen, Jan van-Havermans, Jos-1</v>
      </c>
      <c r="B35" s="3" t="str">
        <f t="shared" si="0"/>
        <v>Steen, Jan van-Havermans, Jos</v>
      </c>
      <c r="C35" s="237">
        <v>45560</v>
      </c>
      <c r="D35" s="116" t="s">
        <v>19</v>
      </c>
      <c r="E35" s="146">
        <f>IFERROR(VLOOKUP(D35,Deelnemers!$B$2:$C$26,2,FALSE),"")</f>
        <v>14</v>
      </c>
      <c r="F35" s="136" t="s">
        <v>22</v>
      </c>
      <c r="G35" s="146">
        <f>IFERROR(VLOOKUP(F35,Deelnemers!$B$2:$C$26,2,FALSE),"")</f>
        <v>13</v>
      </c>
      <c r="H35" s="164">
        <v>8</v>
      </c>
      <c r="I35" s="165">
        <v>13</v>
      </c>
      <c r="J35" s="166">
        <v>29</v>
      </c>
      <c r="K35" s="164">
        <v>2</v>
      </c>
      <c r="L35" s="165">
        <v>3</v>
      </c>
      <c r="M35" s="138">
        <f t="shared" si="1"/>
        <v>0.27586206896551724</v>
      </c>
      <c r="N35" s="139">
        <f t="shared" si="2"/>
        <v>0.44827586206896552</v>
      </c>
      <c r="O35" s="140">
        <f>_xlfn.IFNA(IF(AND(H35&gt;=VLOOKUP(D35,Deelnemers!$B:$D,2,FALSE),I35&gt;=VLOOKUP(F35,Deelnemers!$B:$D,2,FALSE)),1,IF(H35&gt;=VLOOKUP(D35,Deelnemers!$B:$D,2,FALSE),3,0)),"")</f>
        <v>0</v>
      </c>
      <c r="P35" s="141">
        <f>_xlfn.IFNA(IF(AND(I35&gt;=VLOOKUP(F35,Deelnemers!$B:$D,2,FALSE),H35&gt;=VLOOKUP(D35,Deelnemers!$B:$D,2,FALSE)),1,IF(I35&gt;=VLOOKUP(F35,Deelnemers!$B:$D,2,FALSE),3,0)),"")</f>
        <v>3</v>
      </c>
      <c r="Q35" t="str">
        <f t="shared" si="3"/>
        <v>Steen, Jan van45560</v>
      </c>
      <c r="R35" t="str">
        <f t="shared" si="4"/>
        <v>Havermans, Jos45560</v>
      </c>
      <c r="S35" t="s">
        <v>30</v>
      </c>
    </row>
    <row r="36" spans="1:19">
      <c r="A36" t="str">
        <f>B36&amp;"-"&amp;COUNTIF($B$3:B36, B36)</f>
        <v>Vissenberg, Erwin-Hanegraaf, Hein-1</v>
      </c>
      <c r="B36" s="3" t="str">
        <f t="shared" si="0"/>
        <v>Vissenberg, Erwin-Hanegraaf, Hein</v>
      </c>
      <c r="C36" s="237">
        <v>45560</v>
      </c>
      <c r="D36" s="116" t="s">
        <v>14</v>
      </c>
      <c r="E36" s="146">
        <f>IFERROR(VLOOKUP(D36,Deelnemers!$B$2:$C$26,2,FALSE),"")</f>
        <v>19</v>
      </c>
      <c r="F36" s="136" t="s">
        <v>21</v>
      </c>
      <c r="G36" s="146">
        <f>IFERROR(VLOOKUP(F36,Deelnemers!$B$2:$C$26,2,FALSE),"")</f>
        <v>17</v>
      </c>
      <c r="H36" s="164">
        <v>19</v>
      </c>
      <c r="I36" s="165">
        <v>13</v>
      </c>
      <c r="J36" s="166">
        <v>21</v>
      </c>
      <c r="K36" s="164">
        <v>4</v>
      </c>
      <c r="L36" s="165">
        <v>5</v>
      </c>
      <c r="M36" s="138">
        <f t="shared" si="1"/>
        <v>0.90476190476190477</v>
      </c>
      <c r="N36" s="139">
        <f t="shared" si="2"/>
        <v>0.61904761904761907</v>
      </c>
      <c r="O36" s="140">
        <f>_xlfn.IFNA(IF(AND(H36&gt;=VLOOKUP(D36,Deelnemers!$B:$D,2,FALSE),I36&gt;=VLOOKUP(F36,Deelnemers!$B:$D,2,FALSE)),1,IF(H36&gt;=VLOOKUP(D36,Deelnemers!$B:$D,2,FALSE),3,0)),"")</f>
        <v>3</v>
      </c>
      <c r="P36" s="141">
        <f>_xlfn.IFNA(IF(AND(I36&gt;=VLOOKUP(F36,Deelnemers!$B:$D,2,FALSE),H36&gt;=VLOOKUP(D36,Deelnemers!$B:$D,2,FALSE)),1,IF(I36&gt;=VLOOKUP(F36,Deelnemers!$B:$D,2,FALSE),3,0)),"")</f>
        <v>0</v>
      </c>
      <c r="Q36" t="str">
        <f t="shared" si="3"/>
        <v>Vissenberg, Erwin45560</v>
      </c>
      <c r="R36" t="str">
        <f t="shared" si="4"/>
        <v>Hanegraaf, Hein45560</v>
      </c>
      <c r="S36" t="s">
        <v>30</v>
      </c>
    </row>
    <row r="37" spans="1:19">
      <c r="A37" t="str">
        <f>B37&amp;"-"&amp;COUNTIF($B$3:B37, B37)</f>
        <v>Jochems, Cees-Praat, Marcel van-1</v>
      </c>
      <c r="B37" s="3" t="str">
        <f t="shared" si="0"/>
        <v>Jochems, Cees-Praat, Marcel van</v>
      </c>
      <c r="C37" s="237">
        <v>45560</v>
      </c>
      <c r="D37" s="116" t="s">
        <v>17</v>
      </c>
      <c r="E37" s="146">
        <f>IFERROR(VLOOKUP(D37,Deelnemers!$B$2:$C$26,2,FALSE),"")</f>
        <v>17</v>
      </c>
      <c r="F37" s="136" t="s">
        <v>13</v>
      </c>
      <c r="G37" s="146">
        <f>IFERROR(VLOOKUP(F37,Deelnemers!$B$2:$C$26,2,FALSE),"")</f>
        <v>12</v>
      </c>
      <c r="H37" s="164">
        <v>11</v>
      </c>
      <c r="I37" s="165">
        <v>11</v>
      </c>
      <c r="J37" s="166">
        <v>30</v>
      </c>
      <c r="K37" s="164">
        <v>2</v>
      </c>
      <c r="L37" s="165">
        <v>3</v>
      </c>
      <c r="M37" s="138">
        <f t="shared" si="1"/>
        <v>0.36666666666666664</v>
      </c>
      <c r="N37" s="139">
        <f t="shared" si="2"/>
        <v>0.36666666666666664</v>
      </c>
      <c r="O37" s="140">
        <f>_xlfn.IFNA(IF(AND(H37&gt;=VLOOKUP(D37,Deelnemers!$B:$D,2,FALSE),I37&gt;=VLOOKUP(F37,Deelnemers!$B:$D,2,FALSE)),1,IF(H37&gt;=VLOOKUP(D37,Deelnemers!$B:$D,2,FALSE),3,0)),"")</f>
        <v>0</v>
      </c>
      <c r="P37" s="141">
        <f>_xlfn.IFNA(IF(AND(I37&gt;=VLOOKUP(F37,Deelnemers!$B:$D,2,FALSE),H37&gt;=VLOOKUP(D37,Deelnemers!$B:$D,2,FALSE)),1,IF(I37&gt;=VLOOKUP(F37,Deelnemers!$B:$D,2,FALSE),3,0)),"")</f>
        <v>0</v>
      </c>
      <c r="Q37" t="str">
        <f t="shared" si="3"/>
        <v>Jochems, Cees45560</v>
      </c>
      <c r="R37" t="str">
        <f t="shared" si="4"/>
        <v>Praat, Marcel van45560</v>
      </c>
      <c r="S37" t="s">
        <v>30</v>
      </c>
    </row>
    <row r="38" spans="1:19">
      <c r="A38" t="str">
        <f>B38&amp;"-"&amp;COUNTIF($B$3:B38, B38)</f>
        <v>Hoppenbrouwers, Ben-Vermeulen, Rudolf-1</v>
      </c>
      <c r="B38" s="3" t="str">
        <f t="shared" si="0"/>
        <v>Hoppenbrouwers, Ben-Vermeulen, Rudolf</v>
      </c>
      <c r="C38" s="237">
        <v>45560</v>
      </c>
      <c r="D38" s="116" t="s">
        <v>9</v>
      </c>
      <c r="E38" s="146">
        <f>IFERROR(VLOOKUP(D38,Deelnemers!$B$2:$C$26,2,FALSE),"")</f>
        <v>12</v>
      </c>
      <c r="F38" s="136" t="s">
        <v>12</v>
      </c>
      <c r="G38" s="146">
        <f>IFERROR(VLOOKUP(F38,Deelnemers!$B$2:$C$26,2,FALSE),"")</f>
        <v>14</v>
      </c>
      <c r="H38" s="164">
        <v>7</v>
      </c>
      <c r="I38" s="165">
        <v>14</v>
      </c>
      <c r="J38" s="166">
        <v>22</v>
      </c>
      <c r="K38" s="164">
        <v>3</v>
      </c>
      <c r="L38" s="165">
        <v>5</v>
      </c>
      <c r="M38" s="138">
        <f t="shared" si="1"/>
        <v>0.31818181818181818</v>
      </c>
      <c r="N38" s="139">
        <f t="shared" si="2"/>
        <v>0.63636363636363635</v>
      </c>
      <c r="O38" s="140">
        <f>_xlfn.IFNA(IF(AND(H38&gt;=VLOOKUP(D38,Deelnemers!$B:$D,2,FALSE),I38&gt;=VLOOKUP(F38,Deelnemers!$B:$D,2,FALSE)),1,IF(H38&gt;=VLOOKUP(D38,Deelnemers!$B:$D,2,FALSE),3,0)),"")</f>
        <v>0</v>
      </c>
      <c r="P38" s="141">
        <f>_xlfn.IFNA(IF(AND(I38&gt;=VLOOKUP(F38,Deelnemers!$B:$D,2,FALSE),H38&gt;=VLOOKUP(D38,Deelnemers!$B:$D,2,FALSE)),1,IF(I38&gt;=VLOOKUP(F38,Deelnemers!$B:$D,2,FALSE),3,0)),"")</f>
        <v>3</v>
      </c>
      <c r="Q38" t="str">
        <f t="shared" si="3"/>
        <v>Hoppenbrouwers, Ben45560</v>
      </c>
      <c r="R38" t="str">
        <f t="shared" si="4"/>
        <v>Vermeulen, Rudolf45560</v>
      </c>
      <c r="S38" t="s">
        <v>30</v>
      </c>
    </row>
    <row r="39" spans="1:19">
      <c r="A39" t="str">
        <f>B39&amp;"-"&amp;COUNTIF($B$3:B39, B39)</f>
        <v>Kroese, Gerard-Hoppenbrouwers, Ben-1</v>
      </c>
      <c r="B39" s="3" t="str">
        <f t="shared" si="0"/>
        <v>Kroese, Gerard-Hoppenbrouwers, Ben</v>
      </c>
      <c r="C39" s="237">
        <v>45567</v>
      </c>
      <c r="D39" s="116" t="s">
        <v>11</v>
      </c>
      <c r="E39" s="146">
        <f>IFERROR(VLOOKUP(D39,Deelnemers!$B$2:$C$26,2,FALSE),"")</f>
        <v>13</v>
      </c>
      <c r="F39" s="136" t="s">
        <v>9</v>
      </c>
      <c r="G39" s="146">
        <f>IFERROR(VLOOKUP(F39,Deelnemers!$B$2:$C$26,2,FALSE),"")</f>
        <v>12</v>
      </c>
      <c r="H39" s="164">
        <v>13</v>
      </c>
      <c r="I39" s="165">
        <v>5</v>
      </c>
      <c r="J39" s="166">
        <v>28</v>
      </c>
      <c r="K39" s="164">
        <v>3</v>
      </c>
      <c r="L39" s="165">
        <v>1</v>
      </c>
      <c r="M39" s="138">
        <f t="shared" si="1"/>
        <v>0.4642857142857143</v>
      </c>
      <c r="N39" s="139">
        <f t="shared" si="2"/>
        <v>0.17857142857142858</v>
      </c>
      <c r="O39" s="140">
        <f>_xlfn.IFNA(IF(AND(H39&gt;=VLOOKUP(D39,Deelnemers!$B:$D,2,FALSE),I39&gt;=VLOOKUP(F39,Deelnemers!$B:$D,2,FALSE)),1,IF(H39&gt;=VLOOKUP(D39,Deelnemers!$B:$D,2,FALSE),3,0)),"")</f>
        <v>3</v>
      </c>
      <c r="P39" s="141">
        <f>_xlfn.IFNA(IF(AND(I39&gt;=VLOOKUP(F39,Deelnemers!$B:$D,2,FALSE),H39&gt;=VLOOKUP(D39,Deelnemers!$B:$D,2,FALSE)),1,IF(I39&gt;=VLOOKUP(F39,Deelnemers!$B:$D,2,FALSE),3,0)),"")</f>
        <v>0</v>
      </c>
      <c r="Q39" t="str">
        <f t="shared" si="3"/>
        <v>Kroese, Gerard45567</v>
      </c>
      <c r="R39" t="str">
        <f t="shared" si="4"/>
        <v>Hoppenbrouwers, Ben45567</v>
      </c>
      <c r="S39" t="s">
        <v>30</v>
      </c>
    </row>
    <row r="40" spans="1:19">
      <c r="A40" t="str">
        <f>B40&amp;"-"&amp;COUNTIF($B$3:B40, B40)</f>
        <v>Havermans, Jos-Vermeulen, Rudolf-1</v>
      </c>
      <c r="B40" s="3" t="str">
        <f t="shared" si="0"/>
        <v>Havermans, Jos-Vermeulen, Rudolf</v>
      </c>
      <c r="C40" s="237">
        <v>45567</v>
      </c>
      <c r="D40" s="116" t="s">
        <v>22</v>
      </c>
      <c r="E40" s="146">
        <f>IFERROR(VLOOKUP(D40,Deelnemers!$B$2:$C$26,2,FALSE),"")</f>
        <v>13</v>
      </c>
      <c r="F40" s="136" t="s">
        <v>12</v>
      </c>
      <c r="G40" s="146">
        <f>IFERROR(VLOOKUP(F40,Deelnemers!$B$2:$C$26,2,FALSE),"")</f>
        <v>14</v>
      </c>
      <c r="H40" s="164">
        <v>6</v>
      </c>
      <c r="I40" s="165">
        <v>14</v>
      </c>
      <c r="J40" s="166">
        <v>12</v>
      </c>
      <c r="K40" s="164">
        <v>2</v>
      </c>
      <c r="L40" s="165">
        <v>4</v>
      </c>
      <c r="M40" s="138">
        <f t="shared" si="1"/>
        <v>0.5</v>
      </c>
      <c r="N40" s="139">
        <f t="shared" si="2"/>
        <v>1.1666666666666667</v>
      </c>
      <c r="O40" s="140">
        <f>_xlfn.IFNA(IF(AND(H40&gt;=VLOOKUP(D40,Deelnemers!$B:$D,2,FALSE),I40&gt;=VLOOKUP(F40,Deelnemers!$B:$D,2,FALSE)),1,IF(H40&gt;=VLOOKUP(D40,Deelnemers!$B:$D,2,FALSE),3,0)),"")</f>
        <v>0</v>
      </c>
      <c r="P40" s="141">
        <f>_xlfn.IFNA(IF(AND(I40&gt;=VLOOKUP(F40,Deelnemers!$B:$D,2,FALSE),H40&gt;=VLOOKUP(D40,Deelnemers!$B:$D,2,FALSE)),1,IF(I40&gt;=VLOOKUP(F40,Deelnemers!$B:$D,2,FALSE),3,0)),"")</f>
        <v>3</v>
      </c>
      <c r="Q40" t="str">
        <f t="shared" si="3"/>
        <v>Havermans, Jos45567</v>
      </c>
      <c r="R40" t="str">
        <f t="shared" si="4"/>
        <v>Vermeulen, Rudolf45567</v>
      </c>
      <c r="S40" t="s">
        <v>30</v>
      </c>
    </row>
    <row r="41" spans="1:19">
      <c r="A41" t="str">
        <f>B41&amp;"-"&amp;COUNTIF($B$3:B41, B41)</f>
        <v>Steen, Kees van-Zagers, Kees-1</v>
      </c>
      <c r="B41" s="3" t="str">
        <f t="shared" si="0"/>
        <v>Steen, Kees van-Zagers, Kees</v>
      </c>
      <c r="C41" s="237">
        <v>45567</v>
      </c>
      <c r="D41" s="116" t="s">
        <v>10</v>
      </c>
      <c r="E41" s="146">
        <f>IFERROR(VLOOKUP(D41,Deelnemers!$B$2:$C$26,2,FALSE),"")</f>
        <v>14</v>
      </c>
      <c r="F41" s="136" t="s">
        <v>16</v>
      </c>
      <c r="G41" s="146">
        <f>IFERROR(VLOOKUP(F41,Deelnemers!$B$2:$C$26,2,FALSE),"")</f>
        <v>12</v>
      </c>
      <c r="H41" s="164">
        <v>14</v>
      </c>
      <c r="I41" s="165">
        <v>9</v>
      </c>
      <c r="J41" s="166">
        <v>24</v>
      </c>
      <c r="K41" s="164">
        <v>3</v>
      </c>
      <c r="L41" s="165">
        <v>1</v>
      </c>
      <c r="M41" s="138">
        <f t="shared" si="1"/>
        <v>0.58333333333333337</v>
      </c>
      <c r="N41" s="139">
        <f t="shared" si="2"/>
        <v>0.375</v>
      </c>
      <c r="O41" s="140">
        <f>_xlfn.IFNA(IF(AND(H41&gt;=VLOOKUP(D41,Deelnemers!$B:$D,2,FALSE),I41&gt;=VLOOKUP(F41,Deelnemers!$B:$D,2,FALSE)),1,IF(H41&gt;=VLOOKUP(D41,Deelnemers!$B:$D,2,FALSE),3,0)),"")</f>
        <v>3</v>
      </c>
      <c r="P41" s="141">
        <f>_xlfn.IFNA(IF(AND(I41&gt;=VLOOKUP(F41,Deelnemers!$B:$D,2,FALSE),H41&gt;=VLOOKUP(D41,Deelnemers!$B:$D,2,FALSE)),1,IF(I41&gt;=VLOOKUP(F41,Deelnemers!$B:$D,2,FALSE),3,0)),"")</f>
        <v>0</v>
      </c>
      <c r="Q41" t="str">
        <f t="shared" si="3"/>
        <v>Steen, Kees van45567</v>
      </c>
      <c r="R41" t="str">
        <f t="shared" si="4"/>
        <v>Zagers, Kees45567</v>
      </c>
      <c r="S41" t="s">
        <v>30</v>
      </c>
    </row>
    <row r="42" spans="1:19">
      <c r="A42" t="str">
        <f>B42&amp;"-"&amp;COUNTIF($B$3:B42, B42)</f>
        <v>Steen, Jan van-Jochems, Cees-1</v>
      </c>
      <c r="B42" s="3" t="str">
        <f t="shared" si="0"/>
        <v>Steen, Jan van-Jochems, Cees</v>
      </c>
      <c r="C42" s="237">
        <v>45567</v>
      </c>
      <c r="D42" s="116" t="s">
        <v>19</v>
      </c>
      <c r="E42" s="146">
        <f>IFERROR(VLOOKUP(D42,Deelnemers!$B$2:$C$26,2,FALSE),"")</f>
        <v>14</v>
      </c>
      <c r="F42" s="136" t="s">
        <v>17</v>
      </c>
      <c r="G42" s="146">
        <f>IFERROR(VLOOKUP(F42,Deelnemers!$B$2:$C$26,2,FALSE),"")</f>
        <v>17</v>
      </c>
      <c r="H42" s="164">
        <v>14</v>
      </c>
      <c r="I42" s="165">
        <v>13</v>
      </c>
      <c r="J42" s="166">
        <v>30</v>
      </c>
      <c r="K42" s="164">
        <v>2</v>
      </c>
      <c r="L42" s="165">
        <v>2</v>
      </c>
      <c r="M42" s="138">
        <f t="shared" si="1"/>
        <v>0.46666666666666667</v>
      </c>
      <c r="N42" s="139">
        <f t="shared" si="2"/>
        <v>0.43333333333333335</v>
      </c>
      <c r="O42" s="140">
        <f>_xlfn.IFNA(IF(AND(H42&gt;=VLOOKUP(D42,Deelnemers!$B:$D,2,FALSE),I42&gt;=VLOOKUP(F42,Deelnemers!$B:$D,2,FALSE)),1,IF(H42&gt;=VLOOKUP(D42,Deelnemers!$B:$D,2,FALSE),3,0)),"")</f>
        <v>3</v>
      </c>
      <c r="P42" s="141">
        <f>_xlfn.IFNA(IF(AND(I42&gt;=VLOOKUP(F42,Deelnemers!$B:$D,2,FALSE),H42&gt;=VLOOKUP(D42,Deelnemers!$B:$D,2,FALSE)),1,IF(I42&gt;=VLOOKUP(F42,Deelnemers!$B:$D,2,FALSE),3,0)),"")</f>
        <v>0</v>
      </c>
      <c r="Q42" t="str">
        <f t="shared" si="3"/>
        <v>Steen, Jan van45567</v>
      </c>
      <c r="R42" t="str">
        <f t="shared" si="4"/>
        <v>Jochems, Cees45567</v>
      </c>
      <c r="S42" t="s">
        <v>30</v>
      </c>
    </row>
    <row r="43" spans="1:19">
      <c r="A43" t="str">
        <f>B43&amp;"-"&amp;COUNTIF($B$3:B43, B43)</f>
        <v>Praat, Marcel van-Kroese, Gerard-1</v>
      </c>
      <c r="B43" s="3" t="str">
        <f t="shared" si="0"/>
        <v>Praat, Marcel van-Kroese, Gerard</v>
      </c>
      <c r="C43" s="237">
        <v>45567</v>
      </c>
      <c r="D43" s="116" t="s">
        <v>13</v>
      </c>
      <c r="E43" s="146">
        <f>IFERROR(VLOOKUP(D43,Deelnemers!$B$2:$C$26,2,FALSE),"")</f>
        <v>12</v>
      </c>
      <c r="F43" s="136" t="s">
        <v>11</v>
      </c>
      <c r="G43" s="146">
        <f>IFERROR(VLOOKUP(F43,Deelnemers!$B$2:$C$26,2,FALSE),"")</f>
        <v>13</v>
      </c>
      <c r="H43" s="164">
        <v>10</v>
      </c>
      <c r="I43" s="165">
        <v>13</v>
      </c>
      <c r="J43" s="166">
        <v>22</v>
      </c>
      <c r="K43" s="164">
        <v>3</v>
      </c>
      <c r="L43" s="165">
        <v>4</v>
      </c>
      <c r="M43" s="138">
        <f t="shared" si="1"/>
        <v>0.45454545454545453</v>
      </c>
      <c r="N43" s="139">
        <f t="shared" si="2"/>
        <v>0.59090909090909094</v>
      </c>
      <c r="O43" s="140">
        <f>_xlfn.IFNA(IF(AND(H43&gt;=VLOOKUP(D43,Deelnemers!$B:$D,2,FALSE),I43&gt;=VLOOKUP(F43,Deelnemers!$B:$D,2,FALSE)),1,IF(H43&gt;=VLOOKUP(D43,Deelnemers!$B:$D,2,FALSE),3,0)),"")</f>
        <v>0</v>
      </c>
      <c r="P43" s="141">
        <f>_xlfn.IFNA(IF(AND(I43&gt;=VLOOKUP(F43,Deelnemers!$B:$D,2,FALSE),H43&gt;=VLOOKUP(D43,Deelnemers!$B:$D,2,FALSE)),1,IF(I43&gt;=VLOOKUP(F43,Deelnemers!$B:$D,2,FALSE),3,0)),"")</f>
        <v>3</v>
      </c>
      <c r="Q43" t="str">
        <f t="shared" si="3"/>
        <v>Praat, Marcel van45567</v>
      </c>
      <c r="R43" t="str">
        <f t="shared" si="4"/>
        <v>Kroese, Gerard45567</v>
      </c>
      <c r="S43" t="s">
        <v>30</v>
      </c>
    </row>
    <row r="44" spans="1:19">
      <c r="A44" t="str">
        <f>B44&amp;"-"&amp;COUNTIF($B$3:B44, B44)</f>
        <v>Hoppenbrouwers, Ben-Vissenberg, Erwin-1</v>
      </c>
      <c r="B44" s="3" t="str">
        <f t="shared" si="0"/>
        <v>Hoppenbrouwers, Ben-Vissenberg, Erwin</v>
      </c>
      <c r="C44" s="237">
        <v>45567</v>
      </c>
      <c r="D44" s="116" t="s">
        <v>9</v>
      </c>
      <c r="E44" s="146">
        <f>IFERROR(VLOOKUP(D44,Deelnemers!$B$2:$C$26,2,FALSE),"")</f>
        <v>12</v>
      </c>
      <c r="F44" s="136" t="s">
        <v>14</v>
      </c>
      <c r="G44" s="146">
        <f>IFERROR(VLOOKUP(F44,Deelnemers!$B$2:$C$26,2,FALSE),"")</f>
        <v>19</v>
      </c>
      <c r="H44" s="164">
        <v>10</v>
      </c>
      <c r="I44" s="165">
        <v>19</v>
      </c>
      <c r="J44" s="166">
        <v>28</v>
      </c>
      <c r="K44" s="164">
        <v>3</v>
      </c>
      <c r="L44" s="165">
        <v>3</v>
      </c>
      <c r="M44" s="138">
        <f t="shared" si="1"/>
        <v>0.35714285714285715</v>
      </c>
      <c r="N44" s="139">
        <f t="shared" si="2"/>
        <v>0.6785714285714286</v>
      </c>
      <c r="O44" s="140">
        <f>_xlfn.IFNA(IF(AND(H44&gt;=VLOOKUP(D44,Deelnemers!$B:$D,2,FALSE),I44&gt;=VLOOKUP(F44,Deelnemers!$B:$D,2,FALSE)),1,IF(H44&gt;=VLOOKUP(D44,Deelnemers!$B:$D,2,FALSE),3,0)),"")</f>
        <v>0</v>
      </c>
      <c r="P44" s="141">
        <f>_xlfn.IFNA(IF(AND(I44&gt;=VLOOKUP(F44,Deelnemers!$B:$D,2,FALSE),H44&gt;=VLOOKUP(D44,Deelnemers!$B:$D,2,FALSE)),1,IF(I44&gt;=VLOOKUP(F44,Deelnemers!$B:$D,2,FALSE),3,0)),"")</f>
        <v>3</v>
      </c>
      <c r="Q44" t="str">
        <f t="shared" si="3"/>
        <v>Hoppenbrouwers, Ben45567</v>
      </c>
      <c r="R44" t="str">
        <f t="shared" si="4"/>
        <v>Vissenberg, Erwin45567</v>
      </c>
      <c r="S44" t="s">
        <v>30</v>
      </c>
    </row>
    <row r="45" spans="1:19">
      <c r="A45" t="str">
        <f>B45&amp;"-"&amp;COUNTIF($B$3:B45, B45)</f>
        <v>Havermans, Jos-Steen, Jan van-1</v>
      </c>
      <c r="B45" s="3" t="str">
        <f t="shared" si="0"/>
        <v>Havermans, Jos-Steen, Jan van</v>
      </c>
      <c r="C45" s="237">
        <v>45567</v>
      </c>
      <c r="D45" s="116" t="s">
        <v>22</v>
      </c>
      <c r="E45" s="146">
        <f>IFERROR(VLOOKUP(D45,Deelnemers!$B$2:$C$26,2,FALSE),"")</f>
        <v>13</v>
      </c>
      <c r="F45" s="136" t="s">
        <v>19</v>
      </c>
      <c r="G45" s="146">
        <f>IFERROR(VLOOKUP(F45,Deelnemers!$B$2:$C$26,2,FALSE),"")</f>
        <v>14</v>
      </c>
      <c r="H45" s="164">
        <v>13</v>
      </c>
      <c r="I45" s="165">
        <v>5</v>
      </c>
      <c r="J45" s="166">
        <v>17</v>
      </c>
      <c r="K45" s="164">
        <v>4</v>
      </c>
      <c r="L45" s="165">
        <v>2</v>
      </c>
      <c r="M45" s="138">
        <f t="shared" si="1"/>
        <v>0.76470588235294112</v>
      </c>
      <c r="N45" s="139">
        <f t="shared" si="2"/>
        <v>0.29411764705882354</v>
      </c>
      <c r="O45" s="140">
        <f>_xlfn.IFNA(IF(AND(H45&gt;=VLOOKUP(D45,Deelnemers!$B:$D,2,FALSE),I45&gt;=VLOOKUP(F45,Deelnemers!$B:$D,2,FALSE)),1,IF(H45&gt;=VLOOKUP(D45,Deelnemers!$B:$D,2,FALSE),3,0)),"")</f>
        <v>3</v>
      </c>
      <c r="P45" s="141">
        <f>_xlfn.IFNA(IF(AND(I45&gt;=VLOOKUP(F45,Deelnemers!$B:$D,2,FALSE),H45&gt;=VLOOKUP(D45,Deelnemers!$B:$D,2,FALSE)),1,IF(I45&gt;=VLOOKUP(F45,Deelnemers!$B:$D,2,FALSE),3,0)),"")</f>
        <v>0</v>
      </c>
      <c r="Q45" t="str">
        <f t="shared" si="3"/>
        <v>Havermans, Jos45567</v>
      </c>
      <c r="R45" t="str">
        <f t="shared" si="4"/>
        <v>Steen, Jan van45567</v>
      </c>
      <c r="S45" t="s">
        <v>30</v>
      </c>
    </row>
    <row r="46" spans="1:19">
      <c r="A46" t="str">
        <f>B46&amp;"-"&amp;COUNTIF($B$3:B46, B46)</f>
        <v>Jochems, Cees-Vermeulen, Rudolf-1</v>
      </c>
      <c r="B46" s="3" t="str">
        <f t="shared" si="0"/>
        <v>Jochems, Cees-Vermeulen, Rudolf</v>
      </c>
      <c r="C46" s="237">
        <v>45567</v>
      </c>
      <c r="D46" s="116" t="s">
        <v>17</v>
      </c>
      <c r="E46" s="146">
        <f>IFERROR(VLOOKUP(D46,Deelnemers!$B$2:$C$26,2,FALSE),"")</f>
        <v>17</v>
      </c>
      <c r="F46" s="136" t="s">
        <v>12</v>
      </c>
      <c r="G46" s="146">
        <f>IFERROR(VLOOKUP(F46,Deelnemers!$B$2:$C$26,2,FALSE),"")</f>
        <v>14</v>
      </c>
      <c r="H46" s="164">
        <v>17</v>
      </c>
      <c r="I46" s="165">
        <v>8</v>
      </c>
      <c r="J46" s="166">
        <v>30</v>
      </c>
      <c r="K46" s="164">
        <v>5</v>
      </c>
      <c r="L46" s="165">
        <v>1</v>
      </c>
      <c r="M46" s="138">
        <f t="shared" si="1"/>
        <v>0.56666666666666665</v>
      </c>
      <c r="N46" s="139">
        <f t="shared" si="2"/>
        <v>0.26666666666666666</v>
      </c>
      <c r="O46" s="140">
        <f>_xlfn.IFNA(IF(AND(H46&gt;=VLOOKUP(D46,Deelnemers!$B:$D,2,FALSE),I46&gt;=VLOOKUP(F46,Deelnemers!$B:$D,2,FALSE)),1,IF(H46&gt;=VLOOKUP(D46,Deelnemers!$B:$D,2,FALSE),3,0)),"")</f>
        <v>3</v>
      </c>
      <c r="P46" s="141">
        <f>_xlfn.IFNA(IF(AND(I46&gt;=VLOOKUP(F46,Deelnemers!$B:$D,2,FALSE),H46&gt;=VLOOKUP(D46,Deelnemers!$B:$D,2,FALSE)),1,IF(I46&gt;=VLOOKUP(F46,Deelnemers!$B:$D,2,FALSE),3,0)),"")</f>
        <v>0</v>
      </c>
      <c r="Q46" t="str">
        <f t="shared" si="3"/>
        <v>Jochems, Cees45567</v>
      </c>
      <c r="R46" t="str">
        <f t="shared" si="4"/>
        <v>Vermeulen, Rudolf45567</v>
      </c>
      <c r="S46" t="s">
        <v>30</v>
      </c>
    </row>
    <row r="47" spans="1:19">
      <c r="A47" t="str">
        <f>B47&amp;"-"&amp;COUNTIF($B$3:B47, B47)</f>
        <v>Zagers, Kees-Vissenberg, Erwin-1</v>
      </c>
      <c r="B47" s="3" t="str">
        <f t="shared" si="0"/>
        <v>Zagers, Kees-Vissenberg, Erwin</v>
      </c>
      <c r="C47" s="237">
        <v>45567</v>
      </c>
      <c r="D47" s="116" t="s">
        <v>16</v>
      </c>
      <c r="E47" s="146">
        <f>IFERROR(VLOOKUP(D47,Deelnemers!$B$2:$C$26,2,FALSE),"")</f>
        <v>12</v>
      </c>
      <c r="F47" s="136" t="s">
        <v>14</v>
      </c>
      <c r="G47" s="146">
        <f>IFERROR(VLOOKUP(F47,Deelnemers!$B$2:$C$26,2,FALSE),"")</f>
        <v>19</v>
      </c>
      <c r="H47" s="164">
        <v>5</v>
      </c>
      <c r="I47" s="165">
        <v>19</v>
      </c>
      <c r="J47" s="166">
        <v>24</v>
      </c>
      <c r="K47" s="164">
        <v>2</v>
      </c>
      <c r="L47" s="165">
        <v>3</v>
      </c>
      <c r="M47" s="138">
        <f t="shared" si="1"/>
        <v>0.20833333333333334</v>
      </c>
      <c r="N47" s="139">
        <f t="shared" si="2"/>
        <v>0.79166666666666663</v>
      </c>
      <c r="O47" s="140">
        <f>_xlfn.IFNA(IF(AND(H47&gt;=VLOOKUP(D47,Deelnemers!$B:$D,2,FALSE),I47&gt;=VLOOKUP(F47,Deelnemers!$B:$D,2,FALSE)),1,IF(H47&gt;=VLOOKUP(D47,Deelnemers!$B:$D,2,FALSE),3,0)),"")</f>
        <v>0</v>
      </c>
      <c r="P47" s="141">
        <f>_xlfn.IFNA(IF(AND(I47&gt;=VLOOKUP(F47,Deelnemers!$B:$D,2,FALSE),H47&gt;=VLOOKUP(D47,Deelnemers!$B:$D,2,FALSE)),1,IF(I47&gt;=VLOOKUP(F47,Deelnemers!$B:$D,2,FALSE),3,0)),"")</f>
        <v>3</v>
      </c>
      <c r="Q47" t="str">
        <f t="shared" si="3"/>
        <v>Zagers, Kees45567</v>
      </c>
      <c r="R47" t="str">
        <f t="shared" si="4"/>
        <v>Vissenberg, Erwin45567</v>
      </c>
      <c r="S47" t="s">
        <v>30</v>
      </c>
    </row>
    <row r="48" spans="1:19">
      <c r="A48" t="str">
        <f>B48&amp;"-"&amp;COUNTIF($B$3:B48, B48)</f>
        <v>Praat, Marcel van-Steen, Kees van-1</v>
      </c>
      <c r="B48" s="3" t="str">
        <f t="shared" si="0"/>
        <v>Praat, Marcel van-Steen, Kees van</v>
      </c>
      <c r="C48" s="237">
        <v>45567</v>
      </c>
      <c r="D48" s="116" t="s">
        <v>13</v>
      </c>
      <c r="E48" s="146">
        <f>IFERROR(VLOOKUP(D48,Deelnemers!$B$2:$C$26,2,FALSE),"")</f>
        <v>12</v>
      </c>
      <c r="F48" s="136" t="s">
        <v>10</v>
      </c>
      <c r="G48" s="146">
        <f>IFERROR(VLOOKUP(F48,Deelnemers!$B$2:$C$26,2,FALSE),"")</f>
        <v>14</v>
      </c>
      <c r="H48" s="164">
        <v>12</v>
      </c>
      <c r="I48" s="165">
        <v>12</v>
      </c>
      <c r="J48" s="166">
        <v>21</v>
      </c>
      <c r="K48" s="164">
        <v>2</v>
      </c>
      <c r="L48" s="165">
        <v>4</v>
      </c>
      <c r="M48" s="138">
        <f t="shared" si="1"/>
        <v>0.5714285714285714</v>
      </c>
      <c r="N48" s="139">
        <f t="shared" si="2"/>
        <v>0.5714285714285714</v>
      </c>
      <c r="O48" s="140">
        <f>_xlfn.IFNA(IF(AND(H48&gt;=VLOOKUP(D48,Deelnemers!$B:$D,2,FALSE),I48&gt;=VLOOKUP(F48,Deelnemers!$B:$D,2,FALSE)),1,IF(H48&gt;=VLOOKUP(D48,Deelnemers!$B:$D,2,FALSE),3,0)),"")</f>
        <v>3</v>
      </c>
      <c r="P48" s="141">
        <f>_xlfn.IFNA(IF(AND(I48&gt;=VLOOKUP(F48,Deelnemers!$B:$D,2,FALSE),H48&gt;=VLOOKUP(D48,Deelnemers!$B:$D,2,FALSE)),1,IF(I48&gt;=VLOOKUP(F48,Deelnemers!$B:$D,2,FALSE),3,0)),"")</f>
        <v>0</v>
      </c>
      <c r="Q48" t="str">
        <f t="shared" si="3"/>
        <v>Praat, Marcel van45567</v>
      </c>
      <c r="R48" t="str">
        <f t="shared" si="4"/>
        <v>Steen, Kees van45567</v>
      </c>
      <c r="S48" t="s">
        <v>30</v>
      </c>
    </row>
    <row r="49" spans="1:19">
      <c r="A49" t="str">
        <f>B49&amp;"-"&amp;COUNTIF($B$3:B49, B49)</f>
        <v>Vermeulen, Rudolf-Hoppenbrouwers, Ben-1</v>
      </c>
      <c r="B49" s="3" t="str">
        <f t="shared" si="0"/>
        <v>Vermeulen, Rudolf-Hoppenbrouwers, Ben</v>
      </c>
      <c r="C49" s="237">
        <v>45567</v>
      </c>
      <c r="D49" s="116" t="s">
        <v>12</v>
      </c>
      <c r="E49" s="146">
        <f>IFERROR(VLOOKUP(D49,Deelnemers!$B$2:$C$26,2,FALSE),"")</f>
        <v>14</v>
      </c>
      <c r="F49" s="136" t="s">
        <v>9</v>
      </c>
      <c r="G49" s="146">
        <f>IFERROR(VLOOKUP(F49,Deelnemers!$B$2:$C$26,2,FALSE),"")</f>
        <v>12</v>
      </c>
      <c r="H49" s="164">
        <v>11</v>
      </c>
      <c r="I49" s="165">
        <v>5</v>
      </c>
      <c r="J49" s="166">
        <v>30</v>
      </c>
      <c r="K49" s="164">
        <v>2</v>
      </c>
      <c r="L49" s="165">
        <v>2</v>
      </c>
      <c r="M49" s="138">
        <f t="shared" si="1"/>
        <v>0.36666666666666664</v>
      </c>
      <c r="N49" s="139">
        <f t="shared" si="2"/>
        <v>0.16666666666666666</v>
      </c>
      <c r="O49" s="140">
        <f>_xlfn.IFNA(IF(AND(H49&gt;=VLOOKUP(D49,Deelnemers!$B:$D,2,FALSE),I49&gt;=VLOOKUP(F49,Deelnemers!$B:$D,2,FALSE)),1,IF(H49&gt;=VLOOKUP(D49,Deelnemers!$B:$D,2,FALSE),3,0)),"")</f>
        <v>0</v>
      </c>
      <c r="P49" s="141">
        <f>_xlfn.IFNA(IF(AND(I49&gt;=VLOOKUP(F49,Deelnemers!$B:$D,2,FALSE),H49&gt;=VLOOKUP(D49,Deelnemers!$B:$D,2,FALSE)),1,IF(I49&gt;=VLOOKUP(F49,Deelnemers!$B:$D,2,FALSE),3,0)),"")</f>
        <v>0</v>
      </c>
      <c r="Q49" t="str">
        <f t="shared" si="3"/>
        <v>Vermeulen, Rudolf45567</v>
      </c>
      <c r="R49" t="str">
        <f t="shared" si="4"/>
        <v>Hoppenbrouwers, Ben45567</v>
      </c>
      <c r="S49" t="s">
        <v>30</v>
      </c>
    </row>
    <row r="50" spans="1:19">
      <c r="A50" t="str">
        <f>B50&amp;"-"&amp;COUNTIF($B$3:B50, B50)</f>
        <v>Jochems, Cees-Havermans, Jos-1</v>
      </c>
      <c r="B50" s="3" t="str">
        <f t="shared" si="0"/>
        <v>Jochems, Cees-Havermans, Jos</v>
      </c>
      <c r="C50" s="237">
        <v>45567</v>
      </c>
      <c r="D50" s="116" t="s">
        <v>17</v>
      </c>
      <c r="E50" s="146">
        <f>IFERROR(VLOOKUP(D50,Deelnemers!$B$2:$C$26,2,FALSE),"")</f>
        <v>17</v>
      </c>
      <c r="F50" s="136" t="s">
        <v>22</v>
      </c>
      <c r="G50" s="146">
        <f>IFERROR(VLOOKUP(F50,Deelnemers!$B$2:$C$26,2,FALSE),"")</f>
        <v>13</v>
      </c>
      <c r="H50" s="164">
        <v>8</v>
      </c>
      <c r="I50" s="165">
        <v>13</v>
      </c>
      <c r="J50" s="166">
        <v>24</v>
      </c>
      <c r="K50" s="164">
        <v>2</v>
      </c>
      <c r="L50" s="165">
        <v>5</v>
      </c>
      <c r="M50" s="138">
        <f t="shared" si="1"/>
        <v>0.33333333333333331</v>
      </c>
      <c r="N50" s="139">
        <f t="shared" si="2"/>
        <v>0.54166666666666663</v>
      </c>
      <c r="O50" s="140">
        <f>_xlfn.IFNA(IF(AND(H50&gt;=VLOOKUP(D50,Deelnemers!$B:$D,2,FALSE),I50&gt;=VLOOKUP(F50,Deelnemers!$B:$D,2,FALSE)),1,IF(H50&gt;=VLOOKUP(D50,Deelnemers!$B:$D,2,FALSE),3,0)),"")</f>
        <v>0</v>
      </c>
      <c r="P50" s="141">
        <f>_xlfn.IFNA(IF(AND(I50&gt;=VLOOKUP(F50,Deelnemers!$B:$D,2,FALSE),H50&gt;=VLOOKUP(D50,Deelnemers!$B:$D,2,FALSE)),1,IF(I50&gt;=VLOOKUP(F50,Deelnemers!$B:$D,2,FALSE),3,0)),"")</f>
        <v>3</v>
      </c>
      <c r="Q50" t="str">
        <f t="shared" si="3"/>
        <v>Jochems, Cees45567</v>
      </c>
      <c r="R50" t="str">
        <f t="shared" si="4"/>
        <v>Havermans, Jos45567</v>
      </c>
      <c r="S50" t="s">
        <v>30</v>
      </c>
    </row>
    <row r="51" spans="1:19">
      <c r="A51" t="str">
        <f>B51&amp;"-"&amp;COUNTIF($B$3:B51, B51)</f>
        <v>Praat, Marcel van-Steen, Jan van-1</v>
      </c>
      <c r="B51" s="3" t="str">
        <f t="shared" si="0"/>
        <v>Praat, Marcel van-Steen, Jan van</v>
      </c>
      <c r="C51" s="237">
        <v>45567</v>
      </c>
      <c r="D51" s="116" t="s">
        <v>13</v>
      </c>
      <c r="E51" s="146">
        <f>IFERROR(VLOOKUP(D51,Deelnemers!$B$2:$C$26,2,FALSE),"")</f>
        <v>12</v>
      </c>
      <c r="F51" s="136" t="s">
        <v>19</v>
      </c>
      <c r="G51" s="146">
        <f>IFERROR(VLOOKUP(F51,Deelnemers!$B$2:$C$26,2,FALSE),"")</f>
        <v>14</v>
      </c>
      <c r="H51" s="164">
        <v>12</v>
      </c>
      <c r="I51" s="165">
        <v>14</v>
      </c>
      <c r="J51" s="166">
        <v>21</v>
      </c>
      <c r="K51" s="164">
        <v>2</v>
      </c>
      <c r="L51" s="165">
        <v>3</v>
      </c>
      <c r="M51" s="138">
        <f t="shared" si="1"/>
        <v>0.5714285714285714</v>
      </c>
      <c r="N51" s="139">
        <f t="shared" si="2"/>
        <v>0.66666666666666663</v>
      </c>
      <c r="O51" s="140">
        <f>_xlfn.IFNA(IF(AND(H51&gt;=VLOOKUP(D51,Deelnemers!$B:$D,2,FALSE),I51&gt;=VLOOKUP(F51,Deelnemers!$B:$D,2,FALSE)),1,IF(H51&gt;=VLOOKUP(D51,Deelnemers!$B:$D,2,FALSE),3,0)),"")</f>
        <v>1</v>
      </c>
      <c r="P51" s="141">
        <f>_xlfn.IFNA(IF(AND(I51&gt;=VLOOKUP(F51,Deelnemers!$B:$D,2,FALSE),H51&gt;=VLOOKUP(D51,Deelnemers!$B:$D,2,FALSE)),1,IF(I51&gt;=VLOOKUP(F51,Deelnemers!$B:$D,2,FALSE),3,0)),"")</f>
        <v>1</v>
      </c>
      <c r="Q51" t="str">
        <f t="shared" si="3"/>
        <v>Praat, Marcel van45567</v>
      </c>
      <c r="R51" t="str">
        <f t="shared" si="4"/>
        <v>Steen, Jan van45567</v>
      </c>
      <c r="S51" t="s">
        <v>30</v>
      </c>
    </row>
    <row r="52" spans="1:19">
      <c r="A52" t="str">
        <f>B52&amp;"-"&amp;COUNTIF($B$3:B52, B52)</f>
        <v>Praat, Marcel van-Hanegraaf, Daan-1</v>
      </c>
      <c r="B52" s="3" t="str">
        <f t="shared" si="0"/>
        <v>Praat, Marcel van-Hanegraaf, Daan</v>
      </c>
      <c r="C52" s="237">
        <v>45574</v>
      </c>
      <c r="D52" s="116" t="s">
        <v>13</v>
      </c>
      <c r="E52" s="146">
        <f>IFERROR(VLOOKUP(D52,Deelnemers!$B$2:$C$26,2,FALSE),"")</f>
        <v>12</v>
      </c>
      <c r="F52" s="136" t="s">
        <v>20</v>
      </c>
      <c r="G52" s="146">
        <f>IFERROR(VLOOKUP(F52,Deelnemers!$B$2:$C$26,2,FALSE),"")</f>
        <v>17</v>
      </c>
      <c r="H52" s="164">
        <v>12</v>
      </c>
      <c r="I52" s="165">
        <v>7</v>
      </c>
      <c r="J52" s="166">
        <v>20</v>
      </c>
      <c r="K52" s="164">
        <v>2</v>
      </c>
      <c r="L52" s="165">
        <v>2</v>
      </c>
      <c r="M52" s="138">
        <f t="shared" si="1"/>
        <v>0.6</v>
      </c>
      <c r="N52" s="139">
        <f t="shared" si="2"/>
        <v>0.35</v>
      </c>
      <c r="O52" s="140">
        <f>_xlfn.IFNA(IF(AND(H52&gt;=VLOOKUP(D52,Deelnemers!$B:$D,2,FALSE),I52&gt;=VLOOKUP(F52,Deelnemers!$B:$D,2,FALSE)),1,IF(H52&gt;=VLOOKUP(D52,Deelnemers!$B:$D,2,FALSE),3,0)),"")</f>
        <v>3</v>
      </c>
      <c r="P52" s="141">
        <f>_xlfn.IFNA(IF(AND(I52&gt;=VLOOKUP(F52,Deelnemers!$B:$D,2,FALSE),H52&gt;=VLOOKUP(D52,Deelnemers!$B:$D,2,FALSE)),1,IF(I52&gt;=VLOOKUP(F52,Deelnemers!$B:$D,2,FALSE),3,0)),"")</f>
        <v>0</v>
      </c>
      <c r="Q52" t="str">
        <f t="shared" si="3"/>
        <v>Praat, Marcel van45574</v>
      </c>
      <c r="R52" t="str">
        <f t="shared" si="4"/>
        <v>Hanegraaf, Daan45574</v>
      </c>
      <c r="S52" t="s">
        <v>30</v>
      </c>
    </row>
    <row r="53" spans="1:19">
      <c r="A53" t="str">
        <f>B53&amp;"-"&amp;COUNTIF($B$3:B53, B53)</f>
        <v>Havermans, Jos-Kroese, Gerard-1</v>
      </c>
      <c r="B53" s="3" t="str">
        <f t="shared" si="0"/>
        <v>Havermans, Jos-Kroese, Gerard</v>
      </c>
      <c r="C53" s="237">
        <v>45574</v>
      </c>
      <c r="D53" s="116" t="s">
        <v>22</v>
      </c>
      <c r="E53" s="146">
        <f>IFERROR(VLOOKUP(D53,Deelnemers!$B$2:$C$26,2,FALSE),"")</f>
        <v>13</v>
      </c>
      <c r="F53" s="136" t="s">
        <v>11</v>
      </c>
      <c r="G53" s="146">
        <f>IFERROR(VLOOKUP(F53,Deelnemers!$B$2:$C$26,2,FALSE),"")</f>
        <v>13</v>
      </c>
      <c r="H53" s="164">
        <v>10</v>
      </c>
      <c r="I53" s="165">
        <v>11</v>
      </c>
      <c r="J53" s="166">
        <v>30</v>
      </c>
      <c r="K53" s="164">
        <v>1</v>
      </c>
      <c r="L53" s="165">
        <v>2</v>
      </c>
      <c r="M53" s="138">
        <f t="shared" si="1"/>
        <v>0.33333333333333331</v>
      </c>
      <c r="N53" s="139">
        <f t="shared" si="2"/>
        <v>0.36666666666666664</v>
      </c>
      <c r="O53" s="140">
        <f>_xlfn.IFNA(IF(AND(H53&gt;=VLOOKUP(D53,Deelnemers!$B:$D,2,FALSE),I53&gt;=VLOOKUP(F53,Deelnemers!$B:$D,2,FALSE)),1,IF(H53&gt;=VLOOKUP(D53,Deelnemers!$B:$D,2,FALSE),3,0)),"")</f>
        <v>0</v>
      </c>
      <c r="P53" s="141">
        <f>_xlfn.IFNA(IF(AND(I53&gt;=VLOOKUP(F53,Deelnemers!$B:$D,2,FALSE),H53&gt;=VLOOKUP(D53,Deelnemers!$B:$D,2,FALSE)),1,IF(I53&gt;=VLOOKUP(F53,Deelnemers!$B:$D,2,FALSE),3,0)),"")</f>
        <v>0</v>
      </c>
      <c r="Q53" t="str">
        <f t="shared" si="3"/>
        <v>Havermans, Jos45574</v>
      </c>
      <c r="R53" t="str">
        <f t="shared" si="4"/>
        <v>Kroese, Gerard45574</v>
      </c>
      <c r="S53" t="s">
        <v>30</v>
      </c>
    </row>
    <row r="54" spans="1:19">
      <c r="A54" t="str">
        <f>B54&amp;"-"&amp;COUNTIF($B$3:B54, B54)</f>
        <v>Vermeulen, Rudolf-Zagers, Mark-2</v>
      </c>
      <c r="B54" s="3" t="str">
        <f t="shared" si="0"/>
        <v>Vermeulen, Rudolf-Zagers, Mark</v>
      </c>
      <c r="C54" s="237">
        <v>45574</v>
      </c>
      <c r="D54" s="116" t="s">
        <v>12</v>
      </c>
      <c r="E54" s="146">
        <f>IFERROR(VLOOKUP(D54,Deelnemers!$B$2:$C$26,2,FALSE),"")</f>
        <v>14</v>
      </c>
      <c r="F54" s="136" t="s">
        <v>18</v>
      </c>
      <c r="G54" s="146">
        <f>IFERROR(VLOOKUP(F54,Deelnemers!$B$2:$C$26,2,FALSE),"")</f>
        <v>15</v>
      </c>
      <c r="H54" s="164">
        <v>14</v>
      </c>
      <c r="I54" s="165">
        <v>8</v>
      </c>
      <c r="J54" s="166">
        <v>21</v>
      </c>
      <c r="K54" s="164">
        <v>6</v>
      </c>
      <c r="L54" s="165">
        <v>2</v>
      </c>
      <c r="M54" s="138">
        <f t="shared" si="1"/>
        <v>0.66666666666666663</v>
      </c>
      <c r="N54" s="139">
        <f t="shared" si="2"/>
        <v>0.38095238095238093</v>
      </c>
      <c r="O54" s="140">
        <f>_xlfn.IFNA(IF(AND(H54&gt;=VLOOKUP(D54,Deelnemers!$B:$D,2,FALSE),I54&gt;=VLOOKUP(F54,Deelnemers!$B:$D,2,FALSE)),1,IF(H54&gt;=VLOOKUP(D54,Deelnemers!$B:$D,2,FALSE),3,0)),"")</f>
        <v>3</v>
      </c>
      <c r="P54" s="141">
        <f>_xlfn.IFNA(IF(AND(I54&gt;=VLOOKUP(F54,Deelnemers!$B:$D,2,FALSE),H54&gt;=VLOOKUP(D54,Deelnemers!$B:$D,2,FALSE)),1,IF(I54&gt;=VLOOKUP(F54,Deelnemers!$B:$D,2,FALSE),3,0)),"")</f>
        <v>0</v>
      </c>
      <c r="Q54" t="str">
        <f t="shared" si="3"/>
        <v>Vermeulen, Rudolf45574</v>
      </c>
      <c r="R54" t="str">
        <f t="shared" si="4"/>
        <v>Zagers, Mark45574</v>
      </c>
      <c r="S54" t="s">
        <v>30</v>
      </c>
    </row>
    <row r="55" spans="1:19">
      <c r="A55" t="str">
        <f>B55&amp;"-"&amp;COUNTIF($B$3:B55, B55)</f>
        <v>Hoppenbrouwers, Ben-Oorschot, René van-1</v>
      </c>
      <c r="B55" s="3" t="str">
        <f t="shared" si="0"/>
        <v>Hoppenbrouwers, Ben-Oorschot, René van</v>
      </c>
      <c r="C55" s="237">
        <v>45574</v>
      </c>
      <c r="D55" s="116" t="s">
        <v>9</v>
      </c>
      <c r="E55" s="146">
        <f>IFERROR(VLOOKUP(D55,Deelnemers!$B$2:$C$26,2,FALSE),"")</f>
        <v>12</v>
      </c>
      <c r="F55" s="136" t="s">
        <v>15</v>
      </c>
      <c r="G55" s="146">
        <f>IFERROR(VLOOKUP(F55,Deelnemers!$B$2:$C$26,2,FALSE),"")</f>
        <v>14</v>
      </c>
      <c r="H55" s="164">
        <v>12</v>
      </c>
      <c r="I55" s="165">
        <v>12</v>
      </c>
      <c r="J55" s="166">
        <v>28</v>
      </c>
      <c r="K55" s="164">
        <v>3</v>
      </c>
      <c r="L55" s="165">
        <v>2</v>
      </c>
      <c r="M55" s="138">
        <f t="shared" si="1"/>
        <v>0.42857142857142855</v>
      </c>
      <c r="N55" s="139">
        <f t="shared" si="2"/>
        <v>0.42857142857142855</v>
      </c>
      <c r="O55" s="140">
        <f>_xlfn.IFNA(IF(AND(H55&gt;=VLOOKUP(D55,Deelnemers!$B:$D,2,FALSE),I55&gt;=VLOOKUP(F55,Deelnemers!$B:$D,2,FALSE)),1,IF(H55&gt;=VLOOKUP(D55,Deelnemers!$B:$D,2,FALSE),3,0)),"")</f>
        <v>3</v>
      </c>
      <c r="P55" s="141">
        <f>_xlfn.IFNA(IF(AND(I55&gt;=VLOOKUP(F55,Deelnemers!$B:$D,2,FALSE),H55&gt;=VLOOKUP(D55,Deelnemers!$B:$D,2,FALSE)),1,IF(I55&gt;=VLOOKUP(F55,Deelnemers!$B:$D,2,FALSE),3,0)),"")</f>
        <v>0</v>
      </c>
      <c r="Q55" t="str">
        <f t="shared" si="3"/>
        <v>Hoppenbrouwers, Ben45574</v>
      </c>
      <c r="R55" t="str">
        <f t="shared" si="4"/>
        <v>Oorschot, René van45574</v>
      </c>
      <c r="S55" t="s">
        <v>30</v>
      </c>
    </row>
    <row r="56" spans="1:19">
      <c r="A56" t="str">
        <f>B56&amp;"-"&amp;COUNTIF($B$3:B56, B56)</f>
        <v>Zagers, Kees-Verkooyen, John-1</v>
      </c>
      <c r="B56" s="3" t="str">
        <f t="shared" si="0"/>
        <v>Zagers, Kees-Verkooyen, John</v>
      </c>
      <c r="C56" s="237">
        <v>45574</v>
      </c>
      <c r="D56" s="116" t="s">
        <v>16</v>
      </c>
      <c r="E56" s="146">
        <f>IFERROR(VLOOKUP(D56,Deelnemers!$B$2:$C$26,2,FALSE),"")</f>
        <v>12</v>
      </c>
      <c r="F56" s="136" t="s">
        <v>23</v>
      </c>
      <c r="G56" s="146">
        <f>IFERROR(VLOOKUP(F56,Deelnemers!$B$2:$C$26,2,FALSE),"")</f>
        <v>10</v>
      </c>
      <c r="H56" s="164">
        <v>10</v>
      </c>
      <c r="I56" s="165">
        <v>10</v>
      </c>
      <c r="J56" s="166">
        <v>26</v>
      </c>
      <c r="K56" s="164">
        <v>2</v>
      </c>
      <c r="L56" s="165">
        <v>3</v>
      </c>
      <c r="M56" s="138">
        <f t="shared" si="1"/>
        <v>0.38461538461538464</v>
      </c>
      <c r="N56" s="139">
        <f t="shared" si="2"/>
        <v>0.38461538461538464</v>
      </c>
      <c r="O56" s="140">
        <f>_xlfn.IFNA(IF(AND(H56&gt;=VLOOKUP(D56,Deelnemers!$B:$D,2,FALSE),I56&gt;=VLOOKUP(F56,Deelnemers!$B:$D,2,FALSE)),1,IF(H56&gt;=VLOOKUP(D56,Deelnemers!$B:$D,2,FALSE),3,0)),"")</f>
        <v>0</v>
      </c>
      <c r="P56" s="141">
        <f>_xlfn.IFNA(IF(AND(I56&gt;=VLOOKUP(F56,Deelnemers!$B:$D,2,FALSE),H56&gt;=VLOOKUP(D56,Deelnemers!$B:$D,2,FALSE)),1,IF(I56&gt;=VLOOKUP(F56,Deelnemers!$B:$D,2,FALSE),3,0)),"")</f>
        <v>3</v>
      </c>
      <c r="Q56" t="str">
        <f t="shared" si="3"/>
        <v>Zagers, Kees45574</v>
      </c>
      <c r="R56" t="str">
        <f t="shared" si="4"/>
        <v>Verkooyen, John45574</v>
      </c>
      <c r="S56" t="s">
        <v>30</v>
      </c>
    </row>
    <row r="57" spans="1:19">
      <c r="A57" t="str">
        <f>B57&amp;"-"&amp;COUNTIF($B$3:B57, B57)</f>
        <v>Kroese, Gerard-Hanegraaf, Daan-1</v>
      </c>
      <c r="B57" s="3" t="str">
        <f t="shared" si="0"/>
        <v>Kroese, Gerard-Hanegraaf, Daan</v>
      </c>
      <c r="C57" s="237">
        <v>45574</v>
      </c>
      <c r="D57" s="116" t="s">
        <v>11</v>
      </c>
      <c r="E57" s="146">
        <f>IFERROR(VLOOKUP(D57,Deelnemers!$B$2:$C$26,2,FALSE),"")</f>
        <v>13</v>
      </c>
      <c r="F57" s="136" t="s">
        <v>20</v>
      </c>
      <c r="G57" s="146">
        <f>IFERROR(VLOOKUP(F57,Deelnemers!$B$2:$C$26,2,FALSE),"")</f>
        <v>17</v>
      </c>
      <c r="H57" s="164">
        <v>13</v>
      </c>
      <c r="I57" s="165">
        <v>6</v>
      </c>
      <c r="J57" s="166">
        <v>20</v>
      </c>
      <c r="K57" s="164">
        <v>3</v>
      </c>
      <c r="L57" s="165">
        <v>2</v>
      </c>
      <c r="M57" s="138">
        <f t="shared" si="1"/>
        <v>0.65</v>
      </c>
      <c r="N57" s="139">
        <f t="shared" si="2"/>
        <v>0.3</v>
      </c>
      <c r="O57" s="140">
        <f>_xlfn.IFNA(IF(AND(H57&gt;=VLOOKUP(D57,Deelnemers!$B:$D,2,FALSE),I57&gt;=VLOOKUP(F57,Deelnemers!$B:$D,2,FALSE)),1,IF(H57&gt;=VLOOKUP(D57,Deelnemers!$B:$D,2,FALSE),3,0)),"")</f>
        <v>3</v>
      </c>
      <c r="P57" s="141">
        <f>_xlfn.IFNA(IF(AND(I57&gt;=VLOOKUP(F57,Deelnemers!$B:$D,2,FALSE),H57&gt;=VLOOKUP(D57,Deelnemers!$B:$D,2,FALSE)),1,IF(I57&gt;=VLOOKUP(F57,Deelnemers!$B:$D,2,FALSE),3,0)),"")</f>
        <v>0</v>
      </c>
      <c r="Q57" t="str">
        <f t="shared" si="3"/>
        <v>Kroese, Gerard45574</v>
      </c>
      <c r="R57" t="str">
        <f t="shared" si="4"/>
        <v>Hanegraaf, Daan45574</v>
      </c>
      <c r="S57" t="s">
        <v>30</v>
      </c>
    </row>
    <row r="58" spans="1:19">
      <c r="A58" t="str">
        <f>B58&amp;"-"&amp;COUNTIF($B$3:B58, B58)</f>
        <v>Praat, Marcel van-Vermeulen, Rudolf-1</v>
      </c>
      <c r="B58" s="3" t="str">
        <f t="shared" si="0"/>
        <v>Praat, Marcel van-Vermeulen, Rudolf</v>
      </c>
      <c r="C58" s="237">
        <v>45574</v>
      </c>
      <c r="D58" s="116" t="s">
        <v>13</v>
      </c>
      <c r="E58" s="146">
        <f>IFERROR(VLOOKUP(D58,Deelnemers!$B$2:$C$26,2,FALSE),"")</f>
        <v>12</v>
      </c>
      <c r="F58" s="136" t="s">
        <v>12</v>
      </c>
      <c r="G58" s="146">
        <f>IFERROR(VLOOKUP(F58,Deelnemers!$B$2:$C$26,2,FALSE),"")</f>
        <v>14</v>
      </c>
      <c r="H58" s="164">
        <v>7</v>
      </c>
      <c r="I58" s="165">
        <v>14</v>
      </c>
      <c r="J58" s="166">
        <v>22</v>
      </c>
      <c r="K58" s="164">
        <v>2</v>
      </c>
      <c r="L58" s="165">
        <v>3</v>
      </c>
      <c r="M58" s="138">
        <f t="shared" si="1"/>
        <v>0.31818181818181818</v>
      </c>
      <c r="N58" s="139">
        <f t="shared" si="2"/>
        <v>0.63636363636363635</v>
      </c>
      <c r="O58" s="140">
        <f>_xlfn.IFNA(IF(AND(H58&gt;=VLOOKUP(D58,Deelnemers!$B:$D,2,FALSE),I58&gt;=VLOOKUP(F58,Deelnemers!$B:$D,2,FALSE)),1,IF(H58&gt;=VLOOKUP(D58,Deelnemers!$B:$D,2,FALSE),3,0)),"")</f>
        <v>0</v>
      </c>
      <c r="P58" s="141">
        <f>_xlfn.IFNA(IF(AND(I58&gt;=VLOOKUP(F58,Deelnemers!$B:$D,2,FALSE),H58&gt;=VLOOKUP(D58,Deelnemers!$B:$D,2,FALSE)),1,IF(I58&gt;=VLOOKUP(F58,Deelnemers!$B:$D,2,FALSE),3,0)),"")</f>
        <v>3</v>
      </c>
      <c r="Q58" t="str">
        <f t="shared" si="3"/>
        <v>Praat, Marcel van45574</v>
      </c>
      <c r="R58" t="str">
        <f t="shared" si="4"/>
        <v>Vermeulen, Rudolf45574</v>
      </c>
      <c r="S58" t="s">
        <v>30</v>
      </c>
    </row>
    <row r="59" spans="1:19">
      <c r="A59" t="str">
        <f>B59&amp;"-"&amp;COUNTIF($B$3:B59, B59)</f>
        <v>Hoppenbrouwers, Ben-Havermans, Jos-1</v>
      </c>
      <c r="B59" s="3" t="str">
        <f t="shared" si="0"/>
        <v>Hoppenbrouwers, Ben-Havermans, Jos</v>
      </c>
      <c r="C59" s="237">
        <v>45574</v>
      </c>
      <c r="D59" s="116" t="s">
        <v>9</v>
      </c>
      <c r="E59" s="146">
        <f>IFERROR(VLOOKUP(D59,Deelnemers!$B$2:$C$26,2,FALSE),"")</f>
        <v>12</v>
      </c>
      <c r="F59" s="136" t="s">
        <v>22</v>
      </c>
      <c r="G59" s="146">
        <f>IFERROR(VLOOKUP(F59,Deelnemers!$B$2:$C$26,2,FALSE),"")</f>
        <v>13</v>
      </c>
      <c r="H59" s="164">
        <v>11</v>
      </c>
      <c r="I59" s="165">
        <v>13</v>
      </c>
      <c r="J59" s="166">
        <v>30</v>
      </c>
      <c r="K59" s="164">
        <v>3</v>
      </c>
      <c r="L59" s="165">
        <v>2</v>
      </c>
      <c r="M59" s="138">
        <f t="shared" si="1"/>
        <v>0.36666666666666664</v>
      </c>
      <c r="N59" s="139">
        <f t="shared" si="2"/>
        <v>0.43333333333333335</v>
      </c>
      <c r="O59" s="140">
        <f>_xlfn.IFNA(IF(AND(H59&gt;=VLOOKUP(D59,Deelnemers!$B:$D,2,FALSE),I59&gt;=VLOOKUP(F59,Deelnemers!$B:$D,2,FALSE)),1,IF(H59&gt;=VLOOKUP(D59,Deelnemers!$B:$D,2,FALSE),3,0)),"")</f>
        <v>0</v>
      </c>
      <c r="P59" s="141">
        <f>_xlfn.IFNA(IF(AND(I59&gt;=VLOOKUP(F59,Deelnemers!$B:$D,2,FALSE),H59&gt;=VLOOKUP(D59,Deelnemers!$B:$D,2,FALSE)),1,IF(I59&gt;=VLOOKUP(F59,Deelnemers!$B:$D,2,FALSE),3,0)),"")</f>
        <v>3</v>
      </c>
      <c r="Q59" t="str">
        <f t="shared" si="3"/>
        <v>Hoppenbrouwers, Ben45574</v>
      </c>
      <c r="R59" t="str">
        <f t="shared" si="4"/>
        <v>Havermans, Jos45574</v>
      </c>
      <c r="S59" t="s">
        <v>30</v>
      </c>
    </row>
    <row r="60" spans="1:19">
      <c r="A60" t="str">
        <f>B60&amp;"-"&amp;COUNTIF($B$3:B60, B60)</f>
        <v>Zagers, Mark-Verkooyen, John-1</v>
      </c>
      <c r="B60" s="3" t="str">
        <f t="shared" si="0"/>
        <v>Zagers, Mark-Verkooyen, John</v>
      </c>
      <c r="C60" s="237">
        <v>45574</v>
      </c>
      <c r="D60" s="116" t="s">
        <v>18</v>
      </c>
      <c r="E60" s="146">
        <f>IFERROR(VLOOKUP(D60,Deelnemers!$B$2:$C$26,2,FALSE),"")</f>
        <v>15</v>
      </c>
      <c r="F60" s="136" t="s">
        <v>23</v>
      </c>
      <c r="G60" s="146">
        <f>IFERROR(VLOOKUP(F60,Deelnemers!$B$2:$C$26,2,FALSE),"")</f>
        <v>10</v>
      </c>
      <c r="H60" s="164">
        <v>12</v>
      </c>
      <c r="I60" s="165">
        <v>5</v>
      </c>
      <c r="J60" s="166">
        <v>30</v>
      </c>
      <c r="K60" s="164">
        <v>4</v>
      </c>
      <c r="L60" s="165">
        <v>2</v>
      </c>
      <c r="M60" s="138">
        <f t="shared" si="1"/>
        <v>0.4</v>
      </c>
      <c r="N60" s="139">
        <f t="shared" si="2"/>
        <v>0.16666666666666666</v>
      </c>
      <c r="O60" s="140">
        <f>_xlfn.IFNA(IF(AND(H60&gt;=VLOOKUP(D60,Deelnemers!$B:$D,2,FALSE),I60&gt;=VLOOKUP(F60,Deelnemers!$B:$D,2,FALSE)),1,IF(H60&gt;=VLOOKUP(D60,Deelnemers!$B:$D,2,FALSE),3,0)),"")</f>
        <v>0</v>
      </c>
      <c r="P60" s="141">
        <f>_xlfn.IFNA(IF(AND(I60&gt;=VLOOKUP(F60,Deelnemers!$B:$D,2,FALSE),H60&gt;=VLOOKUP(D60,Deelnemers!$B:$D,2,FALSE)),1,IF(I60&gt;=VLOOKUP(F60,Deelnemers!$B:$D,2,FALSE),3,0)),"")</f>
        <v>0</v>
      </c>
      <c r="Q60" t="str">
        <f t="shared" si="3"/>
        <v>Zagers, Mark45574</v>
      </c>
      <c r="R60" t="str">
        <f t="shared" si="4"/>
        <v>Verkooyen, John45574</v>
      </c>
      <c r="S60" t="s">
        <v>30</v>
      </c>
    </row>
    <row r="61" spans="1:19">
      <c r="A61" t="str">
        <f>B61&amp;"-"&amp;COUNTIF($B$3:B61, B61)</f>
        <v>Zagers, Kees-Hanegraaf, Daan-2</v>
      </c>
      <c r="B61" s="3" t="str">
        <f t="shared" si="0"/>
        <v>Zagers, Kees-Hanegraaf, Daan</v>
      </c>
      <c r="C61" s="237">
        <v>45574</v>
      </c>
      <c r="D61" s="116" t="s">
        <v>16</v>
      </c>
      <c r="E61" s="146">
        <f>IFERROR(VLOOKUP(D61,Deelnemers!$B$2:$C$26,2,FALSE),"")</f>
        <v>12</v>
      </c>
      <c r="F61" s="136" t="s">
        <v>20</v>
      </c>
      <c r="G61" s="146">
        <f>IFERROR(VLOOKUP(F61,Deelnemers!$B$2:$C$26,2,FALSE),"")</f>
        <v>17</v>
      </c>
      <c r="H61" s="164">
        <v>9</v>
      </c>
      <c r="I61" s="165">
        <v>17</v>
      </c>
      <c r="J61" s="166">
        <v>27</v>
      </c>
      <c r="K61" s="164">
        <v>3</v>
      </c>
      <c r="L61" s="165">
        <v>3</v>
      </c>
      <c r="M61" s="138">
        <f t="shared" si="1"/>
        <v>0.33333333333333331</v>
      </c>
      <c r="N61" s="139">
        <f t="shared" si="2"/>
        <v>0.62962962962962965</v>
      </c>
      <c r="O61" s="140">
        <f>_xlfn.IFNA(IF(AND(H61&gt;=VLOOKUP(D61,Deelnemers!$B:$D,2,FALSE),I61&gt;=VLOOKUP(F61,Deelnemers!$B:$D,2,FALSE)),1,IF(H61&gt;=VLOOKUP(D61,Deelnemers!$B:$D,2,FALSE),3,0)),"")</f>
        <v>0</v>
      </c>
      <c r="P61" s="141">
        <f>_xlfn.IFNA(IF(AND(I61&gt;=VLOOKUP(F61,Deelnemers!$B:$D,2,FALSE),H61&gt;=VLOOKUP(D61,Deelnemers!$B:$D,2,FALSE)),1,IF(I61&gt;=VLOOKUP(F61,Deelnemers!$B:$D,2,FALSE),3,0)),"")</f>
        <v>3</v>
      </c>
      <c r="Q61" t="str">
        <f t="shared" si="3"/>
        <v>Zagers, Kees45574</v>
      </c>
      <c r="R61" t="str">
        <f t="shared" si="4"/>
        <v>Hanegraaf, Daan45574</v>
      </c>
      <c r="S61" t="s">
        <v>30</v>
      </c>
    </row>
    <row r="62" spans="1:19">
      <c r="A62" t="str">
        <f>B62&amp;"-"&amp;COUNTIF($B$3:B62, B62)</f>
        <v>Hoppenbrouwers, Ben-Vermeulen, Rudolf-2</v>
      </c>
      <c r="B62" s="3" t="str">
        <f t="shared" si="0"/>
        <v>Hoppenbrouwers, Ben-Vermeulen, Rudolf</v>
      </c>
      <c r="C62" s="237">
        <v>45574</v>
      </c>
      <c r="D62" s="116" t="s">
        <v>9</v>
      </c>
      <c r="E62" s="146">
        <f>IFERROR(VLOOKUP(D62,Deelnemers!$B$2:$C$26,2,FALSE),"")</f>
        <v>12</v>
      </c>
      <c r="F62" s="136" t="s">
        <v>12</v>
      </c>
      <c r="G62" s="146">
        <f>IFERROR(VLOOKUP(F62,Deelnemers!$B$2:$C$26,2,FALSE),"")</f>
        <v>14</v>
      </c>
      <c r="H62" s="164">
        <v>5</v>
      </c>
      <c r="I62" s="165">
        <v>14</v>
      </c>
      <c r="J62" s="166">
        <v>20</v>
      </c>
      <c r="K62" s="164">
        <v>2</v>
      </c>
      <c r="L62" s="165">
        <v>3</v>
      </c>
      <c r="M62" s="138">
        <f t="shared" si="1"/>
        <v>0.25</v>
      </c>
      <c r="N62" s="139">
        <f t="shared" si="2"/>
        <v>0.7</v>
      </c>
      <c r="O62" s="140">
        <f>_xlfn.IFNA(IF(AND(H62&gt;=VLOOKUP(D62,Deelnemers!$B:$D,2,FALSE),I62&gt;=VLOOKUP(F62,Deelnemers!$B:$D,2,FALSE)),1,IF(H62&gt;=VLOOKUP(D62,Deelnemers!$B:$D,2,FALSE),3,0)),"")</f>
        <v>0</v>
      </c>
      <c r="P62" s="141">
        <f>_xlfn.IFNA(IF(AND(I62&gt;=VLOOKUP(F62,Deelnemers!$B:$D,2,FALSE),H62&gt;=VLOOKUP(D62,Deelnemers!$B:$D,2,FALSE)),1,IF(I62&gt;=VLOOKUP(F62,Deelnemers!$B:$D,2,FALSE),3,0)),"")</f>
        <v>3</v>
      </c>
      <c r="Q62" t="str">
        <f t="shared" si="3"/>
        <v>Hoppenbrouwers, Ben45574</v>
      </c>
      <c r="R62" t="str">
        <f t="shared" si="4"/>
        <v>Vermeulen, Rudolf45574</v>
      </c>
      <c r="S62" t="s">
        <v>30</v>
      </c>
    </row>
    <row r="63" spans="1:19">
      <c r="A63" t="str">
        <f>B63&amp;"-"&amp;COUNTIF($B$3:B63, B63)</f>
        <v>Havermans, Jos-Praat, Marcel van-1</v>
      </c>
      <c r="B63" s="3" t="str">
        <f t="shared" si="0"/>
        <v>Havermans, Jos-Praat, Marcel van</v>
      </c>
      <c r="C63" s="237">
        <v>45574</v>
      </c>
      <c r="D63" s="116" t="s">
        <v>22</v>
      </c>
      <c r="E63" s="146">
        <f>IFERROR(VLOOKUP(D63,Deelnemers!$B$2:$C$26,2,FALSE),"")</f>
        <v>13</v>
      </c>
      <c r="F63" s="136" t="s">
        <v>13</v>
      </c>
      <c r="G63" s="146">
        <f>IFERROR(VLOOKUP(F63,Deelnemers!$B$2:$C$26,2,FALSE),"")</f>
        <v>12</v>
      </c>
      <c r="H63" s="164">
        <v>13</v>
      </c>
      <c r="I63" s="165">
        <v>8</v>
      </c>
      <c r="J63" s="166">
        <v>30</v>
      </c>
      <c r="K63" s="164">
        <v>2</v>
      </c>
      <c r="L63" s="165">
        <v>2</v>
      </c>
      <c r="M63" s="138">
        <f t="shared" si="1"/>
        <v>0.43333333333333335</v>
      </c>
      <c r="N63" s="139">
        <f t="shared" si="2"/>
        <v>0.26666666666666666</v>
      </c>
      <c r="O63" s="140">
        <f>_xlfn.IFNA(IF(AND(H63&gt;=VLOOKUP(D63,Deelnemers!$B:$D,2,FALSE),I63&gt;=VLOOKUP(F63,Deelnemers!$B:$D,2,FALSE)),1,IF(H63&gt;=VLOOKUP(D63,Deelnemers!$B:$D,2,FALSE),3,0)),"")</f>
        <v>3</v>
      </c>
      <c r="P63" s="141">
        <f>_xlfn.IFNA(IF(AND(I63&gt;=VLOOKUP(F63,Deelnemers!$B:$D,2,FALSE),H63&gt;=VLOOKUP(D63,Deelnemers!$B:$D,2,FALSE)),1,IF(I63&gt;=VLOOKUP(F63,Deelnemers!$B:$D,2,FALSE),3,0)),"")</f>
        <v>0</v>
      </c>
      <c r="Q63" t="str">
        <f t="shared" si="3"/>
        <v>Havermans, Jos45574</v>
      </c>
      <c r="R63" t="str">
        <f t="shared" si="4"/>
        <v>Praat, Marcel van45574</v>
      </c>
      <c r="S63" t="s">
        <v>30</v>
      </c>
    </row>
    <row r="64" spans="1:19">
      <c r="A64" t="str">
        <f>B64&amp;"-"&amp;COUNTIF($B$3:B64, B64)</f>
        <v>Jochems, Cees-Vissenberg, Erwin-1</v>
      </c>
      <c r="B64" s="3" t="str">
        <f t="shared" si="0"/>
        <v>Jochems, Cees-Vissenberg, Erwin</v>
      </c>
      <c r="C64" s="237">
        <v>45574</v>
      </c>
      <c r="D64" s="116" t="s">
        <v>17</v>
      </c>
      <c r="E64" s="146">
        <f>IFERROR(VLOOKUP(D64,Deelnemers!$B$2:$C$26,2,FALSE),"")</f>
        <v>17</v>
      </c>
      <c r="F64" s="136" t="s">
        <v>14</v>
      </c>
      <c r="G64" s="146">
        <f>IFERROR(VLOOKUP(F64,Deelnemers!$B$2:$C$26,2,FALSE),"")</f>
        <v>19</v>
      </c>
      <c r="H64" s="164">
        <v>15</v>
      </c>
      <c r="I64" s="165">
        <v>18</v>
      </c>
      <c r="J64" s="166">
        <v>30</v>
      </c>
      <c r="K64" s="164">
        <v>3</v>
      </c>
      <c r="L64" s="165">
        <v>4</v>
      </c>
      <c r="M64" s="138">
        <f t="shared" si="1"/>
        <v>0.5</v>
      </c>
      <c r="N64" s="139">
        <f t="shared" si="2"/>
        <v>0.6</v>
      </c>
      <c r="O64" s="140">
        <f>_xlfn.IFNA(IF(AND(H64&gt;=VLOOKUP(D64,Deelnemers!$B:$D,2,FALSE),I64&gt;=VLOOKUP(F64,Deelnemers!$B:$D,2,FALSE)),1,IF(H64&gt;=VLOOKUP(D64,Deelnemers!$B:$D,2,FALSE),3,0)),"")</f>
        <v>0</v>
      </c>
      <c r="P64" s="141">
        <f>_xlfn.IFNA(IF(AND(I64&gt;=VLOOKUP(F64,Deelnemers!$B:$D,2,FALSE),H64&gt;=VLOOKUP(D64,Deelnemers!$B:$D,2,FALSE)),1,IF(I64&gt;=VLOOKUP(F64,Deelnemers!$B:$D,2,FALSE),3,0)),"")</f>
        <v>0</v>
      </c>
      <c r="Q64" t="str">
        <f t="shared" si="3"/>
        <v>Jochems, Cees45574</v>
      </c>
      <c r="R64" t="str">
        <f t="shared" si="4"/>
        <v>Vissenberg, Erwin45574</v>
      </c>
      <c r="S64" t="s">
        <v>30</v>
      </c>
    </row>
    <row r="65" spans="1:19">
      <c r="A65" t="str">
        <f>B65&amp;"-"&amp;COUNTIF($B$3:B65, B65)</f>
        <v>Jochems, Cees-Oorschot, René van-1</v>
      </c>
      <c r="B65" s="3" t="str">
        <f t="shared" si="0"/>
        <v>Jochems, Cees-Oorschot, René van</v>
      </c>
      <c r="C65" s="237">
        <v>45581</v>
      </c>
      <c r="D65" s="116" t="s">
        <v>17</v>
      </c>
      <c r="E65" s="146">
        <f>IFERROR(VLOOKUP(D65,Deelnemers!$B$2:$C$26,2,FALSE),"")</f>
        <v>17</v>
      </c>
      <c r="F65" s="136" t="s">
        <v>15</v>
      </c>
      <c r="G65" s="146">
        <f>IFERROR(VLOOKUP(F65,Deelnemers!$B$2:$C$26,2,FALSE),"")</f>
        <v>14</v>
      </c>
      <c r="H65" s="164">
        <v>11</v>
      </c>
      <c r="I65" s="165">
        <v>8</v>
      </c>
      <c r="J65" s="166">
        <v>30</v>
      </c>
      <c r="K65" s="164">
        <v>2</v>
      </c>
      <c r="L65" s="165">
        <v>3</v>
      </c>
      <c r="M65" s="138">
        <f t="shared" si="1"/>
        <v>0.36666666666666664</v>
      </c>
      <c r="N65" s="139">
        <f t="shared" si="2"/>
        <v>0.26666666666666666</v>
      </c>
      <c r="O65" s="140">
        <f>_xlfn.IFNA(IF(AND(H65&gt;=VLOOKUP(D65,Deelnemers!$B:$D,2,FALSE),I65&gt;=VLOOKUP(F65,Deelnemers!$B:$D,2,FALSE)),1,IF(H65&gt;=VLOOKUP(D65,Deelnemers!$B:$D,2,FALSE),3,0)),"")</f>
        <v>0</v>
      </c>
      <c r="P65" s="141">
        <f>_xlfn.IFNA(IF(AND(I65&gt;=VLOOKUP(F65,Deelnemers!$B:$D,2,FALSE),H65&gt;=VLOOKUP(D65,Deelnemers!$B:$D,2,FALSE)),1,IF(I65&gt;=VLOOKUP(F65,Deelnemers!$B:$D,2,FALSE),3,0)),"")</f>
        <v>0</v>
      </c>
      <c r="Q65" t="str">
        <f t="shared" si="3"/>
        <v>Jochems, Cees45581</v>
      </c>
      <c r="R65" t="str">
        <f t="shared" si="4"/>
        <v>Oorschot, René van45581</v>
      </c>
      <c r="S65" t="s">
        <v>30</v>
      </c>
    </row>
    <row r="66" spans="1:19">
      <c r="A66" t="str">
        <f>B66&amp;"-"&amp;COUNTIF($B$3:B66, B66)</f>
        <v>Vermeulen, Rudolf-Steen, Kees van-1</v>
      </c>
      <c r="B66" s="3" t="str">
        <f t="shared" si="0"/>
        <v>Vermeulen, Rudolf-Steen, Kees van</v>
      </c>
      <c r="C66" s="237">
        <v>45581</v>
      </c>
      <c r="D66" s="116" t="s">
        <v>12</v>
      </c>
      <c r="E66" s="146">
        <f>IFERROR(VLOOKUP(D66,Deelnemers!$B$2:$C$26,2,FALSE),"")</f>
        <v>14</v>
      </c>
      <c r="F66" s="136" t="s">
        <v>10</v>
      </c>
      <c r="G66" s="146">
        <f>IFERROR(VLOOKUP(F66,Deelnemers!$B$2:$C$26,2,FALSE),"")</f>
        <v>14</v>
      </c>
      <c r="H66" s="164">
        <v>14</v>
      </c>
      <c r="I66" s="165">
        <v>13</v>
      </c>
      <c r="J66" s="166">
        <v>22</v>
      </c>
      <c r="K66" s="164">
        <v>4</v>
      </c>
      <c r="L66" s="165">
        <v>3</v>
      </c>
      <c r="M66" s="138">
        <f t="shared" si="1"/>
        <v>0.63636363636363635</v>
      </c>
      <c r="N66" s="139">
        <f t="shared" si="2"/>
        <v>0.59090909090909094</v>
      </c>
      <c r="O66" s="140">
        <f>_xlfn.IFNA(IF(AND(H66&gt;=VLOOKUP(D66,Deelnemers!$B:$D,2,FALSE),I66&gt;=VLOOKUP(F66,Deelnemers!$B:$D,2,FALSE)),1,IF(H66&gt;=VLOOKUP(D66,Deelnemers!$B:$D,2,FALSE),3,0)),"")</f>
        <v>3</v>
      </c>
      <c r="P66" s="141">
        <f>_xlfn.IFNA(IF(AND(I66&gt;=VLOOKUP(F66,Deelnemers!$B:$D,2,FALSE),H66&gt;=VLOOKUP(D66,Deelnemers!$B:$D,2,FALSE)),1,IF(I66&gt;=VLOOKUP(F66,Deelnemers!$B:$D,2,FALSE),3,0)),"")</f>
        <v>0</v>
      </c>
      <c r="Q66" t="str">
        <f t="shared" si="3"/>
        <v>Vermeulen, Rudolf45581</v>
      </c>
      <c r="R66" t="str">
        <f t="shared" si="4"/>
        <v>Steen, Kees van45581</v>
      </c>
      <c r="S66" t="s">
        <v>30</v>
      </c>
    </row>
    <row r="67" spans="1:19">
      <c r="A67" t="str">
        <f>B67&amp;"-"&amp;COUNTIF($B$3:B67, B67)</f>
        <v>Zagers, Kees-Havermans, Jos-2</v>
      </c>
      <c r="B67" s="3" t="str">
        <f t="shared" si="0"/>
        <v>Zagers, Kees-Havermans, Jos</v>
      </c>
      <c r="C67" s="237">
        <v>45581</v>
      </c>
      <c r="D67" s="116" t="s">
        <v>16</v>
      </c>
      <c r="E67" s="146">
        <f>IFERROR(VLOOKUP(D67,Deelnemers!$B$2:$C$26,2,FALSE),"")</f>
        <v>12</v>
      </c>
      <c r="F67" s="136" t="s">
        <v>22</v>
      </c>
      <c r="G67" s="146">
        <f>IFERROR(VLOOKUP(F67,Deelnemers!$B$2:$C$26,2,FALSE),"")</f>
        <v>13</v>
      </c>
      <c r="H67" s="164">
        <v>6</v>
      </c>
      <c r="I67" s="165">
        <v>13</v>
      </c>
      <c r="J67" s="166">
        <v>18</v>
      </c>
      <c r="K67" s="164">
        <v>3</v>
      </c>
      <c r="L67" s="165">
        <v>4</v>
      </c>
      <c r="M67" s="138">
        <f t="shared" si="1"/>
        <v>0.33333333333333331</v>
      </c>
      <c r="N67" s="139">
        <f t="shared" si="2"/>
        <v>0.72222222222222221</v>
      </c>
      <c r="O67" s="140">
        <f>_xlfn.IFNA(IF(AND(H67&gt;=VLOOKUP(D67,Deelnemers!$B:$D,2,FALSE),I67&gt;=VLOOKUP(F67,Deelnemers!$B:$D,2,FALSE)),1,IF(H67&gt;=VLOOKUP(D67,Deelnemers!$B:$D,2,FALSE),3,0)),"")</f>
        <v>0</v>
      </c>
      <c r="P67" s="141">
        <f>_xlfn.IFNA(IF(AND(I67&gt;=VLOOKUP(F67,Deelnemers!$B:$D,2,FALSE),H67&gt;=VLOOKUP(D67,Deelnemers!$B:$D,2,FALSE)),1,IF(I67&gt;=VLOOKUP(F67,Deelnemers!$B:$D,2,FALSE),3,0)),"")</f>
        <v>3</v>
      </c>
      <c r="Q67" t="str">
        <f t="shared" si="3"/>
        <v>Zagers, Kees45581</v>
      </c>
      <c r="R67" t="str">
        <f t="shared" si="4"/>
        <v>Havermans, Jos45581</v>
      </c>
      <c r="S67" t="s">
        <v>30</v>
      </c>
    </row>
    <row r="68" spans="1:19">
      <c r="A68" t="str">
        <f>B68&amp;"-"&amp;COUNTIF($B$3:B68, B68)</f>
        <v>Zagers, Mark-Verkooyen, John-2</v>
      </c>
      <c r="B68" s="3" t="str">
        <f t="shared" ref="B68:B131" si="10">CONCATENATE(D68,"-",F68)</f>
        <v>Zagers, Mark-Verkooyen, John</v>
      </c>
      <c r="C68" s="237">
        <v>45581</v>
      </c>
      <c r="D68" s="116" t="s">
        <v>18</v>
      </c>
      <c r="E68" s="146">
        <f>IFERROR(VLOOKUP(D68,Deelnemers!$B$2:$C$26,2,FALSE),"")</f>
        <v>15</v>
      </c>
      <c r="F68" s="136" t="s">
        <v>23</v>
      </c>
      <c r="G68" s="146">
        <f>IFERROR(VLOOKUP(F68,Deelnemers!$B$2:$C$26,2,FALSE),"")</f>
        <v>10</v>
      </c>
      <c r="H68" s="164">
        <v>15</v>
      </c>
      <c r="I68" s="165">
        <v>8</v>
      </c>
      <c r="J68" s="166">
        <v>22</v>
      </c>
      <c r="K68" s="164">
        <v>3</v>
      </c>
      <c r="L68" s="165">
        <v>3</v>
      </c>
      <c r="M68" s="138">
        <f t="shared" ref="M68:M131" si="11">IFERROR(IF(H68&gt;E68,E68,H68)/J68,0)</f>
        <v>0.68181818181818177</v>
      </c>
      <c r="N68" s="139">
        <f t="shared" ref="N68:N131" si="12">IFERROR(IF(I68&gt;G68,G68,I68)/J68,0)</f>
        <v>0.36363636363636365</v>
      </c>
      <c r="O68" s="140">
        <f>_xlfn.IFNA(IF(AND(H68&gt;=VLOOKUP(D68,Deelnemers!$B:$D,2,FALSE),I68&gt;=VLOOKUP(F68,Deelnemers!$B:$D,2,FALSE)),1,IF(H68&gt;=VLOOKUP(D68,Deelnemers!$B:$D,2,FALSE),3,0)),"")</f>
        <v>3</v>
      </c>
      <c r="P68" s="141">
        <f>_xlfn.IFNA(IF(AND(I68&gt;=VLOOKUP(F68,Deelnemers!$B:$D,2,FALSE),H68&gt;=VLOOKUP(D68,Deelnemers!$B:$D,2,FALSE)),1,IF(I68&gt;=VLOOKUP(F68,Deelnemers!$B:$D,2,FALSE),3,0)),"")</f>
        <v>0</v>
      </c>
      <c r="Q68" t="str">
        <f t="shared" ref="Q68:Q131" si="13">_xlfn.CONCAT(D68,C68)</f>
        <v>Zagers, Mark45581</v>
      </c>
      <c r="R68" t="str">
        <f t="shared" ref="R68:R131" si="14">_xlfn.CONCAT(F68,C68)</f>
        <v>Verkooyen, John45581</v>
      </c>
      <c r="S68" t="s">
        <v>30</v>
      </c>
    </row>
    <row r="69" spans="1:19">
      <c r="A69" t="str">
        <f>B69&amp;"-"&amp;COUNTIF($B$3:B69, B69)</f>
        <v>Oorschot, René van-Steen, Kees van-2</v>
      </c>
      <c r="B69" s="3" t="str">
        <f t="shared" si="10"/>
        <v>Oorschot, René van-Steen, Kees van</v>
      </c>
      <c r="C69" s="237">
        <v>45581</v>
      </c>
      <c r="D69" s="116" t="s">
        <v>15</v>
      </c>
      <c r="E69" s="146">
        <f>IFERROR(VLOOKUP(D69,Deelnemers!$B$2:$C$26,2,FALSE),"")</f>
        <v>14</v>
      </c>
      <c r="F69" s="136" t="s">
        <v>10</v>
      </c>
      <c r="G69" s="146">
        <f>IFERROR(VLOOKUP(F69,Deelnemers!$B$2:$C$26,2,FALSE),"")</f>
        <v>14</v>
      </c>
      <c r="H69" s="164">
        <v>6</v>
      </c>
      <c r="I69" s="165">
        <v>14</v>
      </c>
      <c r="J69" s="166">
        <v>19</v>
      </c>
      <c r="K69" s="164">
        <v>2</v>
      </c>
      <c r="L69" s="165">
        <v>6</v>
      </c>
      <c r="M69" s="138">
        <f t="shared" si="11"/>
        <v>0.31578947368421051</v>
      </c>
      <c r="N69" s="139">
        <f t="shared" si="12"/>
        <v>0.73684210526315785</v>
      </c>
      <c r="O69" s="140">
        <f>_xlfn.IFNA(IF(AND(H69&gt;=VLOOKUP(D69,Deelnemers!$B:$D,2,FALSE),I69&gt;=VLOOKUP(F69,Deelnemers!$B:$D,2,FALSE)),1,IF(H69&gt;=VLOOKUP(D69,Deelnemers!$B:$D,2,FALSE),3,0)),"")</f>
        <v>0</v>
      </c>
      <c r="P69" s="141">
        <f>_xlfn.IFNA(IF(AND(I69&gt;=VLOOKUP(F69,Deelnemers!$B:$D,2,FALSE),H69&gt;=VLOOKUP(D69,Deelnemers!$B:$D,2,FALSE)),1,IF(I69&gt;=VLOOKUP(F69,Deelnemers!$B:$D,2,FALSE),3,0)),"")</f>
        <v>3</v>
      </c>
      <c r="Q69" t="str">
        <f t="shared" si="13"/>
        <v>Oorschot, René van45581</v>
      </c>
      <c r="R69" t="str">
        <f t="shared" si="14"/>
        <v>Steen, Kees van45581</v>
      </c>
      <c r="S69" t="s">
        <v>30</v>
      </c>
    </row>
    <row r="70" spans="1:19">
      <c r="A70" t="str">
        <f>B70&amp;"-"&amp;COUNTIF($B$3:B70, B70)</f>
        <v>Vermeulen, Rudolf-Jochems, Cees-2</v>
      </c>
      <c r="B70" s="3" t="str">
        <f t="shared" si="10"/>
        <v>Vermeulen, Rudolf-Jochems, Cees</v>
      </c>
      <c r="C70" s="237">
        <v>45581</v>
      </c>
      <c r="D70" s="116" t="s">
        <v>12</v>
      </c>
      <c r="E70" s="146">
        <f>IFERROR(VLOOKUP(D70,Deelnemers!$B$2:$C$26,2,FALSE),"")</f>
        <v>14</v>
      </c>
      <c r="F70" s="136" t="s">
        <v>17</v>
      </c>
      <c r="G70" s="146">
        <f>IFERROR(VLOOKUP(F70,Deelnemers!$B$2:$C$26,2,FALSE),"")</f>
        <v>17</v>
      </c>
      <c r="H70" s="164">
        <v>8</v>
      </c>
      <c r="I70" s="165">
        <v>17</v>
      </c>
      <c r="J70" s="166">
        <v>25</v>
      </c>
      <c r="K70" s="164">
        <v>3</v>
      </c>
      <c r="L70" s="165">
        <v>5</v>
      </c>
      <c r="M70" s="138">
        <f t="shared" si="11"/>
        <v>0.32</v>
      </c>
      <c r="N70" s="139">
        <f t="shared" si="12"/>
        <v>0.68</v>
      </c>
      <c r="O70" s="140">
        <f>_xlfn.IFNA(IF(AND(H70&gt;=VLOOKUP(D70,Deelnemers!$B:$D,2,FALSE),I70&gt;=VLOOKUP(F70,Deelnemers!$B:$D,2,FALSE)),1,IF(H70&gt;=VLOOKUP(D70,Deelnemers!$B:$D,2,FALSE),3,0)),"")</f>
        <v>0</v>
      </c>
      <c r="P70" s="141">
        <f>_xlfn.IFNA(IF(AND(I70&gt;=VLOOKUP(F70,Deelnemers!$B:$D,2,FALSE),H70&gt;=VLOOKUP(D70,Deelnemers!$B:$D,2,FALSE)),1,IF(I70&gt;=VLOOKUP(F70,Deelnemers!$B:$D,2,FALSE),3,0)),"")</f>
        <v>3</v>
      </c>
      <c r="Q70" t="str">
        <f t="shared" si="13"/>
        <v>Vermeulen, Rudolf45581</v>
      </c>
      <c r="R70" t="str">
        <f t="shared" si="14"/>
        <v>Jochems, Cees45581</v>
      </c>
      <c r="S70" t="s">
        <v>30</v>
      </c>
    </row>
    <row r="71" spans="1:19">
      <c r="A71" t="str">
        <f>B71&amp;"-"&amp;COUNTIF($B$3:B71, B71)</f>
        <v>Zagers, Kees-Verkooyen, John-2</v>
      </c>
      <c r="B71" s="3" t="str">
        <f t="shared" si="10"/>
        <v>Zagers, Kees-Verkooyen, John</v>
      </c>
      <c r="C71" s="237">
        <v>45581</v>
      </c>
      <c r="D71" s="116" t="s">
        <v>16</v>
      </c>
      <c r="E71" s="146">
        <f>IFERROR(VLOOKUP(D71,Deelnemers!$B$2:$C$26,2,FALSE),"")</f>
        <v>12</v>
      </c>
      <c r="F71" s="136" t="s">
        <v>23</v>
      </c>
      <c r="G71" s="146">
        <f>IFERROR(VLOOKUP(F71,Deelnemers!$B$2:$C$26,2,FALSE),"")</f>
        <v>10</v>
      </c>
      <c r="H71" s="164">
        <v>4</v>
      </c>
      <c r="I71" s="165">
        <v>10</v>
      </c>
      <c r="J71" s="166">
        <v>14</v>
      </c>
      <c r="K71" s="164">
        <v>3</v>
      </c>
      <c r="L71" s="165">
        <v>3</v>
      </c>
      <c r="M71" s="138">
        <f t="shared" si="11"/>
        <v>0.2857142857142857</v>
      </c>
      <c r="N71" s="139">
        <f t="shared" si="12"/>
        <v>0.7142857142857143</v>
      </c>
      <c r="O71" s="140">
        <f>_xlfn.IFNA(IF(AND(H71&gt;=VLOOKUP(D71,Deelnemers!$B:$D,2,FALSE),I71&gt;=VLOOKUP(F71,Deelnemers!$B:$D,2,FALSE)),1,IF(H71&gt;=VLOOKUP(D71,Deelnemers!$B:$D,2,FALSE),3,0)),"")</f>
        <v>0</v>
      </c>
      <c r="P71" s="141">
        <f>_xlfn.IFNA(IF(AND(I71&gt;=VLOOKUP(F71,Deelnemers!$B:$D,2,FALSE),H71&gt;=VLOOKUP(D71,Deelnemers!$B:$D,2,FALSE)),1,IF(I71&gt;=VLOOKUP(F71,Deelnemers!$B:$D,2,FALSE),3,0)),"")</f>
        <v>3</v>
      </c>
      <c r="Q71" t="str">
        <f t="shared" si="13"/>
        <v>Zagers, Kees45581</v>
      </c>
      <c r="R71" t="str">
        <f t="shared" si="14"/>
        <v>Verkooyen, John45581</v>
      </c>
      <c r="S71" t="s">
        <v>30</v>
      </c>
    </row>
    <row r="72" spans="1:19">
      <c r="A72" t="str">
        <f>B72&amp;"-"&amp;COUNTIF($B$3:B72, B72)</f>
        <v>Zagers, Mark-Havermans, Jos-1</v>
      </c>
      <c r="B72" s="3" t="str">
        <f t="shared" si="10"/>
        <v>Zagers, Mark-Havermans, Jos</v>
      </c>
      <c r="C72" s="237">
        <v>45581</v>
      </c>
      <c r="D72" s="116" t="s">
        <v>18</v>
      </c>
      <c r="E72" s="146">
        <f>IFERROR(VLOOKUP(D72,Deelnemers!$B$2:$C$26,2,FALSE),"")</f>
        <v>15</v>
      </c>
      <c r="F72" s="136" t="s">
        <v>22</v>
      </c>
      <c r="G72" s="146">
        <f>IFERROR(VLOOKUP(F72,Deelnemers!$B$2:$C$26,2,FALSE),"")</f>
        <v>13</v>
      </c>
      <c r="H72" s="164">
        <v>8</v>
      </c>
      <c r="I72" s="165">
        <v>8</v>
      </c>
      <c r="J72" s="166">
        <v>30</v>
      </c>
      <c r="K72" s="164">
        <v>2</v>
      </c>
      <c r="L72" s="165">
        <v>1</v>
      </c>
      <c r="M72" s="138">
        <f t="shared" si="11"/>
        <v>0.26666666666666666</v>
      </c>
      <c r="N72" s="139">
        <f t="shared" si="12"/>
        <v>0.26666666666666666</v>
      </c>
      <c r="O72" s="140">
        <f>_xlfn.IFNA(IF(AND(H72&gt;=VLOOKUP(D72,Deelnemers!$B:$D,2,FALSE),I72&gt;=VLOOKUP(F72,Deelnemers!$B:$D,2,FALSE)),1,IF(H72&gt;=VLOOKUP(D72,Deelnemers!$B:$D,2,FALSE),3,0)),"")</f>
        <v>0</v>
      </c>
      <c r="P72" s="141">
        <f>_xlfn.IFNA(IF(AND(I72&gt;=VLOOKUP(F72,Deelnemers!$B:$D,2,FALSE),H72&gt;=VLOOKUP(D72,Deelnemers!$B:$D,2,FALSE)),1,IF(I72&gt;=VLOOKUP(F72,Deelnemers!$B:$D,2,FALSE),3,0)),"")</f>
        <v>0</v>
      </c>
      <c r="Q72" t="str">
        <f t="shared" si="13"/>
        <v>Zagers, Mark45581</v>
      </c>
      <c r="R72" t="str">
        <f t="shared" si="14"/>
        <v>Havermans, Jos45581</v>
      </c>
      <c r="S72" t="s">
        <v>30</v>
      </c>
    </row>
    <row r="73" spans="1:19">
      <c r="A73" t="str">
        <f>B73&amp;"-"&amp;COUNTIF($B$3:B73, B73)</f>
        <v>Vermeulen, Rudolf-Zagers, Kees-1</v>
      </c>
      <c r="B73" s="3" t="str">
        <f t="shared" si="10"/>
        <v>Vermeulen, Rudolf-Zagers, Kees</v>
      </c>
      <c r="C73" s="237">
        <v>45581</v>
      </c>
      <c r="D73" s="116" t="s">
        <v>12</v>
      </c>
      <c r="E73" s="146">
        <f>IFERROR(VLOOKUP(D73,Deelnemers!$B$2:$C$26,2,FALSE),"")</f>
        <v>14</v>
      </c>
      <c r="F73" s="136" t="s">
        <v>16</v>
      </c>
      <c r="G73" s="146">
        <f>IFERROR(VLOOKUP(F73,Deelnemers!$B$2:$C$26,2,FALSE),"")</f>
        <v>12</v>
      </c>
      <c r="H73" s="164">
        <v>13</v>
      </c>
      <c r="I73" s="165">
        <v>12</v>
      </c>
      <c r="J73" s="166">
        <v>30</v>
      </c>
      <c r="K73" s="164">
        <v>2</v>
      </c>
      <c r="L73" s="165">
        <v>2</v>
      </c>
      <c r="M73" s="138">
        <f t="shared" si="11"/>
        <v>0.43333333333333335</v>
      </c>
      <c r="N73" s="139">
        <f t="shared" si="12"/>
        <v>0.4</v>
      </c>
      <c r="O73" s="140">
        <f>_xlfn.IFNA(IF(AND(H73&gt;=VLOOKUP(D73,Deelnemers!$B:$D,2,FALSE),I73&gt;=VLOOKUP(F73,Deelnemers!$B:$D,2,FALSE)),1,IF(H73&gt;=VLOOKUP(D73,Deelnemers!$B:$D,2,FALSE),3,0)),"")</f>
        <v>0</v>
      </c>
      <c r="P73" s="141">
        <f>_xlfn.IFNA(IF(AND(I73&gt;=VLOOKUP(F73,Deelnemers!$B:$D,2,FALSE),H73&gt;=VLOOKUP(D73,Deelnemers!$B:$D,2,FALSE)),1,IF(I73&gt;=VLOOKUP(F73,Deelnemers!$B:$D,2,FALSE),3,0)),"")</f>
        <v>3</v>
      </c>
      <c r="Q73" t="str">
        <f t="shared" si="13"/>
        <v>Vermeulen, Rudolf45581</v>
      </c>
      <c r="R73" t="str">
        <f t="shared" si="14"/>
        <v>Zagers, Kees45581</v>
      </c>
      <c r="S73" t="s">
        <v>30</v>
      </c>
    </row>
    <row r="74" spans="1:19">
      <c r="A74" t="str">
        <f>B74&amp;"-"&amp;COUNTIF($B$3:B74, B74)</f>
        <v>Steen, Kees van-Steen, Jan van-2</v>
      </c>
      <c r="B74" s="3" t="str">
        <f t="shared" si="10"/>
        <v>Steen, Kees van-Steen, Jan van</v>
      </c>
      <c r="C74" s="237">
        <v>45581</v>
      </c>
      <c r="D74" s="116" t="s">
        <v>10</v>
      </c>
      <c r="E74" s="146">
        <f>IFERROR(VLOOKUP(D74,Deelnemers!$B$2:$C$26,2,FALSE),"")</f>
        <v>14</v>
      </c>
      <c r="F74" s="136" t="s">
        <v>19</v>
      </c>
      <c r="G74" s="146">
        <f>IFERROR(VLOOKUP(F74,Deelnemers!$B$2:$C$26,2,FALSE),"")</f>
        <v>14</v>
      </c>
      <c r="H74" s="164">
        <v>11</v>
      </c>
      <c r="I74" s="165">
        <v>14</v>
      </c>
      <c r="J74" s="166">
        <v>30</v>
      </c>
      <c r="K74" s="164">
        <v>2</v>
      </c>
      <c r="L74" s="165">
        <v>2</v>
      </c>
      <c r="M74" s="138">
        <f t="shared" si="11"/>
        <v>0.36666666666666664</v>
      </c>
      <c r="N74" s="139">
        <f t="shared" si="12"/>
        <v>0.46666666666666667</v>
      </c>
      <c r="O74" s="140">
        <f>_xlfn.IFNA(IF(AND(H74&gt;=VLOOKUP(D74,Deelnemers!$B:$D,2,FALSE),I74&gt;=VLOOKUP(F74,Deelnemers!$B:$D,2,FALSE)),1,IF(H74&gt;=VLOOKUP(D74,Deelnemers!$B:$D,2,FALSE),3,0)),"")</f>
        <v>0</v>
      </c>
      <c r="P74" s="141">
        <f>_xlfn.IFNA(IF(AND(I74&gt;=VLOOKUP(F74,Deelnemers!$B:$D,2,FALSE),H74&gt;=VLOOKUP(D74,Deelnemers!$B:$D,2,FALSE)),1,IF(I74&gt;=VLOOKUP(F74,Deelnemers!$B:$D,2,FALSE),3,0)),"")</f>
        <v>3</v>
      </c>
      <c r="Q74" t="str">
        <f t="shared" si="13"/>
        <v>Steen, Kees van45581</v>
      </c>
      <c r="R74" t="str">
        <f t="shared" si="14"/>
        <v>Steen, Jan van45581</v>
      </c>
      <c r="S74" t="s">
        <v>30</v>
      </c>
    </row>
    <row r="75" spans="1:19">
      <c r="A75" t="str">
        <f>B75&amp;"-"&amp;COUNTIF($B$3:B75, B75)</f>
        <v>Verkooyen, John-Havermans, Jos-1</v>
      </c>
      <c r="B75" s="3" t="str">
        <f t="shared" si="10"/>
        <v>Verkooyen, John-Havermans, Jos</v>
      </c>
      <c r="C75" s="237">
        <v>45581</v>
      </c>
      <c r="D75" s="116" t="s">
        <v>23</v>
      </c>
      <c r="E75" s="146">
        <f>IFERROR(VLOOKUP(D75,Deelnemers!$B$2:$C$26,2,FALSE),"")</f>
        <v>10</v>
      </c>
      <c r="F75" s="136" t="s">
        <v>22</v>
      </c>
      <c r="G75" s="146">
        <f>IFERROR(VLOOKUP(F75,Deelnemers!$B$2:$C$26,2,FALSE),"")</f>
        <v>13</v>
      </c>
      <c r="H75" s="164">
        <v>5</v>
      </c>
      <c r="I75" s="165">
        <v>13</v>
      </c>
      <c r="J75" s="166">
        <v>26</v>
      </c>
      <c r="K75" s="164">
        <v>1</v>
      </c>
      <c r="L75" s="165">
        <v>3</v>
      </c>
      <c r="M75" s="138">
        <f t="shared" si="11"/>
        <v>0.19230769230769232</v>
      </c>
      <c r="N75" s="139">
        <f t="shared" si="12"/>
        <v>0.5</v>
      </c>
      <c r="O75" s="140">
        <f>_xlfn.IFNA(IF(AND(H75&gt;=VLOOKUP(D75,Deelnemers!$B:$D,2,FALSE),I75&gt;=VLOOKUP(F75,Deelnemers!$B:$D,2,FALSE)),1,IF(H75&gt;=VLOOKUP(D75,Deelnemers!$B:$D,2,FALSE),3,0)),"")</f>
        <v>0</v>
      </c>
      <c r="P75" s="141">
        <f>_xlfn.IFNA(IF(AND(I75&gt;=VLOOKUP(F75,Deelnemers!$B:$D,2,FALSE),H75&gt;=VLOOKUP(D75,Deelnemers!$B:$D,2,FALSE)),1,IF(I75&gt;=VLOOKUP(F75,Deelnemers!$B:$D,2,FALSE),3,0)),"")</f>
        <v>3</v>
      </c>
      <c r="Q75" t="str">
        <f t="shared" si="13"/>
        <v>Verkooyen, John45581</v>
      </c>
      <c r="R75" t="str">
        <f t="shared" si="14"/>
        <v>Havermans, Jos45581</v>
      </c>
      <c r="S75" t="s">
        <v>30</v>
      </c>
    </row>
    <row r="76" spans="1:19">
      <c r="A76" t="str">
        <f>B76&amp;"-"&amp;COUNTIF($B$3:B76, B76)</f>
        <v>Vermeulen, Rudolf-Hoppenbrouwers, Ben-2</v>
      </c>
      <c r="B76" s="3" t="str">
        <f t="shared" si="10"/>
        <v>Vermeulen, Rudolf-Hoppenbrouwers, Ben</v>
      </c>
      <c r="C76" s="237">
        <v>45588</v>
      </c>
      <c r="D76" s="116" t="s">
        <v>12</v>
      </c>
      <c r="E76" s="146">
        <f>IFERROR(VLOOKUP(D76,Deelnemers!$B$2:$C$26,2,FALSE),"")</f>
        <v>14</v>
      </c>
      <c r="F76" s="136" t="s">
        <v>9</v>
      </c>
      <c r="G76" s="146">
        <f>IFERROR(VLOOKUP(F76,Deelnemers!$B$2:$C$26,2,FALSE),"")</f>
        <v>12</v>
      </c>
      <c r="H76" s="164">
        <v>14</v>
      </c>
      <c r="I76" s="165">
        <v>1</v>
      </c>
      <c r="J76" s="166">
        <v>13</v>
      </c>
      <c r="K76" s="164">
        <v>3</v>
      </c>
      <c r="L76" s="165">
        <v>1</v>
      </c>
      <c r="M76" s="138">
        <f t="shared" si="11"/>
        <v>1.0769230769230769</v>
      </c>
      <c r="N76" s="139">
        <f t="shared" si="12"/>
        <v>7.6923076923076927E-2</v>
      </c>
      <c r="O76" s="140">
        <f>_xlfn.IFNA(IF(AND(H76&gt;=VLOOKUP(D76,Deelnemers!$B:$D,2,FALSE),I76&gt;=VLOOKUP(F76,Deelnemers!$B:$D,2,FALSE)),1,IF(H76&gt;=VLOOKUP(D76,Deelnemers!$B:$D,2,FALSE),3,0)),"")</f>
        <v>3</v>
      </c>
      <c r="P76" s="141">
        <f>_xlfn.IFNA(IF(AND(I76&gt;=VLOOKUP(F76,Deelnemers!$B:$D,2,FALSE),H76&gt;=VLOOKUP(D76,Deelnemers!$B:$D,2,FALSE)),1,IF(I76&gt;=VLOOKUP(F76,Deelnemers!$B:$D,2,FALSE),3,0)),"")</f>
        <v>0</v>
      </c>
      <c r="Q76" t="str">
        <f t="shared" si="13"/>
        <v>Vermeulen, Rudolf45588</v>
      </c>
      <c r="R76" t="str">
        <f t="shared" si="14"/>
        <v>Hoppenbrouwers, Ben45588</v>
      </c>
      <c r="S76" t="s">
        <v>30</v>
      </c>
    </row>
    <row r="77" spans="1:19">
      <c r="A77" t="str">
        <f>B77&amp;"-"&amp;COUNTIF($B$3:B77, B77)</f>
        <v>Hanegraaf, Daan-Jochems, Cees-1</v>
      </c>
      <c r="B77" s="3" t="str">
        <f t="shared" si="10"/>
        <v>Hanegraaf, Daan-Jochems, Cees</v>
      </c>
      <c r="C77" s="237">
        <v>45588</v>
      </c>
      <c r="D77" s="116" t="s">
        <v>20</v>
      </c>
      <c r="E77" s="146">
        <f>IFERROR(VLOOKUP(D77,Deelnemers!$B$2:$C$26,2,FALSE),"")</f>
        <v>17</v>
      </c>
      <c r="F77" s="136" t="s">
        <v>17</v>
      </c>
      <c r="G77" s="146">
        <f>IFERROR(VLOOKUP(F77,Deelnemers!$B$2:$C$26,2,FALSE),"")</f>
        <v>17</v>
      </c>
      <c r="H77" s="164">
        <v>8</v>
      </c>
      <c r="I77" s="165">
        <v>17</v>
      </c>
      <c r="J77" s="166">
        <v>26</v>
      </c>
      <c r="K77" s="164">
        <v>4</v>
      </c>
      <c r="L77" s="165">
        <v>4</v>
      </c>
      <c r="M77" s="138">
        <f t="shared" si="11"/>
        <v>0.30769230769230771</v>
      </c>
      <c r="N77" s="139">
        <f t="shared" si="12"/>
        <v>0.65384615384615385</v>
      </c>
      <c r="O77" s="140">
        <f>_xlfn.IFNA(IF(AND(H77&gt;=VLOOKUP(D77,Deelnemers!$B:$D,2,FALSE),I77&gt;=VLOOKUP(F77,Deelnemers!$B:$D,2,FALSE)),1,IF(H77&gt;=VLOOKUP(D77,Deelnemers!$B:$D,2,FALSE),3,0)),"")</f>
        <v>0</v>
      </c>
      <c r="P77" s="141">
        <f>_xlfn.IFNA(IF(AND(I77&gt;=VLOOKUP(F77,Deelnemers!$B:$D,2,FALSE),H77&gt;=VLOOKUP(D77,Deelnemers!$B:$D,2,FALSE)),1,IF(I77&gt;=VLOOKUP(F77,Deelnemers!$B:$D,2,FALSE),3,0)),"")</f>
        <v>3</v>
      </c>
      <c r="Q77" t="str">
        <f t="shared" si="13"/>
        <v>Hanegraaf, Daan45588</v>
      </c>
      <c r="R77" t="str">
        <f t="shared" si="14"/>
        <v>Jochems, Cees45588</v>
      </c>
      <c r="S77" t="s">
        <v>30</v>
      </c>
    </row>
    <row r="78" spans="1:19">
      <c r="A78" t="str">
        <f>B78&amp;"-"&amp;COUNTIF($B$3:B78, B78)</f>
        <v>Verkooyen, John-Zagers, Kees-1</v>
      </c>
      <c r="B78" s="3" t="str">
        <f t="shared" si="10"/>
        <v>Verkooyen, John-Zagers, Kees</v>
      </c>
      <c r="C78" s="237">
        <v>45588</v>
      </c>
      <c r="D78" s="116" t="s">
        <v>23</v>
      </c>
      <c r="E78" s="146">
        <f>IFERROR(VLOOKUP(D78,Deelnemers!$B$2:$C$26,2,FALSE),"")</f>
        <v>10</v>
      </c>
      <c r="F78" s="136" t="s">
        <v>16</v>
      </c>
      <c r="G78" s="146">
        <f>IFERROR(VLOOKUP(F78,Deelnemers!$B$2:$C$26,2,FALSE),"")</f>
        <v>12</v>
      </c>
      <c r="H78" s="164">
        <v>3</v>
      </c>
      <c r="I78" s="165">
        <v>8</v>
      </c>
      <c r="J78" s="166">
        <v>30</v>
      </c>
      <c r="K78" s="164">
        <v>1</v>
      </c>
      <c r="L78" s="165">
        <v>2</v>
      </c>
      <c r="M78" s="138">
        <f t="shared" si="11"/>
        <v>0.1</v>
      </c>
      <c r="N78" s="139">
        <f t="shared" si="12"/>
        <v>0.26666666666666666</v>
      </c>
      <c r="O78" s="140">
        <f>_xlfn.IFNA(IF(AND(H78&gt;=VLOOKUP(D78,Deelnemers!$B:$D,2,FALSE),I78&gt;=VLOOKUP(F78,Deelnemers!$B:$D,2,FALSE)),1,IF(H78&gt;=VLOOKUP(D78,Deelnemers!$B:$D,2,FALSE),3,0)),"")</f>
        <v>0</v>
      </c>
      <c r="P78" s="141">
        <f>_xlfn.IFNA(IF(AND(I78&gt;=VLOOKUP(F78,Deelnemers!$B:$D,2,FALSE),H78&gt;=VLOOKUP(D78,Deelnemers!$B:$D,2,FALSE)),1,IF(I78&gt;=VLOOKUP(F78,Deelnemers!$B:$D,2,FALSE),3,0)),"")</f>
        <v>0</v>
      </c>
      <c r="Q78" t="str">
        <f t="shared" si="13"/>
        <v>Verkooyen, John45588</v>
      </c>
      <c r="R78" t="str">
        <f t="shared" si="14"/>
        <v>Zagers, Kees45588</v>
      </c>
      <c r="S78" t="s">
        <v>30</v>
      </c>
    </row>
    <row r="79" spans="1:19">
      <c r="A79" t="str">
        <f>B79&amp;"-"&amp;COUNTIF($B$3:B79, B79)</f>
        <v>Praat, Marcel van-Steen, Jan van-2</v>
      </c>
      <c r="B79" s="3" t="str">
        <f t="shared" si="10"/>
        <v>Praat, Marcel van-Steen, Jan van</v>
      </c>
      <c r="C79" s="237">
        <v>45588</v>
      </c>
      <c r="D79" s="116" t="s">
        <v>13</v>
      </c>
      <c r="E79" s="146">
        <f>IFERROR(VLOOKUP(D79,Deelnemers!$B$2:$C$26,2,FALSE),"")</f>
        <v>12</v>
      </c>
      <c r="F79" s="136" t="s">
        <v>19</v>
      </c>
      <c r="G79" s="146">
        <f>IFERROR(VLOOKUP(F79,Deelnemers!$B$2:$C$26,2,FALSE),"")</f>
        <v>14</v>
      </c>
      <c r="H79" s="164">
        <v>11</v>
      </c>
      <c r="I79" s="165">
        <v>14</v>
      </c>
      <c r="J79" s="166">
        <v>25</v>
      </c>
      <c r="K79" s="164">
        <v>2</v>
      </c>
      <c r="L79" s="165">
        <v>3</v>
      </c>
      <c r="M79" s="138">
        <f t="shared" si="11"/>
        <v>0.44</v>
      </c>
      <c r="N79" s="139">
        <f t="shared" si="12"/>
        <v>0.56000000000000005</v>
      </c>
      <c r="O79" s="140">
        <f>_xlfn.IFNA(IF(AND(H79&gt;=VLOOKUP(D79,Deelnemers!$B:$D,2,FALSE),I79&gt;=VLOOKUP(F79,Deelnemers!$B:$D,2,FALSE)),1,IF(H79&gt;=VLOOKUP(D79,Deelnemers!$B:$D,2,FALSE),3,0)),"")</f>
        <v>0</v>
      </c>
      <c r="P79" s="141">
        <f>_xlfn.IFNA(IF(AND(I79&gt;=VLOOKUP(F79,Deelnemers!$B:$D,2,FALSE),H79&gt;=VLOOKUP(D79,Deelnemers!$B:$D,2,FALSE)),1,IF(I79&gt;=VLOOKUP(F79,Deelnemers!$B:$D,2,FALSE),3,0)),"")</f>
        <v>3</v>
      </c>
      <c r="Q79" t="str">
        <f t="shared" si="13"/>
        <v>Praat, Marcel van45588</v>
      </c>
      <c r="R79" t="str">
        <f t="shared" si="14"/>
        <v>Steen, Jan van45588</v>
      </c>
      <c r="S79" t="s">
        <v>30</v>
      </c>
    </row>
    <row r="80" spans="1:19">
      <c r="A80" t="str">
        <f>B80&amp;"-"&amp;COUNTIF($B$3:B80, B80)</f>
        <v>Hanegraaf, Hein-Vissenberg, Erwin-1</v>
      </c>
      <c r="B80" s="3" t="str">
        <f t="shared" si="10"/>
        <v>Hanegraaf, Hein-Vissenberg, Erwin</v>
      </c>
      <c r="C80" s="237">
        <v>45588</v>
      </c>
      <c r="D80" s="116" t="s">
        <v>21</v>
      </c>
      <c r="E80" s="146">
        <f>IFERROR(VLOOKUP(D80,Deelnemers!$B$2:$C$26,2,FALSE),"")</f>
        <v>17</v>
      </c>
      <c r="F80" s="136" t="s">
        <v>14</v>
      </c>
      <c r="G80" s="146">
        <f>IFERROR(VLOOKUP(F80,Deelnemers!$B$2:$C$26,2,FALSE),"")</f>
        <v>19</v>
      </c>
      <c r="H80" s="164">
        <v>11</v>
      </c>
      <c r="I80" s="165">
        <v>19</v>
      </c>
      <c r="J80" s="166">
        <v>30</v>
      </c>
      <c r="K80" s="164">
        <v>3</v>
      </c>
      <c r="L80" s="165">
        <v>3</v>
      </c>
      <c r="M80" s="138">
        <f t="shared" si="11"/>
        <v>0.36666666666666664</v>
      </c>
      <c r="N80" s="139">
        <f t="shared" si="12"/>
        <v>0.6333333333333333</v>
      </c>
      <c r="O80" s="140">
        <f>_xlfn.IFNA(IF(AND(H80&gt;=VLOOKUP(D80,Deelnemers!$B:$D,2,FALSE),I80&gt;=VLOOKUP(F80,Deelnemers!$B:$D,2,FALSE)),1,IF(H80&gt;=VLOOKUP(D80,Deelnemers!$B:$D,2,FALSE),3,0)),"")</f>
        <v>0</v>
      </c>
      <c r="P80" s="141">
        <f>_xlfn.IFNA(IF(AND(I80&gt;=VLOOKUP(F80,Deelnemers!$B:$D,2,FALSE),H80&gt;=VLOOKUP(D80,Deelnemers!$B:$D,2,FALSE)),1,IF(I80&gt;=VLOOKUP(F80,Deelnemers!$B:$D,2,FALSE),3,0)),"")</f>
        <v>3</v>
      </c>
      <c r="Q80" t="str">
        <f t="shared" si="13"/>
        <v>Hanegraaf, Hein45588</v>
      </c>
      <c r="R80" t="str">
        <f t="shared" si="14"/>
        <v>Vissenberg, Erwin45588</v>
      </c>
      <c r="S80" t="s">
        <v>30</v>
      </c>
    </row>
    <row r="81" spans="1:19">
      <c r="A81" t="str">
        <f>B81&amp;"-"&amp;COUNTIF($B$3:B81, B81)</f>
        <v>Vermeulen, Rudolf-Hanegraaf, Daan-1</v>
      </c>
      <c r="B81" s="3" t="str">
        <f t="shared" si="10"/>
        <v>Vermeulen, Rudolf-Hanegraaf, Daan</v>
      </c>
      <c r="C81" s="237">
        <v>45588</v>
      </c>
      <c r="D81" s="116" t="s">
        <v>12</v>
      </c>
      <c r="E81" s="146">
        <f>IFERROR(VLOOKUP(D81,Deelnemers!$B$2:$C$26,2,FALSE),"")</f>
        <v>14</v>
      </c>
      <c r="F81" s="136" t="s">
        <v>20</v>
      </c>
      <c r="G81" s="146">
        <f>IFERROR(VLOOKUP(F81,Deelnemers!$B$2:$C$26,2,FALSE),"")</f>
        <v>17</v>
      </c>
      <c r="H81" s="164">
        <v>14</v>
      </c>
      <c r="I81" s="165">
        <v>10</v>
      </c>
      <c r="J81" s="166">
        <v>20</v>
      </c>
      <c r="K81" s="164">
        <v>3</v>
      </c>
      <c r="L81" s="165">
        <v>2</v>
      </c>
      <c r="M81" s="138">
        <f t="shared" si="11"/>
        <v>0.7</v>
      </c>
      <c r="N81" s="139">
        <f t="shared" si="12"/>
        <v>0.5</v>
      </c>
      <c r="O81" s="140">
        <f>_xlfn.IFNA(IF(AND(H81&gt;=VLOOKUP(D81,Deelnemers!$B:$D,2,FALSE),I81&gt;=VLOOKUP(F81,Deelnemers!$B:$D,2,FALSE)),1,IF(H81&gt;=VLOOKUP(D81,Deelnemers!$B:$D,2,FALSE),3,0)),"")</f>
        <v>3</v>
      </c>
      <c r="P81" s="141">
        <f>_xlfn.IFNA(IF(AND(I81&gt;=VLOOKUP(F81,Deelnemers!$B:$D,2,FALSE),H81&gt;=VLOOKUP(D81,Deelnemers!$B:$D,2,FALSE)),1,IF(I81&gt;=VLOOKUP(F81,Deelnemers!$B:$D,2,FALSE),3,0)),"")</f>
        <v>0</v>
      </c>
      <c r="Q81" t="str">
        <f t="shared" si="13"/>
        <v>Vermeulen, Rudolf45588</v>
      </c>
      <c r="R81" t="str">
        <f t="shared" si="14"/>
        <v>Hanegraaf, Daan45588</v>
      </c>
      <c r="S81" t="s">
        <v>30</v>
      </c>
    </row>
    <row r="82" spans="1:19">
      <c r="A82" t="str">
        <f>B82&amp;"-"&amp;COUNTIF($B$3:B82, B82)</f>
        <v>Hoppenbrouwers, Ben-Jochems, Cees-2</v>
      </c>
      <c r="B82" s="3" t="str">
        <f t="shared" si="10"/>
        <v>Hoppenbrouwers, Ben-Jochems, Cees</v>
      </c>
      <c r="C82" s="237">
        <v>45588</v>
      </c>
      <c r="D82" s="116" t="s">
        <v>9</v>
      </c>
      <c r="E82" s="146">
        <f>IFERROR(VLOOKUP(D82,Deelnemers!$B$2:$C$26,2,FALSE),"")</f>
        <v>12</v>
      </c>
      <c r="F82" s="136" t="s">
        <v>17</v>
      </c>
      <c r="G82" s="146">
        <f>IFERROR(VLOOKUP(F82,Deelnemers!$B$2:$C$26,2,FALSE),"")</f>
        <v>17</v>
      </c>
      <c r="H82" s="164">
        <v>8</v>
      </c>
      <c r="I82" s="165">
        <v>17</v>
      </c>
      <c r="J82" s="166">
        <v>27</v>
      </c>
      <c r="K82" s="164">
        <v>1</v>
      </c>
      <c r="L82" s="165">
        <v>4</v>
      </c>
      <c r="M82" s="138">
        <f t="shared" si="11"/>
        <v>0.29629629629629628</v>
      </c>
      <c r="N82" s="139">
        <f t="shared" si="12"/>
        <v>0.62962962962962965</v>
      </c>
      <c r="O82" s="140">
        <f>_xlfn.IFNA(IF(AND(H82&gt;=VLOOKUP(D82,Deelnemers!$B:$D,2,FALSE),I82&gt;=VLOOKUP(F82,Deelnemers!$B:$D,2,FALSE)),1,IF(H82&gt;=VLOOKUP(D82,Deelnemers!$B:$D,2,FALSE),3,0)),"")</f>
        <v>0</v>
      </c>
      <c r="P82" s="141">
        <f>_xlfn.IFNA(IF(AND(I82&gt;=VLOOKUP(F82,Deelnemers!$B:$D,2,FALSE),H82&gt;=VLOOKUP(D82,Deelnemers!$B:$D,2,FALSE)),1,IF(I82&gt;=VLOOKUP(F82,Deelnemers!$B:$D,2,FALSE),3,0)),"")</f>
        <v>3</v>
      </c>
      <c r="Q82" t="str">
        <f t="shared" si="13"/>
        <v>Hoppenbrouwers, Ben45588</v>
      </c>
      <c r="R82" t="str">
        <f t="shared" si="14"/>
        <v>Jochems, Cees45588</v>
      </c>
      <c r="S82" t="s">
        <v>30</v>
      </c>
    </row>
    <row r="83" spans="1:19">
      <c r="A83" t="str">
        <f>B83&amp;"-"&amp;COUNTIF($B$3:B83, B83)</f>
        <v>Verkooyen, John-Praat, Marcel van-1</v>
      </c>
      <c r="B83" s="3" t="str">
        <f t="shared" si="10"/>
        <v>Verkooyen, John-Praat, Marcel van</v>
      </c>
      <c r="C83" s="237">
        <v>45588</v>
      </c>
      <c r="D83" s="116" t="s">
        <v>23</v>
      </c>
      <c r="E83" s="146">
        <f>IFERROR(VLOOKUP(D83,Deelnemers!$B$2:$C$26,2,FALSE),"")</f>
        <v>10</v>
      </c>
      <c r="F83" s="136" t="s">
        <v>13</v>
      </c>
      <c r="G83" s="146">
        <f>IFERROR(VLOOKUP(F83,Deelnemers!$B$2:$C$26,2,FALSE),"")</f>
        <v>12</v>
      </c>
      <c r="H83" s="164">
        <v>10</v>
      </c>
      <c r="I83" s="165">
        <v>12</v>
      </c>
      <c r="J83" s="166">
        <v>28</v>
      </c>
      <c r="K83" s="164">
        <v>2</v>
      </c>
      <c r="L83" s="165">
        <v>4</v>
      </c>
      <c r="M83" s="138">
        <f t="shared" si="11"/>
        <v>0.35714285714285715</v>
      </c>
      <c r="N83" s="139">
        <f t="shared" si="12"/>
        <v>0.42857142857142855</v>
      </c>
      <c r="O83" s="140">
        <f>_xlfn.IFNA(IF(AND(H83&gt;=VLOOKUP(D83,Deelnemers!$B:$D,2,FALSE),I83&gt;=VLOOKUP(F83,Deelnemers!$B:$D,2,FALSE)),1,IF(H83&gt;=VLOOKUP(D83,Deelnemers!$B:$D,2,FALSE),3,0)),"")</f>
        <v>1</v>
      </c>
      <c r="P83" s="141">
        <f>_xlfn.IFNA(IF(AND(I83&gt;=VLOOKUP(F83,Deelnemers!$B:$D,2,FALSE),H83&gt;=VLOOKUP(D83,Deelnemers!$B:$D,2,FALSE)),1,IF(I83&gt;=VLOOKUP(F83,Deelnemers!$B:$D,2,FALSE),3,0)),"")</f>
        <v>1</v>
      </c>
      <c r="Q83" t="str">
        <f t="shared" si="13"/>
        <v>Verkooyen, John45588</v>
      </c>
      <c r="R83" t="str">
        <f t="shared" si="14"/>
        <v>Praat, Marcel van45588</v>
      </c>
      <c r="S83" t="s">
        <v>30</v>
      </c>
    </row>
    <row r="84" spans="1:19">
      <c r="A84" t="str">
        <f>B84&amp;"-"&amp;COUNTIF($B$3:B84, B84)</f>
        <v>Zagers, Kees-Steen, Jan van-1</v>
      </c>
      <c r="B84" s="3" t="str">
        <f t="shared" si="10"/>
        <v>Zagers, Kees-Steen, Jan van</v>
      </c>
      <c r="C84" s="237">
        <v>45588</v>
      </c>
      <c r="D84" s="116" t="s">
        <v>16</v>
      </c>
      <c r="E84" s="146">
        <f>IFERROR(VLOOKUP(D84,Deelnemers!$B$2:$C$26,2,FALSE),"")</f>
        <v>12</v>
      </c>
      <c r="F84" s="136" t="s">
        <v>19</v>
      </c>
      <c r="G84" s="146">
        <f>IFERROR(VLOOKUP(F84,Deelnemers!$B$2:$C$26,2,FALSE),"")</f>
        <v>14</v>
      </c>
      <c r="H84" s="164">
        <v>9</v>
      </c>
      <c r="I84" s="165">
        <v>14</v>
      </c>
      <c r="J84" s="166">
        <v>23</v>
      </c>
      <c r="K84" s="164">
        <v>4</v>
      </c>
      <c r="L84" s="165">
        <v>3</v>
      </c>
      <c r="M84" s="138">
        <f t="shared" si="11"/>
        <v>0.39130434782608697</v>
      </c>
      <c r="N84" s="139">
        <f t="shared" si="12"/>
        <v>0.60869565217391308</v>
      </c>
      <c r="O84" s="140">
        <f>_xlfn.IFNA(IF(AND(H84&gt;=VLOOKUP(D84,Deelnemers!$B:$D,2,FALSE),I84&gt;=VLOOKUP(F84,Deelnemers!$B:$D,2,FALSE)),1,IF(H84&gt;=VLOOKUP(D84,Deelnemers!$B:$D,2,FALSE),3,0)),"")</f>
        <v>0</v>
      </c>
      <c r="P84" s="141">
        <f>_xlfn.IFNA(IF(AND(I84&gt;=VLOOKUP(F84,Deelnemers!$B:$D,2,FALSE),H84&gt;=VLOOKUP(D84,Deelnemers!$B:$D,2,FALSE)),1,IF(I84&gt;=VLOOKUP(F84,Deelnemers!$B:$D,2,FALSE),3,0)),"")</f>
        <v>3</v>
      </c>
      <c r="Q84" t="str">
        <f t="shared" si="13"/>
        <v>Zagers, Kees45588</v>
      </c>
      <c r="R84" t="str">
        <f t="shared" si="14"/>
        <v>Steen, Jan van45588</v>
      </c>
      <c r="S84" t="s">
        <v>30</v>
      </c>
    </row>
    <row r="85" spans="1:19">
      <c r="A85" t="str">
        <f>B85&amp;"-"&amp;COUNTIF($B$3:B85, B85)</f>
        <v>Hanegraaf, Hein-Vermeulen, Rudolf-1</v>
      </c>
      <c r="B85" s="3" t="str">
        <f t="shared" si="10"/>
        <v>Hanegraaf, Hein-Vermeulen, Rudolf</v>
      </c>
      <c r="C85" s="237">
        <v>45588</v>
      </c>
      <c r="D85" s="116" t="s">
        <v>21</v>
      </c>
      <c r="E85" s="146">
        <f>IFERROR(VLOOKUP(D85,Deelnemers!$B$2:$C$26,2,FALSE),"")</f>
        <v>17</v>
      </c>
      <c r="F85" s="136" t="s">
        <v>12</v>
      </c>
      <c r="G85" s="146">
        <f>IFERROR(VLOOKUP(F85,Deelnemers!$B$2:$C$26,2,FALSE),"")</f>
        <v>14</v>
      </c>
      <c r="H85" s="164">
        <v>8</v>
      </c>
      <c r="I85" s="165">
        <v>13</v>
      </c>
      <c r="J85" s="166">
        <v>30</v>
      </c>
      <c r="K85" s="164">
        <v>1</v>
      </c>
      <c r="L85" s="165">
        <v>2</v>
      </c>
      <c r="M85" s="138">
        <f t="shared" si="11"/>
        <v>0.26666666666666666</v>
      </c>
      <c r="N85" s="139">
        <f t="shared" si="12"/>
        <v>0.43333333333333335</v>
      </c>
      <c r="O85" s="140">
        <f>_xlfn.IFNA(IF(AND(H85&gt;=VLOOKUP(D85,Deelnemers!$B:$D,2,FALSE),I85&gt;=VLOOKUP(F85,Deelnemers!$B:$D,2,FALSE)),1,IF(H85&gt;=VLOOKUP(D85,Deelnemers!$B:$D,2,FALSE),3,0)),"")</f>
        <v>0</v>
      </c>
      <c r="P85" s="141">
        <f>_xlfn.IFNA(IF(AND(I85&gt;=VLOOKUP(F85,Deelnemers!$B:$D,2,FALSE),H85&gt;=VLOOKUP(D85,Deelnemers!$B:$D,2,FALSE)),1,IF(I85&gt;=VLOOKUP(F85,Deelnemers!$B:$D,2,FALSE),3,0)),"")</f>
        <v>0</v>
      </c>
      <c r="Q85" t="str">
        <f t="shared" si="13"/>
        <v>Hanegraaf, Hein45588</v>
      </c>
      <c r="R85" t="str">
        <f t="shared" si="14"/>
        <v>Vermeulen, Rudolf45588</v>
      </c>
      <c r="S85" t="s">
        <v>30</v>
      </c>
    </row>
    <row r="86" spans="1:19">
      <c r="A86" t="str">
        <f>B86&amp;"-"&amp;COUNTIF($B$3:B86, B86)</f>
        <v>Vissenberg, Erwin-Hanegraaf, Daan-1</v>
      </c>
      <c r="B86" s="3" t="str">
        <f t="shared" si="10"/>
        <v>Vissenberg, Erwin-Hanegraaf, Daan</v>
      </c>
      <c r="C86" s="237">
        <v>45588</v>
      </c>
      <c r="D86" s="116" t="s">
        <v>14</v>
      </c>
      <c r="E86" s="146">
        <f>IFERROR(VLOOKUP(D86,Deelnemers!$B$2:$C$26,2,FALSE),"")</f>
        <v>19</v>
      </c>
      <c r="F86" s="136" t="s">
        <v>20</v>
      </c>
      <c r="G86" s="146">
        <f>IFERROR(VLOOKUP(F86,Deelnemers!$B$2:$C$26,2,FALSE),"")</f>
        <v>17</v>
      </c>
      <c r="H86" s="164">
        <v>18</v>
      </c>
      <c r="I86" s="165">
        <v>15</v>
      </c>
      <c r="J86" s="166">
        <v>30</v>
      </c>
      <c r="K86" s="164">
        <v>3</v>
      </c>
      <c r="L86" s="165">
        <v>3</v>
      </c>
      <c r="M86" s="138">
        <f t="shared" si="11"/>
        <v>0.6</v>
      </c>
      <c r="N86" s="139">
        <f t="shared" si="12"/>
        <v>0.5</v>
      </c>
      <c r="O86" s="140">
        <f>_xlfn.IFNA(IF(AND(H86&gt;=VLOOKUP(D86,Deelnemers!$B:$D,2,FALSE),I86&gt;=VLOOKUP(F86,Deelnemers!$B:$D,2,FALSE)),1,IF(H86&gt;=VLOOKUP(D86,Deelnemers!$B:$D,2,FALSE),3,0)),"")</f>
        <v>0</v>
      </c>
      <c r="P86" s="141">
        <f>_xlfn.IFNA(IF(AND(I86&gt;=VLOOKUP(F86,Deelnemers!$B:$D,2,FALSE),H86&gt;=VLOOKUP(D86,Deelnemers!$B:$D,2,FALSE)),1,IF(I86&gt;=VLOOKUP(F86,Deelnemers!$B:$D,2,FALSE),3,0)),"")</f>
        <v>0</v>
      </c>
      <c r="Q86" t="str">
        <f t="shared" si="13"/>
        <v>Vissenberg, Erwin45588</v>
      </c>
      <c r="R86" t="str">
        <f t="shared" si="14"/>
        <v>Hanegraaf, Daan45588</v>
      </c>
      <c r="S86" t="s">
        <v>30</v>
      </c>
    </row>
    <row r="87" spans="1:19">
      <c r="A87" t="str">
        <f>B87&amp;"-"&amp;COUNTIF($B$3:B87, B87)</f>
        <v>Hanegraaf, Hein-Steen, Jan van-1</v>
      </c>
      <c r="B87" s="3" t="str">
        <f t="shared" si="10"/>
        <v>Hanegraaf, Hein-Steen, Jan van</v>
      </c>
      <c r="C87" s="237">
        <v>45588</v>
      </c>
      <c r="D87" s="116" t="s">
        <v>21</v>
      </c>
      <c r="E87" s="146">
        <f>IFERROR(VLOOKUP(D87,Deelnemers!$B$2:$C$26,2,FALSE),"")</f>
        <v>17</v>
      </c>
      <c r="F87" s="136" t="s">
        <v>19</v>
      </c>
      <c r="G87" s="146">
        <f>IFERROR(VLOOKUP(F87,Deelnemers!$B$2:$C$26,2,FALSE),"")</f>
        <v>14</v>
      </c>
      <c r="H87" s="164">
        <v>13</v>
      </c>
      <c r="I87" s="165">
        <v>8</v>
      </c>
      <c r="J87" s="166">
        <v>30</v>
      </c>
      <c r="K87" s="164">
        <v>2</v>
      </c>
      <c r="L87" s="165">
        <v>3</v>
      </c>
      <c r="M87" s="138">
        <f t="shared" si="11"/>
        <v>0.43333333333333335</v>
      </c>
      <c r="N87" s="139">
        <f t="shared" si="12"/>
        <v>0.26666666666666666</v>
      </c>
      <c r="O87" s="140">
        <f>_xlfn.IFNA(IF(AND(H87&gt;=VLOOKUP(D87,Deelnemers!$B:$D,2,FALSE),I87&gt;=VLOOKUP(F87,Deelnemers!$B:$D,2,FALSE)),1,IF(H87&gt;=VLOOKUP(D87,Deelnemers!$B:$D,2,FALSE),3,0)),"")</f>
        <v>0</v>
      </c>
      <c r="P87" s="141">
        <f>_xlfn.IFNA(IF(AND(I87&gt;=VLOOKUP(F87,Deelnemers!$B:$D,2,FALSE),H87&gt;=VLOOKUP(D87,Deelnemers!$B:$D,2,FALSE)),1,IF(I87&gt;=VLOOKUP(F87,Deelnemers!$B:$D,2,FALSE),3,0)),"")</f>
        <v>0</v>
      </c>
      <c r="Q87" t="str">
        <f t="shared" si="13"/>
        <v>Hanegraaf, Hein45588</v>
      </c>
      <c r="R87" t="str">
        <f t="shared" si="14"/>
        <v>Steen, Jan van45588</v>
      </c>
      <c r="S87" t="s">
        <v>30</v>
      </c>
    </row>
    <row r="88" spans="1:19">
      <c r="A88" t="str">
        <f>B88&amp;"-"&amp;COUNTIF($B$3:B88, B88)</f>
        <v>Praat, Marcel van-Steen, Kees van-2</v>
      </c>
      <c r="B88" s="3" t="str">
        <f t="shared" si="10"/>
        <v>Praat, Marcel van-Steen, Kees van</v>
      </c>
      <c r="C88" s="237">
        <v>45588</v>
      </c>
      <c r="D88" s="116" t="s">
        <v>13</v>
      </c>
      <c r="E88" s="146">
        <f>IFERROR(VLOOKUP(D88,Deelnemers!$B$2:$C$26,2,FALSE),"")</f>
        <v>12</v>
      </c>
      <c r="F88" s="136" t="s">
        <v>10</v>
      </c>
      <c r="G88" s="146">
        <f>IFERROR(VLOOKUP(F88,Deelnemers!$B$2:$C$26,2,FALSE),"")</f>
        <v>14</v>
      </c>
      <c r="H88" s="164">
        <v>12</v>
      </c>
      <c r="I88" s="165">
        <v>11</v>
      </c>
      <c r="J88" s="166">
        <v>20</v>
      </c>
      <c r="K88" s="164">
        <v>3</v>
      </c>
      <c r="L88" s="165">
        <v>3</v>
      </c>
      <c r="M88" s="138">
        <f t="shared" si="11"/>
        <v>0.6</v>
      </c>
      <c r="N88" s="139">
        <f t="shared" si="12"/>
        <v>0.55000000000000004</v>
      </c>
      <c r="O88" s="140">
        <f>_xlfn.IFNA(IF(AND(H88&gt;=VLOOKUP(D88,Deelnemers!$B:$D,2,FALSE),I88&gt;=VLOOKUP(F88,Deelnemers!$B:$D,2,FALSE)),1,IF(H88&gt;=VLOOKUP(D88,Deelnemers!$B:$D,2,FALSE),3,0)),"")</f>
        <v>3</v>
      </c>
      <c r="P88" s="141">
        <f>_xlfn.IFNA(IF(AND(I88&gt;=VLOOKUP(F88,Deelnemers!$B:$D,2,FALSE),H88&gt;=VLOOKUP(D88,Deelnemers!$B:$D,2,FALSE)),1,IF(I88&gt;=VLOOKUP(F88,Deelnemers!$B:$D,2,FALSE),3,0)),"")</f>
        <v>0</v>
      </c>
      <c r="Q88" t="str">
        <f t="shared" si="13"/>
        <v>Praat, Marcel van45588</v>
      </c>
      <c r="R88" t="str">
        <f t="shared" si="14"/>
        <v>Steen, Kees van45588</v>
      </c>
      <c r="S88" t="s">
        <v>30</v>
      </c>
    </row>
    <row r="89" spans="1:19">
      <c r="A89" t="str">
        <f>B89&amp;"-"&amp;COUNTIF($B$3:B89, B89)</f>
        <v>Hoppenbrouwers, Ben-Oorschot, René van-2</v>
      </c>
      <c r="B89" s="3" t="str">
        <f t="shared" si="10"/>
        <v>Hoppenbrouwers, Ben-Oorschot, René van</v>
      </c>
      <c r="C89" s="237">
        <v>45602</v>
      </c>
      <c r="D89" s="116" t="s">
        <v>9</v>
      </c>
      <c r="E89" s="146">
        <f>IFERROR(VLOOKUP(D89,Deelnemers!$B$2:$C$26,2,FALSE),"")</f>
        <v>12</v>
      </c>
      <c r="F89" s="136" t="s">
        <v>15</v>
      </c>
      <c r="G89" s="146">
        <f>IFERROR(VLOOKUP(F89,Deelnemers!$B$2:$C$26,2,FALSE),"")</f>
        <v>14</v>
      </c>
      <c r="H89" s="164">
        <v>6</v>
      </c>
      <c r="I89" s="165">
        <v>11</v>
      </c>
      <c r="J89" s="166">
        <v>30</v>
      </c>
      <c r="K89" s="164">
        <v>2</v>
      </c>
      <c r="L89" s="165">
        <v>4</v>
      </c>
      <c r="M89" s="138">
        <f t="shared" si="11"/>
        <v>0.2</v>
      </c>
      <c r="N89" s="139">
        <f t="shared" si="12"/>
        <v>0.36666666666666664</v>
      </c>
      <c r="O89" s="140">
        <f>_xlfn.IFNA(IF(AND(H89&gt;=VLOOKUP(D89,Deelnemers!$B:$D,2,FALSE),I89&gt;=VLOOKUP(F89,Deelnemers!$B:$D,2,FALSE)),1,IF(H89&gt;=VLOOKUP(D89,Deelnemers!$B:$D,2,FALSE),3,0)),"")</f>
        <v>0</v>
      </c>
      <c r="P89" s="141">
        <f>_xlfn.IFNA(IF(AND(I89&gt;=VLOOKUP(F89,Deelnemers!$B:$D,2,FALSE),H89&gt;=VLOOKUP(D89,Deelnemers!$B:$D,2,FALSE)),1,IF(I89&gt;=VLOOKUP(F89,Deelnemers!$B:$D,2,FALSE),3,0)),"")</f>
        <v>0</v>
      </c>
      <c r="Q89" t="str">
        <f t="shared" si="13"/>
        <v>Hoppenbrouwers, Ben45602</v>
      </c>
      <c r="R89" t="str">
        <f t="shared" si="14"/>
        <v>Oorschot, René van45602</v>
      </c>
      <c r="S89" t="s">
        <v>30</v>
      </c>
    </row>
    <row r="90" spans="1:19">
      <c r="A90" t="str">
        <f>B90&amp;"-"&amp;COUNTIF($B$3:B90, B90)</f>
        <v>Steen, Kees van-Zagers, Kees-2</v>
      </c>
      <c r="B90" s="3" t="str">
        <f t="shared" si="10"/>
        <v>Steen, Kees van-Zagers, Kees</v>
      </c>
      <c r="C90" s="237">
        <v>45602</v>
      </c>
      <c r="D90" s="116" t="s">
        <v>10</v>
      </c>
      <c r="E90" s="146">
        <f>IFERROR(VLOOKUP(D90,Deelnemers!$B$2:$C$26,2,FALSE),"")</f>
        <v>14</v>
      </c>
      <c r="F90" s="136" t="s">
        <v>16</v>
      </c>
      <c r="G90" s="146">
        <f>IFERROR(VLOOKUP(F90,Deelnemers!$B$2:$C$26,2,FALSE),"")</f>
        <v>12</v>
      </c>
      <c r="H90" s="164">
        <v>6</v>
      </c>
      <c r="I90" s="165">
        <v>8</v>
      </c>
      <c r="J90" s="166">
        <v>30</v>
      </c>
      <c r="K90" s="164">
        <v>1</v>
      </c>
      <c r="L90" s="165">
        <v>3</v>
      </c>
      <c r="M90" s="138">
        <f t="shared" si="11"/>
        <v>0.2</v>
      </c>
      <c r="N90" s="139">
        <f t="shared" si="12"/>
        <v>0.26666666666666666</v>
      </c>
      <c r="O90" s="140">
        <f>_xlfn.IFNA(IF(AND(H90&gt;=VLOOKUP(D90,Deelnemers!$B:$D,2,FALSE),I90&gt;=VLOOKUP(F90,Deelnemers!$B:$D,2,FALSE)),1,IF(H90&gt;=VLOOKUP(D90,Deelnemers!$B:$D,2,FALSE),3,0)),"")</f>
        <v>0</v>
      </c>
      <c r="P90" s="141">
        <f>_xlfn.IFNA(IF(AND(I90&gt;=VLOOKUP(F90,Deelnemers!$B:$D,2,FALSE),H90&gt;=VLOOKUP(D90,Deelnemers!$B:$D,2,FALSE)),1,IF(I90&gt;=VLOOKUP(F90,Deelnemers!$B:$D,2,FALSE),3,0)),"")</f>
        <v>0</v>
      </c>
      <c r="Q90" t="str">
        <f t="shared" si="13"/>
        <v>Steen, Kees van45602</v>
      </c>
      <c r="R90" t="str">
        <f t="shared" si="14"/>
        <v>Zagers, Kees45602</v>
      </c>
      <c r="S90" t="s">
        <v>30</v>
      </c>
    </row>
    <row r="91" spans="1:19">
      <c r="A91" t="str">
        <f>B91&amp;"-"&amp;COUNTIF($B$3:B91, B91)</f>
        <v>Praat, Marcel van-Oorschot, René van-2</v>
      </c>
      <c r="B91" s="3" t="str">
        <f t="shared" si="10"/>
        <v>Praat, Marcel van-Oorschot, René van</v>
      </c>
      <c r="C91" s="237">
        <v>45602</v>
      </c>
      <c r="D91" s="116" t="s">
        <v>13</v>
      </c>
      <c r="E91" s="146">
        <f>IFERROR(VLOOKUP(D91,Deelnemers!$B$2:$C$26,2,FALSE),"")</f>
        <v>12</v>
      </c>
      <c r="F91" s="136" t="s">
        <v>15</v>
      </c>
      <c r="G91" s="146">
        <f>IFERROR(VLOOKUP(F91,Deelnemers!$B$2:$C$26,2,FALSE),"")</f>
        <v>14</v>
      </c>
      <c r="H91" s="164">
        <v>12</v>
      </c>
      <c r="I91" s="165">
        <v>8</v>
      </c>
      <c r="J91" s="166">
        <v>22</v>
      </c>
      <c r="K91" s="164">
        <v>4</v>
      </c>
      <c r="L91" s="165">
        <v>2</v>
      </c>
      <c r="M91" s="138">
        <f t="shared" si="11"/>
        <v>0.54545454545454541</v>
      </c>
      <c r="N91" s="139">
        <f t="shared" si="12"/>
        <v>0.36363636363636365</v>
      </c>
      <c r="O91" s="140">
        <f>_xlfn.IFNA(IF(AND(H91&gt;=VLOOKUP(D91,Deelnemers!$B:$D,2,FALSE),I91&gt;=VLOOKUP(F91,Deelnemers!$B:$D,2,FALSE)),1,IF(H91&gt;=VLOOKUP(D91,Deelnemers!$B:$D,2,FALSE),3,0)),"")</f>
        <v>3</v>
      </c>
      <c r="P91" s="141">
        <f>_xlfn.IFNA(IF(AND(I91&gt;=VLOOKUP(F91,Deelnemers!$B:$D,2,FALSE),H91&gt;=VLOOKUP(D91,Deelnemers!$B:$D,2,FALSE)),1,IF(I91&gt;=VLOOKUP(F91,Deelnemers!$B:$D,2,FALSE),3,0)),"")</f>
        <v>0</v>
      </c>
      <c r="Q91" t="str">
        <f t="shared" si="13"/>
        <v>Praat, Marcel van45602</v>
      </c>
      <c r="R91" t="str">
        <f t="shared" si="14"/>
        <v>Oorschot, René van45602</v>
      </c>
      <c r="S91" t="s">
        <v>30</v>
      </c>
    </row>
    <row r="92" spans="1:19">
      <c r="A92" t="str">
        <f>B92&amp;"-"&amp;COUNTIF($B$3:B92, B92)</f>
        <v>Zagers, Kees-Hoppenbrouwers, Ben-1</v>
      </c>
      <c r="B92" s="3" t="str">
        <f t="shared" si="10"/>
        <v>Zagers, Kees-Hoppenbrouwers, Ben</v>
      </c>
      <c r="C92" s="237">
        <v>45602</v>
      </c>
      <c r="D92" s="116" t="s">
        <v>16</v>
      </c>
      <c r="E92" s="146">
        <f>IFERROR(VLOOKUP(D92,Deelnemers!$B$2:$C$26,2,FALSE),"")</f>
        <v>12</v>
      </c>
      <c r="F92" s="136" t="s">
        <v>9</v>
      </c>
      <c r="G92" s="146">
        <f>IFERROR(VLOOKUP(F92,Deelnemers!$B$2:$C$26,2,FALSE),"")</f>
        <v>12</v>
      </c>
      <c r="H92" s="164">
        <v>6</v>
      </c>
      <c r="I92" s="165">
        <v>12</v>
      </c>
      <c r="J92" s="166">
        <v>16</v>
      </c>
      <c r="K92" s="164">
        <v>3</v>
      </c>
      <c r="L92" s="165">
        <v>3</v>
      </c>
      <c r="M92" s="138">
        <f t="shared" si="11"/>
        <v>0.375</v>
      </c>
      <c r="N92" s="139">
        <f t="shared" si="12"/>
        <v>0.75</v>
      </c>
      <c r="O92" s="140">
        <f>_xlfn.IFNA(IF(AND(H92&gt;=VLOOKUP(D92,Deelnemers!$B:$D,2,FALSE),I92&gt;=VLOOKUP(F92,Deelnemers!$B:$D,2,FALSE)),1,IF(H92&gt;=VLOOKUP(D92,Deelnemers!$B:$D,2,FALSE),3,0)),"")</f>
        <v>0</v>
      </c>
      <c r="P92" s="141">
        <f>_xlfn.IFNA(IF(AND(I92&gt;=VLOOKUP(F92,Deelnemers!$B:$D,2,FALSE),H92&gt;=VLOOKUP(D92,Deelnemers!$B:$D,2,FALSE)),1,IF(I92&gt;=VLOOKUP(F92,Deelnemers!$B:$D,2,FALSE),3,0)),"")</f>
        <v>3</v>
      </c>
      <c r="Q92" t="str">
        <f t="shared" si="13"/>
        <v>Zagers, Kees45602</v>
      </c>
      <c r="R92" t="str">
        <f t="shared" si="14"/>
        <v>Hoppenbrouwers, Ben45602</v>
      </c>
      <c r="S92" t="s">
        <v>30</v>
      </c>
    </row>
    <row r="93" spans="1:19">
      <c r="A93" t="str">
        <f>B93&amp;"-"&amp;COUNTIF($B$3:B93, B93)</f>
        <v>Vissenberg, Erwin-Steen, Kees van-2</v>
      </c>
      <c r="B93" s="3" t="str">
        <f t="shared" si="10"/>
        <v>Vissenberg, Erwin-Steen, Kees van</v>
      </c>
      <c r="C93" s="237">
        <v>45602</v>
      </c>
      <c r="D93" s="116" t="s">
        <v>14</v>
      </c>
      <c r="E93" s="146">
        <f>IFERROR(VLOOKUP(D93,Deelnemers!$B$2:$C$26,2,FALSE),"")</f>
        <v>19</v>
      </c>
      <c r="F93" s="136" t="s">
        <v>10</v>
      </c>
      <c r="G93" s="146">
        <f>IFERROR(VLOOKUP(F93,Deelnemers!$B$2:$C$26,2,FALSE),"")</f>
        <v>14</v>
      </c>
      <c r="H93" s="164">
        <v>18</v>
      </c>
      <c r="I93" s="165">
        <v>14</v>
      </c>
      <c r="J93" s="166">
        <v>30</v>
      </c>
      <c r="K93" s="164">
        <v>6</v>
      </c>
      <c r="L93" s="165">
        <v>2</v>
      </c>
      <c r="M93" s="138">
        <f t="shared" si="11"/>
        <v>0.6</v>
      </c>
      <c r="N93" s="139">
        <f t="shared" si="12"/>
        <v>0.46666666666666667</v>
      </c>
      <c r="O93" s="140">
        <f>_xlfn.IFNA(IF(AND(H93&gt;=VLOOKUP(D93,Deelnemers!$B:$D,2,FALSE),I93&gt;=VLOOKUP(F93,Deelnemers!$B:$D,2,FALSE)),1,IF(H93&gt;=VLOOKUP(D93,Deelnemers!$B:$D,2,FALSE),3,0)),"")</f>
        <v>0</v>
      </c>
      <c r="P93" s="141">
        <f>_xlfn.IFNA(IF(AND(I93&gt;=VLOOKUP(F93,Deelnemers!$B:$D,2,FALSE),H93&gt;=VLOOKUP(D93,Deelnemers!$B:$D,2,FALSE)),1,IF(I93&gt;=VLOOKUP(F93,Deelnemers!$B:$D,2,FALSE),3,0)),"")</f>
        <v>3</v>
      </c>
      <c r="Q93" t="str">
        <f t="shared" si="13"/>
        <v>Vissenberg, Erwin45602</v>
      </c>
      <c r="R93" t="str">
        <f t="shared" si="14"/>
        <v>Steen, Kees van45602</v>
      </c>
      <c r="S93" t="s">
        <v>30</v>
      </c>
    </row>
    <row r="94" spans="1:19">
      <c r="A94" t="str">
        <f>B94&amp;"-"&amp;COUNTIF($B$3:B94, B94)</f>
        <v>Praat, Marcel van-Hoppenbrouwers, Ben-2</v>
      </c>
      <c r="B94" s="3" t="str">
        <f t="shared" si="10"/>
        <v>Praat, Marcel van-Hoppenbrouwers, Ben</v>
      </c>
      <c r="C94" s="237">
        <v>45602</v>
      </c>
      <c r="D94" s="116" t="s">
        <v>13</v>
      </c>
      <c r="E94" s="146">
        <f>IFERROR(VLOOKUP(D94,Deelnemers!$B$2:$C$26,2,FALSE),"")</f>
        <v>12</v>
      </c>
      <c r="F94" s="136" t="s">
        <v>9</v>
      </c>
      <c r="G94" s="146">
        <f>IFERROR(VLOOKUP(F94,Deelnemers!$B$2:$C$26,2,FALSE),"")</f>
        <v>12</v>
      </c>
      <c r="H94" s="164">
        <v>8</v>
      </c>
      <c r="I94" s="165">
        <v>12</v>
      </c>
      <c r="J94" s="166">
        <v>20</v>
      </c>
      <c r="K94" s="164">
        <v>2</v>
      </c>
      <c r="L94" s="165">
        <v>3</v>
      </c>
      <c r="M94" s="138">
        <f t="shared" si="11"/>
        <v>0.4</v>
      </c>
      <c r="N94" s="139">
        <f t="shared" si="12"/>
        <v>0.6</v>
      </c>
      <c r="O94" s="140">
        <f>_xlfn.IFNA(IF(AND(H94&gt;=VLOOKUP(D94,Deelnemers!$B:$D,2,FALSE),I94&gt;=VLOOKUP(F94,Deelnemers!$B:$D,2,FALSE)),1,IF(H94&gt;=VLOOKUP(D94,Deelnemers!$B:$D,2,FALSE),3,0)),"")</f>
        <v>0</v>
      </c>
      <c r="P94" s="141">
        <f>_xlfn.IFNA(IF(AND(I94&gt;=VLOOKUP(F94,Deelnemers!$B:$D,2,FALSE),H94&gt;=VLOOKUP(D94,Deelnemers!$B:$D,2,FALSE)),1,IF(I94&gt;=VLOOKUP(F94,Deelnemers!$B:$D,2,FALSE),3,0)),"")</f>
        <v>3</v>
      </c>
      <c r="Q94" t="str">
        <f t="shared" si="13"/>
        <v>Praat, Marcel van45602</v>
      </c>
      <c r="R94" t="str">
        <f t="shared" si="14"/>
        <v>Hoppenbrouwers, Ben45602</v>
      </c>
      <c r="S94" t="s">
        <v>30</v>
      </c>
    </row>
    <row r="95" spans="1:19">
      <c r="A95" t="str">
        <f>B95&amp;"-"&amp;COUNTIF($B$3:B95, B95)</f>
        <v>Hoppenbrouwers, Ben-Hanegraaf, Daan-2</v>
      </c>
      <c r="B95" s="3" t="str">
        <f t="shared" si="10"/>
        <v>Hoppenbrouwers, Ben-Hanegraaf, Daan</v>
      </c>
      <c r="C95" s="237">
        <v>45609</v>
      </c>
      <c r="D95" s="116" t="s">
        <v>9</v>
      </c>
      <c r="E95" s="146">
        <f>IFERROR(VLOOKUP(D95,Deelnemers!$B$2:$C$26,2,FALSE),"")</f>
        <v>12</v>
      </c>
      <c r="F95" s="136" t="s">
        <v>20</v>
      </c>
      <c r="G95" s="146">
        <f>IFERROR(VLOOKUP(F95,Deelnemers!$B$2:$C$26,2,FALSE),"")</f>
        <v>17</v>
      </c>
      <c r="H95" s="164">
        <v>6</v>
      </c>
      <c r="I95" s="165">
        <v>17</v>
      </c>
      <c r="J95" s="166">
        <v>24</v>
      </c>
      <c r="K95" s="164">
        <v>2</v>
      </c>
      <c r="L95" s="165">
        <v>3</v>
      </c>
      <c r="M95" s="138">
        <f t="shared" si="11"/>
        <v>0.25</v>
      </c>
      <c r="N95" s="139">
        <f t="shared" si="12"/>
        <v>0.70833333333333337</v>
      </c>
      <c r="O95" s="140">
        <f>_xlfn.IFNA(IF(AND(H95&gt;=VLOOKUP(D95,Deelnemers!$B:$D,2,FALSE),I95&gt;=VLOOKUP(F95,Deelnemers!$B:$D,2,FALSE)),1,IF(H95&gt;=VLOOKUP(D95,Deelnemers!$B:$D,2,FALSE),3,0)),"")</f>
        <v>0</v>
      </c>
      <c r="P95" s="141">
        <f>_xlfn.IFNA(IF(AND(I95&gt;=VLOOKUP(F95,Deelnemers!$B:$D,2,FALSE),H95&gt;=VLOOKUP(D95,Deelnemers!$B:$D,2,FALSE)),1,IF(I95&gt;=VLOOKUP(F95,Deelnemers!$B:$D,2,FALSE),3,0)),"")</f>
        <v>3</v>
      </c>
      <c r="Q95" t="str">
        <f t="shared" si="13"/>
        <v>Hoppenbrouwers, Ben45609</v>
      </c>
      <c r="R95" t="str">
        <f t="shared" si="14"/>
        <v>Hanegraaf, Daan45609</v>
      </c>
      <c r="S95" t="s">
        <v>30</v>
      </c>
    </row>
    <row r="96" spans="1:19">
      <c r="A96" t="str">
        <f>B96&amp;"-"&amp;COUNTIF($B$3:B96, B96)</f>
        <v>Verkooyen, John-Praat, Marcel van-2</v>
      </c>
      <c r="B96" s="3" t="str">
        <f t="shared" si="10"/>
        <v>Verkooyen, John-Praat, Marcel van</v>
      </c>
      <c r="C96" s="237">
        <v>45609</v>
      </c>
      <c r="D96" s="116" t="s">
        <v>23</v>
      </c>
      <c r="E96" s="146">
        <f>IFERROR(VLOOKUP(D96,Deelnemers!$B$2:$C$26,2,FALSE),"")</f>
        <v>10</v>
      </c>
      <c r="F96" s="136" t="s">
        <v>13</v>
      </c>
      <c r="G96" s="146">
        <f>IFERROR(VLOOKUP(F96,Deelnemers!$B$2:$C$26,2,FALSE),"")</f>
        <v>12</v>
      </c>
      <c r="H96" s="164">
        <v>12</v>
      </c>
      <c r="I96" s="165">
        <v>4</v>
      </c>
      <c r="J96" s="166">
        <v>29</v>
      </c>
      <c r="K96" s="164">
        <v>3</v>
      </c>
      <c r="L96" s="165">
        <v>1</v>
      </c>
      <c r="M96" s="138">
        <f t="shared" si="11"/>
        <v>0.34482758620689657</v>
      </c>
      <c r="N96" s="139">
        <f t="shared" si="12"/>
        <v>0.13793103448275862</v>
      </c>
      <c r="O96" s="140">
        <f>_xlfn.IFNA(IF(AND(H96&gt;=VLOOKUP(D96,Deelnemers!$B:$D,2,FALSE),I96&gt;=VLOOKUP(F96,Deelnemers!$B:$D,2,FALSE)),1,IF(H96&gt;=VLOOKUP(D96,Deelnemers!$B:$D,2,FALSE),3,0)),"")</f>
        <v>3</v>
      </c>
      <c r="P96" s="141">
        <f>_xlfn.IFNA(IF(AND(I96&gt;=VLOOKUP(F96,Deelnemers!$B:$D,2,FALSE),H96&gt;=VLOOKUP(D96,Deelnemers!$B:$D,2,FALSE)),1,IF(I96&gt;=VLOOKUP(F96,Deelnemers!$B:$D,2,FALSE),3,0)),"")</f>
        <v>0</v>
      </c>
      <c r="Q96" t="str">
        <f t="shared" si="13"/>
        <v>Verkooyen, John45609</v>
      </c>
      <c r="R96" t="str">
        <f t="shared" si="14"/>
        <v>Praat, Marcel van45609</v>
      </c>
      <c r="S96" t="s">
        <v>30</v>
      </c>
    </row>
    <row r="97" spans="1:19">
      <c r="A97" t="str">
        <f>B97&amp;"-"&amp;COUNTIF($B$3:B97, B97)</f>
        <v>Vissenberg, Erwin-Steen, Kees van-3</v>
      </c>
      <c r="B97" s="3" t="str">
        <f t="shared" si="10"/>
        <v>Vissenberg, Erwin-Steen, Kees van</v>
      </c>
      <c r="C97" s="237">
        <v>45609</v>
      </c>
      <c r="D97" s="116" t="s">
        <v>14</v>
      </c>
      <c r="E97" s="146">
        <f>IFERROR(VLOOKUP(D97,Deelnemers!$B$2:$C$26,2,FALSE),"")</f>
        <v>19</v>
      </c>
      <c r="F97" s="136" t="s">
        <v>10</v>
      </c>
      <c r="G97" s="146">
        <f>IFERROR(VLOOKUP(F97,Deelnemers!$B$2:$C$26,2,FALSE),"")</f>
        <v>14</v>
      </c>
      <c r="H97" s="164">
        <v>17</v>
      </c>
      <c r="I97" s="165">
        <v>8</v>
      </c>
      <c r="J97" s="166">
        <v>30</v>
      </c>
      <c r="K97" s="164">
        <v>4</v>
      </c>
      <c r="L97" s="165">
        <v>2</v>
      </c>
      <c r="M97" s="138">
        <f t="shared" si="11"/>
        <v>0.56666666666666665</v>
      </c>
      <c r="N97" s="139">
        <f t="shared" si="12"/>
        <v>0.26666666666666666</v>
      </c>
      <c r="O97" s="140">
        <f>_xlfn.IFNA(IF(AND(H97&gt;=VLOOKUP(D97,Deelnemers!$B:$D,2,FALSE),I97&gt;=VLOOKUP(F97,Deelnemers!$B:$D,2,FALSE)),1,IF(H97&gt;=VLOOKUP(D97,Deelnemers!$B:$D,2,FALSE),3,0)),"")</f>
        <v>0</v>
      </c>
      <c r="P97" s="141">
        <f>_xlfn.IFNA(IF(AND(I97&gt;=VLOOKUP(F97,Deelnemers!$B:$D,2,FALSE),H97&gt;=VLOOKUP(D97,Deelnemers!$B:$D,2,FALSE)),1,IF(I97&gt;=VLOOKUP(F97,Deelnemers!$B:$D,2,FALSE),3,0)),"")</f>
        <v>0</v>
      </c>
      <c r="Q97" t="str">
        <f t="shared" si="13"/>
        <v>Vissenberg, Erwin45609</v>
      </c>
      <c r="R97" t="str">
        <f t="shared" si="14"/>
        <v>Steen, Kees van45609</v>
      </c>
      <c r="S97" t="s">
        <v>30</v>
      </c>
    </row>
    <row r="98" spans="1:19">
      <c r="A98" t="str">
        <f>B98&amp;"-"&amp;COUNTIF($B$3:B98, B98)</f>
        <v>Praat, Marcel van-Hanegraaf, Daan-2</v>
      </c>
      <c r="B98" s="3" t="str">
        <f t="shared" si="10"/>
        <v>Praat, Marcel van-Hanegraaf, Daan</v>
      </c>
      <c r="C98" s="237">
        <v>45609</v>
      </c>
      <c r="D98" s="116" t="s">
        <v>13</v>
      </c>
      <c r="E98" s="146">
        <f>IFERROR(VLOOKUP(D98,Deelnemers!$B$2:$C$26,2,FALSE),"")</f>
        <v>12</v>
      </c>
      <c r="F98" s="136" t="s">
        <v>20</v>
      </c>
      <c r="G98" s="146">
        <f>IFERROR(VLOOKUP(F98,Deelnemers!$B$2:$C$26,2,FALSE),"")</f>
        <v>17</v>
      </c>
      <c r="H98" s="164">
        <v>10</v>
      </c>
      <c r="I98" s="165">
        <v>17</v>
      </c>
      <c r="J98" s="166">
        <v>25</v>
      </c>
      <c r="K98" s="164">
        <v>2</v>
      </c>
      <c r="L98" s="165">
        <v>3</v>
      </c>
      <c r="M98" s="138">
        <f t="shared" si="11"/>
        <v>0.4</v>
      </c>
      <c r="N98" s="139">
        <f t="shared" si="12"/>
        <v>0.68</v>
      </c>
      <c r="O98" s="140">
        <f>_xlfn.IFNA(IF(AND(H98&gt;=VLOOKUP(D98,Deelnemers!$B:$D,2,FALSE),I98&gt;=VLOOKUP(F98,Deelnemers!$B:$D,2,FALSE)),1,IF(H98&gt;=VLOOKUP(D98,Deelnemers!$B:$D,2,FALSE),3,0)),"")</f>
        <v>0</v>
      </c>
      <c r="P98" s="141">
        <f>_xlfn.IFNA(IF(AND(I98&gt;=VLOOKUP(F98,Deelnemers!$B:$D,2,FALSE),H98&gt;=VLOOKUP(D98,Deelnemers!$B:$D,2,FALSE)),1,IF(I98&gt;=VLOOKUP(F98,Deelnemers!$B:$D,2,FALSE),3,0)),"")</f>
        <v>3</v>
      </c>
      <c r="Q98" t="str">
        <f t="shared" si="13"/>
        <v>Praat, Marcel van45609</v>
      </c>
      <c r="R98" t="str">
        <f t="shared" si="14"/>
        <v>Hanegraaf, Daan45609</v>
      </c>
      <c r="S98" t="s">
        <v>30</v>
      </c>
    </row>
    <row r="99" spans="1:19">
      <c r="A99" t="str">
        <f>B99&amp;"-"&amp;COUNTIF($B$3:B99, B99)</f>
        <v>Vissenberg, Erwin-Hoppenbrouwers, Ben-1</v>
      </c>
      <c r="B99" s="3" t="str">
        <f t="shared" si="10"/>
        <v>Vissenberg, Erwin-Hoppenbrouwers, Ben</v>
      </c>
      <c r="C99" s="237">
        <v>45609</v>
      </c>
      <c r="D99" s="116" t="s">
        <v>14</v>
      </c>
      <c r="E99" s="146">
        <f>IFERROR(VLOOKUP(D99,Deelnemers!$B$2:$C$26,2,FALSE),"")</f>
        <v>19</v>
      </c>
      <c r="F99" s="136" t="s">
        <v>9</v>
      </c>
      <c r="G99" s="146">
        <f>IFERROR(VLOOKUP(F99,Deelnemers!$B$2:$C$26,2,FALSE),"")</f>
        <v>12</v>
      </c>
      <c r="H99" s="164">
        <v>10</v>
      </c>
      <c r="I99" s="165">
        <v>12</v>
      </c>
      <c r="J99" s="166">
        <v>21</v>
      </c>
      <c r="K99" s="164">
        <v>2</v>
      </c>
      <c r="L99" s="165">
        <v>3</v>
      </c>
      <c r="M99" s="138">
        <f t="shared" si="11"/>
        <v>0.47619047619047616</v>
      </c>
      <c r="N99" s="139">
        <f t="shared" si="12"/>
        <v>0.5714285714285714</v>
      </c>
      <c r="O99" s="140">
        <f>_xlfn.IFNA(IF(AND(H99&gt;=VLOOKUP(D99,Deelnemers!$B:$D,2,FALSE),I99&gt;=VLOOKUP(F99,Deelnemers!$B:$D,2,FALSE)),1,IF(H99&gt;=VLOOKUP(D99,Deelnemers!$B:$D,2,FALSE),3,0)),"")</f>
        <v>0</v>
      </c>
      <c r="P99" s="141">
        <f>_xlfn.IFNA(IF(AND(I99&gt;=VLOOKUP(F99,Deelnemers!$B:$D,2,FALSE),H99&gt;=VLOOKUP(D99,Deelnemers!$B:$D,2,FALSE)),1,IF(I99&gt;=VLOOKUP(F99,Deelnemers!$B:$D,2,FALSE),3,0)),"")</f>
        <v>3</v>
      </c>
      <c r="Q99" t="str">
        <f t="shared" si="13"/>
        <v>Vissenberg, Erwin45609</v>
      </c>
      <c r="R99" t="str">
        <f t="shared" si="14"/>
        <v>Hoppenbrouwers, Ben45609</v>
      </c>
      <c r="S99" t="s">
        <v>30</v>
      </c>
    </row>
    <row r="100" spans="1:19">
      <c r="A100" t="str">
        <f>B100&amp;"-"&amp;COUNTIF($B$3:B100, B100)</f>
        <v>Steen, Kees van-Verkooyen, John-1</v>
      </c>
      <c r="B100" s="3" t="str">
        <f t="shared" si="10"/>
        <v>Steen, Kees van-Verkooyen, John</v>
      </c>
      <c r="C100" s="237">
        <v>45609</v>
      </c>
      <c r="D100" s="116" t="s">
        <v>10</v>
      </c>
      <c r="E100" s="146">
        <f>IFERROR(VLOOKUP(D100,Deelnemers!$B$2:$C$26,2,FALSE),"")</f>
        <v>14</v>
      </c>
      <c r="F100" s="136" t="s">
        <v>23</v>
      </c>
      <c r="G100" s="146">
        <f>IFERROR(VLOOKUP(F100,Deelnemers!$B$2:$C$26,2,FALSE),"")</f>
        <v>10</v>
      </c>
      <c r="H100" s="164">
        <v>14</v>
      </c>
      <c r="I100" s="165">
        <v>1</v>
      </c>
      <c r="J100" s="166">
        <v>29</v>
      </c>
      <c r="K100" s="164">
        <v>3</v>
      </c>
      <c r="L100" s="165">
        <v>1</v>
      </c>
      <c r="M100" s="138">
        <f t="shared" si="11"/>
        <v>0.48275862068965519</v>
      </c>
      <c r="N100" s="139">
        <f t="shared" si="12"/>
        <v>3.4482758620689655E-2</v>
      </c>
      <c r="O100" s="140">
        <f>_xlfn.IFNA(IF(AND(H100&gt;=VLOOKUP(D100,Deelnemers!$B:$D,2,FALSE),I100&gt;=VLOOKUP(F100,Deelnemers!$B:$D,2,FALSE)),1,IF(H100&gt;=VLOOKUP(D100,Deelnemers!$B:$D,2,FALSE),3,0)),"")</f>
        <v>3</v>
      </c>
      <c r="P100" s="141">
        <f>_xlfn.IFNA(IF(AND(I100&gt;=VLOOKUP(F100,Deelnemers!$B:$D,2,FALSE),H100&gt;=VLOOKUP(D100,Deelnemers!$B:$D,2,FALSE)),1,IF(I100&gt;=VLOOKUP(F100,Deelnemers!$B:$D,2,FALSE),3,0)),"")</f>
        <v>0</v>
      </c>
      <c r="Q100" t="str">
        <f t="shared" si="13"/>
        <v>Steen, Kees van45609</v>
      </c>
      <c r="R100" t="str">
        <f t="shared" si="14"/>
        <v>Verkooyen, John45609</v>
      </c>
      <c r="S100" t="s">
        <v>30</v>
      </c>
    </row>
    <row r="101" spans="1:19">
      <c r="A101" t="str">
        <f>B101&amp;"-"&amp;COUNTIF($B$3:B101, B101)</f>
        <v>Hoppenbrouwers, Ben-Havermans, Jos-2</v>
      </c>
      <c r="B101" s="3" t="str">
        <f t="shared" si="10"/>
        <v>Hoppenbrouwers, Ben-Havermans, Jos</v>
      </c>
      <c r="C101" s="237">
        <v>45616</v>
      </c>
      <c r="D101" s="116" t="s">
        <v>9</v>
      </c>
      <c r="E101" s="146">
        <f>IFERROR(VLOOKUP(D101,Deelnemers!$B$2:$C$26,2,FALSE),"")</f>
        <v>12</v>
      </c>
      <c r="F101" s="136" t="s">
        <v>22</v>
      </c>
      <c r="G101" s="146">
        <f>IFERROR(VLOOKUP(F101,Deelnemers!$B$2:$C$26,2,FALSE),"")</f>
        <v>13</v>
      </c>
      <c r="H101" s="164">
        <v>10</v>
      </c>
      <c r="I101" s="165">
        <v>10</v>
      </c>
      <c r="J101" s="166">
        <v>30</v>
      </c>
      <c r="K101" s="164">
        <v>3</v>
      </c>
      <c r="L101" s="165">
        <v>4</v>
      </c>
      <c r="M101" s="138">
        <f t="shared" si="11"/>
        <v>0.33333333333333331</v>
      </c>
      <c r="N101" s="139">
        <f t="shared" si="12"/>
        <v>0.33333333333333331</v>
      </c>
      <c r="O101" s="140">
        <f>_xlfn.IFNA(IF(AND(H101&gt;=VLOOKUP(D101,Deelnemers!$B:$D,2,FALSE),I101&gt;=VLOOKUP(F101,Deelnemers!$B:$D,2,FALSE)),1,IF(H101&gt;=VLOOKUP(D101,Deelnemers!$B:$D,2,FALSE),3,0)),"")</f>
        <v>0</v>
      </c>
      <c r="P101" s="141">
        <f>_xlfn.IFNA(IF(AND(I101&gt;=VLOOKUP(F101,Deelnemers!$B:$D,2,FALSE),H101&gt;=VLOOKUP(D101,Deelnemers!$B:$D,2,FALSE)),1,IF(I101&gt;=VLOOKUP(F101,Deelnemers!$B:$D,2,FALSE),3,0)),"")</f>
        <v>0</v>
      </c>
      <c r="Q101" t="str">
        <f t="shared" si="13"/>
        <v>Hoppenbrouwers, Ben45616</v>
      </c>
      <c r="R101" t="str">
        <f t="shared" si="14"/>
        <v>Havermans, Jos45616</v>
      </c>
      <c r="S101" t="s">
        <v>30</v>
      </c>
    </row>
    <row r="102" spans="1:19">
      <c r="A102" t="str">
        <f>B102&amp;"-"&amp;COUNTIF($B$3:B102, B102)</f>
        <v>Jochems, Cees-Verkooyen, John-1</v>
      </c>
      <c r="B102" s="3" t="str">
        <f t="shared" si="10"/>
        <v>Jochems, Cees-Verkooyen, John</v>
      </c>
      <c r="C102" s="237">
        <v>45616</v>
      </c>
      <c r="D102" s="116" t="s">
        <v>17</v>
      </c>
      <c r="E102" s="146">
        <f>IFERROR(VLOOKUP(D102,Deelnemers!$B$2:$C$26,2,FALSE),"")</f>
        <v>17</v>
      </c>
      <c r="F102" s="136" t="s">
        <v>23</v>
      </c>
      <c r="G102" s="146">
        <f>IFERROR(VLOOKUP(F102,Deelnemers!$B$2:$C$26,2,FALSE),"")</f>
        <v>10</v>
      </c>
      <c r="H102" s="164">
        <v>17</v>
      </c>
      <c r="I102" s="165">
        <v>9</v>
      </c>
      <c r="J102" s="166">
        <v>25</v>
      </c>
      <c r="K102" s="164">
        <v>3</v>
      </c>
      <c r="L102" s="165">
        <v>4</v>
      </c>
      <c r="M102" s="138">
        <f t="shared" si="11"/>
        <v>0.68</v>
      </c>
      <c r="N102" s="139">
        <f t="shared" si="12"/>
        <v>0.36</v>
      </c>
      <c r="O102" s="140">
        <f>_xlfn.IFNA(IF(AND(H102&gt;=VLOOKUP(D102,Deelnemers!$B:$D,2,FALSE),I102&gt;=VLOOKUP(F102,Deelnemers!$B:$D,2,FALSE)),1,IF(H102&gt;=VLOOKUP(D102,Deelnemers!$B:$D,2,FALSE),3,0)),"")</f>
        <v>3</v>
      </c>
      <c r="P102" s="141">
        <f>_xlfn.IFNA(IF(AND(I102&gt;=VLOOKUP(F102,Deelnemers!$B:$D,2,FALSE),H102&gt;=VLOOKUP(D102,Deelnemers!$B:$D,2,FALSE)),1,IF(I102&gt;=VLOOKUP(F102,Deelnemers!$B:$D,2,FALSE),3,0)),"")</f>
        <v>0</v>
      </c>
      <c r="Q102" t="str">
        <f t="shared" si="13"/>
        <v>Jochems, Cees45616</v>
      </c>
      <c r="R102" t="str">
        <f t="shared" si="14"/>
        <v>Verkooyen, John45616</v>
      </c>
      <c r="S102" t="s">
        <v>30</v>
      </c>
    </row>
    <row r="103" spans="1:19">
      <c r="A103" t="str">
        <f>B103&amp;"-"&amp;COUNTIF($B$3:B103, B103)</f>
        <v>Oorschot, René van-Zagers, Kees-1</v>
      </c>
      <c r="B103" s="3" t="str">
        <f t="shared" si="10"/>
        <v>Oorschot, René van-Zagers, Kees</v>
      </c>
      <c r="C103" s="237">
        <v>45616</v>
      </c>
      <c r="D103" s="116" t="s">
        <v>15</v>
      </c>
      <c r="E103" s="146">
        <f>IFERROR(VLOOKUP(D103,Deelnemers!$B$2:$C$26,2,FALSE),"")</f>
        <v>14</v>
      </c>
      <c r="F103" s="136" t="s">
        <v>16</v>
      </c>
      <c r="G103" s="146">
        <f>IFERROR(VLOOKUP(F103,Deelnemers!$B$2:$C$26,2,FALSE),"")</f>
        <v>12</v>
      </c>
      <c r="H103" s="164">
        <v>11</v>
      </c>
      <c r="I103" s="165">
        <v>10</v>
      </c>
      <c r="J103" s="166">
        <v>30</v>
      </c>
      <c r="K103" s="164">
        <v>2</v>
      </c>
      <c r="L103" s="165">
        <v>2</v>
      </c>
      <c r="M103" s="138">
        <f t="shared" si="11"/>
        <v>0.36666666666666664</v>
      </c>
      <c r="N103" s="139">
        <f t="shared" si="12"/>
        <v>0.33333333333333331</v>
      </c>
      <c r="O103" s="140">
        <f>_xlfn.IFNA(IF(AND(H103&gt;=VLOOKUP(D103,Deelnemers!$B:$D,2,FALSE),I103&gt;=VLOOKUP(F103,Deelnemers!$B:$D,2,FALSE)),1,IF(H103&gt;=VLOOKUP(D103,Deelnemers!$B:$D,2,FALSE),3,0)),"")</f>
        <v>0</v>
      </c>
      <c r="P103" s="141">
        <f>_xlfn.IFNA(IF(AND(I103&gt;=VLOOKUP(F103,Deelnemers!$B:$D,2,FALSE),H103&gt;=VLOOKUP(D103,Deelnemers!$B:$D,2,FALSE)),1,IF(I103&gt;=VLOOKUP(F103,Deelnemers!$B:$D,2,FALSE),3,0)),"")</f>
        <v>0</v>
      </c>
      <c r="Q103" t="str">
        <f t="shared" si="13"/>
        <v>Oorschot, René van45616</v>
      </c>
      <c r="R103" t="str">
        <f t="shared" si="14"/>
        <v>Zagers, Kees45616</v>
      </c>
      <c r="S103" t="s">
        <v>30</v>
      </c>
    </row>
    <row r="104" spans="1:19">
      <c r="A104" t="str">
        <f>B104&amp;"-"&amp;COUNTIF($B$3:B104, B104)</f>
        <v>Vermeulen, Rudolf-Praat, Marcel van-2</v>
      </c>
      <c r="B104" s="3" t="str">
        <f t="shared" si="10"/>
        <v>Vermeulen, Rudolf-Praat, Marcel van</v>
      </c>
      <c r="C104" s="237">
        <v>45616</v>
      </c>
      <c r="D104" s="116" t="s">
        <v>12</v>
      </c>
      <c r="E104" s="146">
        <f>IFERROR(VLOOKUP(D104,Deelnemers!$B$2:$C$26,2,FALSE),"")</f>
        <v>14</v>
      </c>
      <c r="F104" s="136" t="s">
        <v>13</v>
      </c>
      <c r="G104" s="146">
        <f>IFERROR(VLOOKUP(F104,Deelnemers!$B$2:$C$26,2,FALSE),"")</f>
        <v>12</v>
      </c>
      <c r="H104" s="164">
        <v>14</v>
      </c>
      <c r="I104" s="165">
        <v>9</v>
      </c>
      <c r="J104" s="166">
        <v>24</v>
      </c>
      <c r="K104" s="164">
        <v>3</v>
      </c>
      <c r="L104" s="165">
        <v>2</v>
      </c>
      <c r="M104" s="138">
        <f t="shared" si="11"/>
        <v>0.58333333333333337</v>
      </c>
      <c r="N104" s="139">
        <f t="shared" si="12"/>
        <v>0.375</v>
      </c>
      <c r="O104" s="140">
        <f>_xlfn.IFNA(IF(AND(H104&gt;=VLOOKUP(D104,Deelnemers!$B:$D,2,FALSE),I104&gt;=VLOOKUP(F104,Deelnemers!$B:$D,2,FALSE)),1,IF(H104&gt;=VLOOKUP(D104,Deelnemers!$B:$D,2,FALSE),3,0)),"")</f>
        <v>3</v>
      </c>
      <c r="P104" s="141">
        <f>_xlfn.IFNA(IF(AND(I104&gt;=VLOOKUP(F104,Deelnemers!$B:$D,2,FALSE),H104&gt;=VLOOKUP(D104,Deelnemers!$B:$D,2,FALSE)),1,IF(I104&gt;=VLOOKUP(F104,Deelnemers!$B:$D,2,FALSE),3,0)),"")</f>
        <v>0</v>
      </c>
      <c r="Q104" t="str">
        <f t="shared" si="13"/>
        <v>Vermeulen, Rudolf45616</v>
      </c>
      <c r="R104" t="str">
        <f t="shared" si="14"/>
        <v>Praat, Marcel van45616</v>
      </c>
      <c r="S104" t="s">
        <v>30</v>
      </c>
    </row>
    <row r="105" spans="1:19">
      <c r="A105" t="str">
        <f>B105&amp;"-"&amp;COUNTIF($B$3:B105, B105)</f>
        <v>Jochems, Cees-Havermans, Jos-2</v>
      </c>
      <c r="B105" s="3" t="str">
        <f t="shared" si="10"/>
        <v>Jochems, Cees-Havermans, Jos</v>
      </c>
      <c r="C105" s="237">
        <v>45616</v>
      </c>
      <c r="D105" s="116" t="s">
        <v>17</v>
      </c>
      <c r="E105" s="146">
        <f>IFERROR(VLOOKUP(D105,Deelnemers!$B$2:$C$26,2,FALSE),"")</f>
        <v>17</v>
      </c>
      <c r="F105" s="136" t="s">
        <v>22</v>
      </c>
      <c r="G105" s="146">
        <f>IFERROR(VLOOKUP(F105,Deelnemers!$B$2:$C$26,2,FALSE),"")</f>
        <v>13</v>
      </c>
      <c r="H105" s="164">
        <v>14</v>
      </c>
      <c r="I105" s="165">
        <v>10</v>
      </c>
      <c r="J105" s="166">
        <v>30</v>
      </c>
      <c r="K105" s="164">
        <v>2</v>
      </c>
      <c r="L105" s="165">
        <v>2</v>
      </c>
      <c r="M105" s="138">
        <f t="shared" si="11"/>
        <v>0.46666666666666667</v>
      </c>
      <c r="N105" s="139">
        <f t="shared" si="12"/>
        <v>0.33333333333333331</v>
      </c>
      <c r="O105" s="140">
        <f>_xlfn.IFNA(IF(AND(H105&gt;=VLOOKUP(D105,Deelnemers!$B:$D,2,FALSE),I105&gt;=VLOOKUP(F105,Deelnemers!$B:$D,2,FALSE)),1,IF(H105&gt;=VLOOKUP(D105,Deelnemers!$B:$D,2,FALSE),3,0)),"")</f>
        <v>0</v>
      </c>
      <c r="P105" s="141">
        <f>_xlfn.IFNA(IF(AND(I105&gt;=VLOOKUP(F105,Deelnemers!$B:$D,2,FALSE),H105&gt;=VLOOKUP(D105,Deelnemers!$B:$D,2,FALSE)),1,IF(I105&gt;=VLOOKUP(F105,Deelnemers!$B:$D,2,FALSE),3,0)),"")</f>
        <v>0</v>
      </c>
      <c r="Q105" t="str">
        <f t="shared" si="13"/>
        <v>Jochems, Cees45616</v>
      </c>
      <c r="R105" t="str">
        <f t="shared" si="14"/>
        <v>Havermans, Jos45616</v>
      </c>
      <c r="S105" t="s">
        <v>30</v>
      </c>
    </row>
    <row r="106" spans="1:19">
      <c r="A106" t="str">
        <f>B106&amp;"-"&amp;COUNTIF($B$3:B106, B106)</f>
        <v>Verkooyen, John-Hoppenbrouwers, Ben-1</v>
      </c>
      <c r="B106" s="3" t="str">
        <f t="shared" si="10"/>
        <v>Verkooyen, John-Hoppenbrouwers, Ben</v>
      </c>
      <c r="C106" s="237">
        <v>45616</v>
      </c>
      <c r="D106" s="116" t="s">
        <v>23</v>
      </c>
      <c r="E106" s="146">
        <f>IFERROR(VLOOKUP(D106,Deelnemers!$B$2:$C$26,2,FALSE),"")</f>
        <v>10</v>
      </c>
      <c r="F106" s="136" t="s">
        <v>9</v>
      </c>
      <c r="G106" s="146">
        <f>IFERROR(VLOOKUP(F106,Deelnemers!$B$2:$C$26,2,FALSE),"")</f>
        <v>12</v>
      </c>
      <c r="H106" s="164">
        <v>6</v>
      </c>
      <c r="I106" s="165">
        <v>6</v>
      </c>
      <c r="J106" s="166">
        <v>30</v>
      </c>
      <c r="K106" s="164">
        <v>1</v>
      </c>
      <c r="L106" s="165">
        <v>2</v>
      </c>
      <c r="M106" s="138">
        <f t="shared" si="11"/>
        <v>0.2</v>
      </c>
      <c r="N106" s="139">
        <f t="shared" si="12"/>
        <v>0.2</v>
      </c>
      <c r="O106" s="140">
        <f>_xlfn.IFNA(IF(AND(H106&gt;=VLOOKUP(D106,Deelnemers!$B:$D,2,FALSE),I106&gt;=VLOOKUP(F106,Deelnemers!$B:$D,2,FALSE)),1,IF(H106&gt;=VLOOKUP(D106,Deelnemers!$B:$D,2,FALSE),3,0)),"")</f>
        <v>0</v>
      </c>
      <c r="P106" s="141">
        <f>_xlfn.IFNA(IF(AND(I106&gt;=VLOOKUP(F106,Deelnemers!$B:$D,2,FALSE),H106&gt;=VLOOKUP(D106,Deelnemers!$B:$D,2,FALSE)),1,IF(I106&gt;=VLOOKUP(F106,Deelnemers!$B:$D,2,FALSE),3,0)),"")</f>
        <v>0</v>
      </c>
      <c r="Q106" t="str">
        <f t="shared" si="13"/>
        <v>Verkooyen, John45616</v>
      </c>
      <c r="R106" t="str">
        <f t="shared" si="14"/>
        <v>Hoppenbrouwers, Ben45616</v>
      </c>
      <c r="S106" t="s">
        <v>30</v>
      </c>
    </row>
    <row r="107" spans="1:19">
      <c r="A107" t="str">
        <f>B107&amp;"-"&amp;COUNTIF($B$3:B107, B107)</f>
        <v>Vermeulen, Rudolf-Zagers, Kees-2</v>
      </c>
      <c r="B107" s="3" t="str">
        <f t="shared" si="10"/>
        <v>Vermeulen, Rudolf-Zagers, Kees</v>
      </c>
      <c r="C107" s="237">
        <v>45616</v>
      </c>
      <c r="D107" s="116" t="s">
        <v>12</v>
      </c>
      <c r="E107" s="146">
        <f>IFERROR(VLOOKUP(D107,Deelnemers!$B$2:$C$26,2,FALSE),"")</f>
        <v>14</v>
      </c>
      <c r="F107" s="136" t="s">
        <v>16</v>
      </c>
      <c r="G107" s="146">
        <f>IFERROR(VLOOKUP(F107,Deelnemers!$B$2:$C$26,2,FALSE),"")</f>
        <v>12</v>
      </c>
      <c r="H107" s="164">
        <v>5</v>
      </c>
      <c r="I107" s="165">
        <v>4</v>
      </c>
      <c r="J107" s="166">
        <v>30</v>
      </c>
      <c r="K107" s="164">
        <v>1</v>
      </c>
      <c r="L107" s="165">
        <v>2</v>
      </c>
      <c r="M107" s="138">
        <f t="shared" si="11"/>
        <v>0.16666666666666666</v>
      </c>
      <c r="N107" s="139">
        <f t="shared" si="12"/>
        <v>0.13333333333333333</v>
      </c>
      <c r="O107" s="140">
        <f>_xlfn.IFNA(IF(AND(H107&gt;=VLOOKUP(D107,Deelnemers!$B:$D,2,FALSE),I107&gt;=VLOOKUP(F107,Deelnemers!$B:$D,2,FALSE)),1,IF(H107&gt;=VLOOKUP(D107,Deelnemers!$B:$D,2,FALSE),3,0)),"")</f>
        <v>0</v>
      </c>
      <c r="P107" s="141">
        <f>_xlfn.IFNA(IF(AND(I107&gt;=VLOOKUP(F107,Deelnemers!$B:$D,2,FALSE),H107&gt;=VLOOKUP(D107,Deelnemers!$B:$D,2,FALSE)),1,IF(I107&gt;=VLOOKUP(F107,Deelnemers!$B:$D,2,FALSE),3,0)),"")</f>
        <v>0</v>
      </c>
      <c r="Q107" t="str">
        <f t="shared" si="13"/>
        <v>Vermeulen, Rudolf45616</v>
      </c>
      <c r="R107" t="str">
        <f t="shared" si="14"/>
        <v>Zagers, Kees45616</v>
      </c>
      <c r="S107" t="s">
        <v>30</v>
      </c>
    </row>
    <row r="108" spans="1:19">
      <c r="A108" t="str">
        <f>B108&amp;"-"&amp;COUNTIF($B$3:B108, B108)</f>
        <v>Praat, Marcel van-Havermans, Jos-1</v>
      </c>
      <c r="B108" s="3" t="str">
        <f t="shared" si="10"/>
        <v>Praat, Marcel van-Havermans, Jos</v>
      </c>
      <c r="C108" s="237">
        <v>45616</v>
      </c>
      <c r="D108" s="116" t="s">
        <v>13</v>
      </c>
      <c r="E108" s="146">
        <f>IFERROR(VLOOKUP(D108,Deelnemers!$B$2:$C$26,2,FALSE),"")</f>
        <v>12</v>
      </c>
      <c r="F108" s="136" t="s">
        <v>22</v>
      </c>
      <c r="G108" s="146">
        <f>IFERROR(VLOOKUP(F108,Deelnemers!$B$2:$C$26,2,FALSE),"")</f>
        <v>13</v>
      </c>
      <c r="H108" s="164">
        <v>9</v>
      </c>
      <c r="I108" s="165">
        <v>10</v>
      </c>
      <c r="J108" s="166">
        <v>30</v>
      </c>
      <c r="K108" s="164">
        <v>2</v>
      </c>
      <c r="L108" s="165">
        <v>3</v>
      </c>
      <c r="M108" s="138">
        <f t="shared" si="11"/>
        <v>0.3</v>
      </c>
      <c r="N108" s="139">
        <f t="shared" si="12"/>
        <v>0.33333333333333331</v>
      </c>
      <c r="O108" s="140">
        <f>_xlfn.IFNA(IF(AND(H108&gt;=VLOOKUP(D108,Deelnemers!$B:$D,2,FALSE),I108&gt;=VLOOKUP(F108,Deelnemers!$B:$D,2,FALSE)),1,IF(H108&gt;=VLOOKUP(D108,Deelnemers!$B:$D,2,FALSE),3,0)),"")</f>
        <v>0</v>
      </c>
      <c r="P108" s="141">
        <f>_xlfn.IFNA(IF(AND(I108&gt;=VLOOKUP(F108,Deelnemers!$B:$D,2,FALSE),H108&gt;=VLOOKUP(D108,Deelnemers!$B:$D,2,FALSE)),1,IF(I108&gt;=VLOOKUP(F108,Deelnemers!$B:$D,2,FALSE),3,0)),"")</f>
        <v>0</v>
      </c>
      <c r="Q108" t="str">
        <f t="shared" si="13"/>
        <v>Praat, Marcel van45616</v>
      </c>
      <c r="R108" t="str">
        <f t="shared" si="14"/>
        <v>Havermans, Jos45616</v>
      </c>
      <c r="S108" t="s">
        <v>30</v>
      </c>
    </row>
    <row r="109" spans="1:19">
      <c r="A109" t="str">
        <f>B109&amp;"-"&amp;COUNTIF($B$3:B109, B109)</f>
        <v>Vermeulen, Rudolf-Zagers, Mark-3</v>
      </c>
      <c r="B109" s="3" t="str">
        <f t="shared" si="10"/>
        <v>Vermeulen, Rudolf-Zagers, Mark</v>
      </c>
      <c r="C109" s="237">
        <v>45616</v>
      </c>
      <c r="D109" s="116" t="s">
        <v>12</v>
      </c>
      <c r="E109" s="146">
        <f>IFERROR(VLOOKUP(D109,Deelnemers!$B$2:$C$26,2,FALSE),"")</f>
        <v>14</v>
      </c>
      <c r="F109" s="136" t="s">
        <v>18</v>
      </c>
      <c r="G109" s="146">
        <f>IFERROR(VLOOKUP(F109,Deelnemers!$B$2:$C$26,2,FALSE),"")</f>
        <v>15</v>
      </c>
      <c r="H109" s="164">
        <v>14</v>
      </c>
      <c r="I109" s="165">
        <v>1</v>
      </c>
      <c r="J109" s="166">
        <v>17</v>
      </c>
      <c r="K109" s="164">
        <v>4</v>
      </c>
      <c r="L109" s="165">
        <v>1</v>
      </c>
      <c r="M109" s="138">
        <f t="shared" si="11"/>
        <v>0.82352941176470584</v>
      </c>
      <c r="N109" s="139">
        <f t="shared" si="12"/>
        <v>5.8823529411764705E-2</v>
      </c>
      <c r="O109" s="140">
        <f>_xlfn.IFNA(IF(AND(H109&gt;=VLOOKUP(D109,Deelnemers!$B:$D,2,FALSE),I109&gt;=VLOOKUP(F109,Deelnemers!$B:$D,2,FALSE)),1,IF(H109&gt;=VLOOKUP(D109,Deelnemers!$B:$D,2,FALSE),3,0)),"")</f>
        <v>3</v>
      </c>
      <c r="P109" s="141">
        <f>_xlfn.IFNA(IF(AND(I109&gt;=VLOOKUP(F109,Deelnemers!$B:$D,2,FALSE),H109&gt;=VLOOKUP(D109,Deelnemers!$B:$D,2,FALSE)),1,IF(I109&gt;=VLOOKUP(F109,Deelnemers!$B:$D,2,FALSE),3,0)),"")</f>
        <v>0</v>
      </c>
      <c r="Q109" t="str">
        <f t="shared" si="13"/>
        <v>Vermeulen, Rudolf45616</v>
      </c>
      <c r="R109" t="str">
        <f t="shared" si="14"/>
        <v>Zagers, Mark45616</v>
      </c>
      <c r="S109" t="s">
        <v>30</v>
      </c>
    </row>
    <row r="110" spans="1:19">
      <c r="A110" t="str">
        <f>B110&amp;"-"&amp;COUNTIF($B$3:B110, B110)</f>
        <v>Vermeulen, Rudolf-Jochems, Cees-3</v>
      </c>
      <c r="B110" s="3" t="str">
        <f t="shared" si="10"/>
        <v>Vermeulen, Rudolf-Jochems, Cees</v>
      </c>
      <c r="C110" s="237">
        <v>45623</v>
      </c>
      <c r="D110" s="116" t="s">
        <v>12</v>
      </c>
      <c r="E110" s="146">
        <f>IFERROR(VLOOKUP(D110,Deelnemers!$B$2:$C$26,2,FALSE),"")</f>
        <v>14</v>
      </c>
      <c r="F110" s="136" t="s">
        <v>17</v>
      </c>
      <c r="G110" s="146">
        <f>IFERROR(VLOOKUP(F110,Deelnemers!$B$2:$C$26,2,FALSE),"")</f>
        <v>17</v>
      </c>
      <c r="H110" s="164">
        <v>11</v>
      </c>
      <c r="I110" s="165">
        <v>17</v>
      </c>
      <c r="J110" s="166">
        <v>26</v>
      </c>
      <c r="K110" s="164">
        <v>2</v>
      </c>
      <c r="L110" s="165">
        <v>6</v>
      </c>
      <c r="M110" s="138">
        <f t="shared" si="11"/>
        <v>0.42307692307692307</v>
      </c>
      <c r="N110" s="139">
        <f t="shared" si="12"/>
        <v>0.65384615384615385</v>
      </c>
      <c r="O110" s="140">
        <f>_xlfn.IFNA(IF(AND(H110&gt;=VLOOKUP(D110,Deelnemers!$B:$D,2,FALSE),I110&gt;=VLOOKUP(F110,Deelnemers!$B:$D,2,FALSE)),1,IF(H110&gt;=VLOOKUP(D110,Deelnemers!$B:$D,2,FALSE),3,0)),"")</f>
        <v>0</v>
      </c>
      <c r="P110" s="141">
        <f>_xlfn.IFNA(IF(AND(I110&gt;=VLOOKUP(F110,Deelnemers!$B:$D,2,FALSE),H110&gt;=VLOOKUP(D110,Deelnemers!$B:$D,2,FALSE)),1,IF(I110&gt;=VLOOKUP(F110,Deelnemers!$B:$D,2,FALSE),3,0)),"")</f>
        <v>3</v>
      </c>
      <c r="Q110" t="str">
        <f t="shared" si="13"/>
        <v>Vermeulen, Rudolf45623</v>
      </c>
      <c r="R110" t="str">
        <f t="shared" si="14"/>
        <v>Jochems, Cees45623</v>
      </c>
      <c r="S110" t="s">
        <v>30</v>
      </c>
    </row>
    <row r="111" spans="1:19">
      <c r="A111" t="str">
        <f>B111&amp;"-"&amp;COUNTIF($B$3:B111, B111)</f>
        <v>Hoppenbrouwers, Ben-Zagers, Mark-1</v>
      </c>
      <c r="B111" s="3" t="str">
        <f t="shared" si="10"/>
        <v>Hoppenbrouwers, Ben-Zagers, Mark</v>
      </c>
      <c r="C111" s="237">
        <v>45623</v>
      </c>
      <c r="D111" s="116" t="s">
        <v>9</v>
      </c>
      <c r="E111" s="146">
        <f>IFERROR(VLOOKUP(D111,Deelnemers!$B$2:$C$26,2,FALSE),"")</f>
        <v>12</v>
      </c>
      <c r="F111" s="136" t="s">
        <v>18</v>
      </c>
      <c r="G111" s="146">
        <f>IFERROR(VLOOKUP(F111,Deelnemers!$B$2:$C$26,2,FALSE),"")</f>
        <v>15</v>
      </c>
      <c r="H111" s="164">
        <v>11</v>
      </c>
      <c r="I111" s="165">
        <v>15</v>
      </c>
      <c r="J111" s="166">
        <v>29</v>
      </c>
      <c r="K111" s="164">
        <v>4</v>
      </c>
      <c r="L111" s="165">
        <v>3</v>
      </c>
      <c r="M111" s="138">
        <f t="shared" si="11"/>
        <v>0.37931034482758619</v>
      </c>
      <c r="N111" s="139">
        <f t="shared" si="12"/>
        <v>0.51724137931034486</v>
      </c>
      <c r="O111" s="140">
        <f>_xlfn.IFNA(IF(AND(H111&gt;=VLOOKUP(D111,Deelnemers!$B:$D,2,FALSE),I111&gt;=VLOOKUP(F111,Deelnemers!$B:$D,2,FALSE)),1,IF(H111&gt;=VLOOKUP(D111,Deelnemers!$B:$D,2,FALSE),3,0)),"")</f>
        <v>0</v>
      </c>
      <c r="P111" s="141">
        <f>_xlfn.IFNA(IF(AND(I111&gt;=VLOOKUP(F111,Deelnemers!$B:$D,2,FALSE),H111&gt;=VLOOKUP(D111,Deelnemers!$B:$D,2,FALSE)),1,IF(I111&gt;=VLOOKUP(F111,Deelnemers!$B:$D,2,FALSE),3,0)),"")</f>
        <v>3</v>
      </c>
      <c r="Q111" t="str">
        <f t="shared" si="13"/>
        <v>Hoppenbrouwers, Ben45623</v>
      </c>
      <c r="R111" t="str">
        <f t="shared" si="14"/>
        <v>Zagers, Mark45623</v>
      </c>
      <c r="S111" t="s">
        <v>30</v>
      </c>
    </row>
    <row r="112" spans="1:19">
      <c r="A112" t="str">
        <f>B112&amp;"-"&amp;COUNTIF($B$3:B112, B112)</f>
        <v>Havermans, Jos-Zagers, Kees-1</v>
      </c>
      <c r="B112" s="3" t="str">
        <f t="shared" si="10"/>
        <v>Havermans, Jos-Zagers, Kees</v>
      </c>
      <c r="C112" s="237">
        <v>45623</v>
      </c>
      <c r="D112" s="116" t="s">
        <v>22</v>
      </c>
      <c r="E112" s="146">
        <f>IFERROR(VLOOKUP(D112,Deelnemers!$B$2:$C$26,2,FALSE),"")</f>
        <v>13</v>
      </c>
      <c r="F112" s="136" t="s">
        <v>16</v>
      </c>
      <c r="G112" s="146">
        <f>IFERROR(VLOOKUP(F112,Deelnemers!$B$2:$C$26,2,FALSE),"")</f>
        <v>12</v>
      </c>
      <c r="H112" s="164">
        <v>13</v>
      </c>
      <c r="I112" s="165">
        <v>5</v>
      </c>
      <c r="J112" s="166">
        <v>24</v>
      </c>
      <c r="K112" s="164">
        <v>4</v>
      </c>
      <c r="L112" s="165">
        <v>2</v>
      </c>
      <c r="M112" s="138">
        <f t="shared" si="11"/>
        <v>0.54166666666666663</v>
      </c>
      <c r="N112" s="139">
        <f t="shared" si="12"/>
        <v>0.20833333333333334</v>
      </c>
      <c r="O112" s="140">
        <f>_xlfn.IFNA(IF(AND(H112&gt;=VLOOKUP(D112,Deelnemers!$B:$D,2,FALSE),I112&gt;=VLOOKUP(F112,Deelnemers!$B:$D,2,FALSE)),1,IF(H112&gt;=VLOOKUP(D112,Deelnemers!$B:$D,2,FALSE),3,0)),"")</f>
        <v>3</v>
      </c>
      <c r="P112" s="141">
        <f>_xlfn.IFNA(IF(AND(I112&gt;=VLOOKUP(F112,Deelnemers!$B:$D,2,FALSE),H112&gt;=VLOOKUP(D112,Deelnemers!$B:$D,2,FALSE)),1,IF(I112&gt;=VLOOKUP(F112,Deelnemers!$B:$D,2,FALSE),3,0)),"")</f>
        <v>0</v>
      </c>
      <c r="Q112" t="str">
        <f t="shared" si="13"/>
        <v>Havermans, Jos45623</v>
      </c>
      <c r="R112" t="str">
        <f t="shared" si="14"/>
        <v>Zagers, Kees45623</v>
      </c>
      <c r="S112" t="s">
        <v>30</v>
      </c>
    </row>
    <row r="113" spans="1:19">
      <c r="A113" t="str">
        <f>B113&amp;"-"&amp;COUNTIF($B$3:B113, B113)</f>
        <v>Jochems, Cees-Hoppenbrouwers, Ben-1</v>
      </c>
      <c r="B113" s="3" t="str">
        <f t="shared" si="10"/>
        <v>Jochems, Cees-Hoppenbrouwers, Ben</v>
      </c>
      <c r="C113" s="237">
        <v>45623</v>
      </c>
      <c r="D113" s="116" t="s">
        <v>17</v>
      </c>
      <c r="E113" s="146">
        <f>IFERROR(VLOOKUP(D113,Deelnemers!$B$2:$C$26,2,FALSE),"")</f>
        <v>17</v>
      </c>
      <c r="F113" s="136" t="s">
        <v>9</v>
      </c>
      <c r="G113" s="146">
        <f>IFERROR(VLOOKUP(F113,Deelnemers!$B$2:$C$26,2,FALSE),"")</f>
        <v>12</v>
      </c>
      <c r="H113" s="164">
        <v>10</v>
      </c>
      <c r="I113" s="165">
        <v>12</v>
      </c>
      <c r="J113" s="166">
        <v>25</v>
      </c>
      <c r="K113" s="164">
        <v>2</v>
      </c>
      <c r="L113" s="165">
        <v>2</v>
      </c>
      <c r="M113" s="138">
        <f t="shared" si="11"/>
        <v>0.4</v>
      </c>
      <c r="N113" s="139">
        <f t="shared" si="12"/>
        <v>0.48</v>
      </c>
      <c r="O113" s="140">
        <f>_xlfn.IFNA(IF(AND(H113&gt;=VLOOKUP(D113,Deelnemers!$B:$D,2,FALSE),I113&gt;=VLOOKUP(F113,Deelnemers!$B:$D,2,FALSE)),1,IF(H113&gt;=VLOOKUP(D113,Deelnemers!$B:$D,2,FALSE),3,0)),"")</f>
        <v>0</v>
      </c>
      <c r="P113" s="141">
        <f>_xlfn.IFNA(IF(AND(I113&gt;=VLOOKUP(F113,Deelnemers!$B:$D,2,FALSE),H113&gt;=VLOOKUP(D113,Deelnemers!$B:$D,2,FALSE)),1,IF(I113&gt;=VLOOKUP(F113,Deelnemers!$B:$D,2,FALSE),3,0)),"")</f>
        <v>3</v>
      </c>
      <c r="Q113" t="str">
        <f t="shared" si="13"/>
        <v>Jochems, Cees45623</v>
      </c>
      <c r="R113" t="str">
        <f t="shared" si="14"/>
        <v>Hoppenbrouwers, Ben45623</v>
      </c>
      <c r="S113" t="s">
        <v>30</v>
      </c>
    </row>
    <row r="114" spans="1:19">
      <c r="A114" t="str">
        <f>B114&amp;"-"&amp;COUNTIF($B$3:B114, B114)</f>
        <v>Vermeulen, Rudolf-Zagers, Mark-4</v>
      </c>
      <c r="B114" s="3" t="str">
        <f>CONCATENATE(D114,"-",F114)</f>
        <v>Vermeulen, Rudolf-Zagers, Mark</v>
      </c>
      <c r="C114" s="237">
        <v>45623</v>
      </c>
      <c r="D114" s="116" t="s">
        <v>12</v>
      </c>
      <c r="E114" s="146">
        <f>IFERROR(VLOOKUP(D114,Deelnemers!$B$2:$C$26,2,FALSE),"")</f>
        <v>14</v>
      </c>
      <c r="F114" s="136" t="s">
        <v>18</v>
      </c>
      <c r="G114" s="146">
        <f>IFERROR(VLOOKUP(F114,Deelnemers!$B$2:$C$26,2,FALSE),"")</f>
        <v>15</v>
      </c>
      <c r="H114" s="164">
        <v>14</v>
      </c>
      <c r="I114" s="165">
        <v>6</v>
      </c>
      <c r="J114" s="166">
        <v>18</v>
      </c>
      <c r="K114" s="164">
        <v>5</v>
      </c>
      <c r="L114" s="165">
        <v>2</v>
      </c>
      <c r="M114" s="138">
        <f t="shared" si="11"/>
        <v>0.77777777777777779</v>
      </c>
      <c r="N114" s="139">
        <f t="shared" si="12"/>
        <v>0.33333333333333331</v>
      </c>
      <c r="O114" s="140">
        <f>_xlfn.IFNA(IF(AND(H114&gt;=VLOOKUP(D114,Deelnemers!$B:$D,2,FALSE),I114&gt;=VLOOKUP(F114,Deelnemers!$B:$D,2,FALSE)),1,IF(H114&gt;=VLOOKUP(D114,Deelnemers!$B:$D,2,FALSE),3,0)),"")</f>
        <v>3</v>
      </c>
      <c r="P114" s="141">
        <f>_xlfn.IFNA(IF(AND(I114&gt;=VLOOKUP(F114,Deelnemers!$B:$D,2,FALSE),H114&gt;=VLOOKUP(D114,Deelnemers!$B:$D,2,FALSE)),1,IF(I114&gt;=VLOOKUP(F114,Deelnemers!$B:$D,2,FALSE),3,0)),"")</f>
        <v>0</v>
      </c>
      <c r="Q114" t="str">
        <f>_xlfn.CONCAT(D114,C114)</f>
        <v>Vermeulen, Rudolf45623</v>
      </c>
      <c r="R114" t="str">
        <f>_xlfn.CONCAT(F114,C114)</f>
        <v>Zagers, Mark45623</v>
      </c>
      <c r="S114" t="s">
        <v>30</v>
      </c>
    </row>
    <row r="115" spans="1:19">
      <c r="A115" t="str">
        <f>B115&amp;"-"&amp;COUNTIF($B$3:B115, B115)</f>
        <v>Zagers, Kees-Verkooyen, John-3</v>
      </c>
      <c r="B115" s="3" t="str">
        <f>CONCATENATE(D115,"-",F115)</f>
        <v>Zagers, Kees-Verkooyen, John</v>
      </c>
      <c r="C115" s="237">
        <v>45623</v>
      </c>
      <c r="D115" s="116" t="s">
        <v>16</v>
      </c>
      <c r="E115" s="146">
        <f>IFERROR(VLOOKUP(D115,Deelnemers!$B$2:$C$26,2,FALSE),"")</f>
        <v>12</v>
      </c>
      <c r="F115" s="136" t="s">
        <v>23</v>
      </c>
      <c r="G115" s="146">
        <f>IFERROR(VLOOKUP(F115,Deelnemers!$B$2:$C$26,2,FALSE),"")</f>
        <v>10</v>
      </c>
      <c r="H115" s="164">
        <v>12</v>
      </c>
      <c r="I115" s="165">
        <v>7</v>
      </c>
      <c r="J115" s="166">
        <v>30</v>
      </c>
      <c r="K115" s="164">
        <v>2</v>
      </c>
      <c r="L115" s="165">
        <v>2</v>
      </c>
      <c r="M115" s="138">
        <f t="shared" si="11"/>
        <v>0.4</v>
      </c>
      <c r="N115" s="139">
        <f t="shared" si="12"/>
        <v>0.23333333333333334</v>
      </c>
      <c r="O115" s="140">
        <f>_xlfn.IFNA(IF(AND(H115&gt;=VLOOKUP(D115,Deelnemers!$B:$D,2,FALSE),I115&gt;=VLOOKUP(F115,Deelnemers!$B:$D,2,FALSE)),1,IF(H115&gt;=VLOOKUP(D115,Deelnemers!$B:$D,2,FALSE),3,0)),"")</f>
        <v>3</v>
      </c>
      <c r="P115" s="141">
        <f>_xlfn.IFNA(IF(AND(I115&gt;=VLOOKUP(F115,Deelnemers!$B:$D,2,FALSE),H115&gt;=VLOOKUP(D115,Deelnemers!$B:$D,2,FALSE)),1,IF(I115&gt;=VLOOKUP(F115,Deelnemers!$B:$D,2,FALSE),3,0)),"")</f>
        <v>0</v>
      </c>
      <c r="Q115" t="str">
        <f>_xlfn.CONCAT(D115,C115)</f>
        <v>Zagers, Kees45623</v>
      </c>
      <c r="R115" t="str">
        <f>_xlfn.CONCAT(F115,C115)</f>
        <v>Verkooyen, John45623</v>
      </c>
      <c r="S115" t="s">
        <v>30</v>
      </c>
    </row>
    <row r="116" spans="1:19">
      <c r="A116" t="str">
        <f>B116&amp;"-"&amp;COUNTIF($B$3:B116, B116)</f>
        <v>Hoppenbrouwers, Ben-Havermans, Jos-3</v>
      </c>
      <c r="B116" s="3" t="str">
        <f>CONCATENATE(D116,"-",F116)</f>
        <v>Hoppenbrouwers, Ben-Havermans, Jos</v>
      </c>
      <c r="C116" s="237">
        <v>45623</v>
      </c>
      <c r="D116" s="116" t="s">
        <v>9</v>
      </c>
      <c r="E116" s="146">
        <f>IFERROR(VLOOKUP(D116,Deelnemers!$B$2:$C$26,2,FALSE),"")</f>
        <v>12</v>
      </c>
      <c r="F116" s="136" t="s">
        <v>22</v>
      </c>
      <c r="G116" s="146">
        <f>IFERROR(VLOOKUP(F116,Deelnemers!$B$2:$C$26,2,FALSE),"")</f>
        <v>13</v>
      </c>
      <c r="H116" s="164">
        <v>11</v>
      </c>
      <c r="I116" s="165">
        <v>10</v>
      </c>
      <c r="J116" s="166">
        <v>30</v>
      </c>
      <c r="K116" s="164">
        <v>2</v>
      </c>
      <c r="L116" s="165">
        <v>2</v>
      </c>
      <c r="M116" s="138">
        <f t="shared" si="11"/>
        <v>0.36666666666666664</v>
      </c>
      <c r="N116" s="139">
        <f t="shared" si="12"/>
        <v>0.33333333333333331</v>
      </c>
      <c r="O116" s="140">
        <f>_xlfn.IFNA(IF(AND(H116&gt;=VLOOKUP(D116,Deelnemers!$B:$D,2,FALSE),I116&gt;=VLOOKUP(F116,Deelnemers!$B:$D,2,FALSE)),1,IF(H116&gt;=VLOOKUP(D116,Deelnemers!$B:$D,2,FALSE),3,0)),"")</f>
        <v>0</v>
      </c>
      <c r="P116" s="141">
        <f>_xlfn.IFNA(IF(AND(I116&gt;=VLOOKUP(F116,Deelnemers!$B:$D,2,FALSE),H116&gt;=VLOOKUP(D116,Deelnemers!$B:$D,2,FALSE)),1,IF(I116&gt;=VLOOKUP(F116,Deelnemers!$B:$D,2,FALSE),3,0)),"")</f>
        <v>0</v>
      </c>
      <c r="Q116" t="str">
        <f>_xlfn.CONCAT(D116,C116)</f>
        <v>Hoppenbrouwers, Ben45623</v>
      </c>
      <c r="R116" t="str">
        <f>_xlfn.CONCAT(F116,C116)</f>
        <v>Havermans, Jos45623</v>
      </c>
      <c r="S116" t="s">
        <v>30</v>
      </c>
    </row>
    <row r="117" spans="1:19">
      <c r="A117" t="str">
        <f>B117&amp;"-"&amp;COUNTIF($B$3:B117, B117)</f>
        <v>Oorschot, René van-Kroese, Gerard-1</v>
      </c>
      <c r="B117" s="3" t="str">
        <f t="shared" si="10"/>
        <v>Oorschot, René van-Kroese, Gerard</v>
      </c>
      <c r="C117" s="237">
        <v>45637</v>
      </c>
      <c r="D117" s="116" t="s">
        <v>15</v>
      </c>
      <c r="E117" s="146">
        <f>IFERROR(VLOOKUP(D117,Deelnemers!$B$2:$C$26,2,FALSE),"")</f>
        <v>14</v>
      </c>
      <c r="F117" s="136" t="s">
        <v>11</v>
      </c>
      <c r="G117" s="146">
        <f>IFERROR(VLOOKUP(F117,Deelnemers!$B$2:$C$26,2,FALSE),"")</f>
        <v>13</v>
      </c>
      <c r="H117" s="164">
        <v>13</v>
      </c>
      <c r="I117" s="165">
        <v>13</v>
      </c>
      <c r="J117" s="166">
        <v>26</v>
      </c>
      <c r="K117" s="164">
        <v>3</v>
      </c>
      <c r="L117" s="165">
        <v>3</v>
      </c>
      <c r="M117" s="138">
        <f t="shared" si="11"/>
        <v>0.5</v>
      </c>
      <c r="N117" s="139">
        <f t="shared" si="12"/>
        <v>0.5</v>
      </c>
      <c r="O117" s="140">
        <f>_xlfn.IFNA(IF(AND(H117&gt;=VLOOKUP(D117,Deelnemers!$B:$D,2,FALSE),I117&gt;=VLOOKUP(F117,Deelnemers!$B:$D,2,FALSE)),1,IF(H117&gt;=VLOOKUP(D117,Deelnemers!$B:$D,2,FALSE),3,0)),"")</f>
        <v>0</v>
      </c>
      <c r="P117" s="141">
        <f>_xlfn.IFNA(IF(AND(I117&gt;=VLOOKUP(F117,Deelnemers!$B:$D,2,FALSE),H117&gt;=VLOOKUP(D117,Deelnemers!$B:$D,2,FALSE)),1,IF(I117&gt;=VLOOKUP(F117,Deelnemers!$B:$D,2,FALSE),3,0)),"")</f>
        <v>3</v>
      </c>
      <c r="Q117" t="str">
        <f t="shared" si="13"/>
        <v>Oorschot, René van45637</v>
      </c>
      <c r="R117" t="str">
        <f t="shared" si="14"/>
        <v>Kroese, Gerard45637</v>
      </c>
      <c r="S117" t="s">
        <v>30</v>
      </c>
    </row>
    <row r="118" spans="1:19">
      <c r="A118" t="str">
        <f>B118&amp;"-"&amp;COUNTIF($B$3:B118, B118)</f>
        <v>Steen, Kees van-Jochems, Cees-1</v>
      </c>
      <c r="B118" s="3" t="str">
        <f t="shared" si="10"/>
        <v>Steen, Kees van-Jochems, Cees</v>
      </c>
      <c r="C118" s="237">
        <v>45637</v>
      </c>
      <c r="D118" s="116" t="s">
        <v>10</v>
      </c>
      <c r="E118" s="146">
        <f>IFERROR(VLOOKUP(D118,Deelnemers!$B$2:$C$26,2,FALSE),"")</f>
        <v>14</v>
      </c>
      <c r="F118" s="136" t="s">
        <v>17</v>
      </c>
      <c r="G118" s="146">
        <f>IFERROR(VLOOKUP(F118,Deelnemers!$B$2:$C$26,2,FALSE),"")</f>
        <v>17</v>
      </c>
      <c r="H118" s="164">
        <v>12</v>
      </c>
      <c r="I118" s="165">
        <v>12</v>
      </c>
      <c r="J118" s="166">
        <v>30</v>
      </c>
      <c r="K118" s="164">
        <v>3</v>
      </c>
      <c r="L118" s="165">
        <v>2</v>
      </c>
      <c r="M118" s="138">
        <f t="shared" si="11"/>
        <v>0.4</v>
      </c>
      <c r="N118" s="139">
        <f t="shared" si="12"/>
        <v>0.4</v>
      </c>
      <c r="O118" s="140">
        <f>_xlfn.IFNA(IF(AND(H118&gt;=VLOOKUP(D118,Deelnemers!$B:$D,2,FALSE),I118&gt;=VLOOKUP(F118,Deelnemers!$B:$D,2,FALSE)),1,IF(H118&gt;=VLOOKUP(D118,Deelnemers!$B:$D,2,FALSE),3,0)),"")</f>
        <v>0</v>
      </c>
      <c r="P118" s="141">
        <f>_xlfn.IFNA(IF(AND(I118&gt;=VLOOKUP(F118,Deelnemers!$B:$D,2,FALSE),H118&gt;=VLOOKUP(D118,Deelnemers!$B:$D,2,FALSE)),1,IF(I118&gt;=VLOOKUP(F118,Deelnemers!$B:$D,2,FALSE),3,0)),"")</f>
        <v>0</v>
      </c>
      <c r="Q118" t="str">
        <f t="shared" si="13"/>
        <v>Steen, Kees van45637</v>
      </c>
      <c r="R118" t="str">
        <f t="shared" si="14"/>
        <v>Jochems, Cees45637</v>
      </c>
      <c r="S118" t="s">
        <v>30</v>
      </c>
    </row>
    <row r="119" spans="1:19">
      <c r="A119" t="str">
        <f>B119&amp;"-"&amp;COUNTIF($B$3:B119, B119)</f>
        <v>Hoppenbrouwers, Ben-Verkooyen, John-1</v>
      </c>
      <c r="B119" s="3" t="str">
        <f t="shared" si="10"/>
        <v>Hoppenbrouwers, Ben-Verkooyen, John</v>
      </c>
      <c r="C119" s="237">
        <v>45637</v>
      </c>
      <c r="D119" s="116" t="s">
        <v>9</v>
      </c>
      <c r="E119" s="146">
        <f>IFERROR(VLOOKUP(D119,Deelnemers!$B$2:$C$26,2,FALSE),"")</f>
        <v>12</v>
      </c>
      <c r="F119" s="136" t="s">
        <v>23</v>
      </c>
      <c r="G119" s="146">
        <f>IFERROR(VLOOKUP(F119,Deelnemers!$B$2:$C$26,2,FALSE),"")</f>
        <v>10</v>
      </c>
      <c r="H119" s="164">
        <v>8</v>
      </c>
      <c r="I119" s="165">
        <v>9</v>
      </c>
      <c r="J119" s="166">
        <v>30</v>
      </c>
      <c r="K119" s="164">
        <v>2</v>
      </c>
      <c r="L119" s="165">
        <v>2</v>
      </c>
      <c r="M119" s="138">
        <f t="shared" si="11"/>
        <v>0.26666666666666666</v>
      </c>
      <c r="N119" s="139">
        <f t="shared" si="12"/>
        <v>0.3</v>
      </c>
      <c r="O119" s="140">
        <f>_xlfn.IFNA(IF(AND(H119&gt;=VLOOKUP(D119,Deelnemers!$B:$D,2,FALSE),I119&gt;=VLOOKUP(F119,Deelnemers!$B:$D,2,FALSE)),1,IF(H119&gt;=VLOOKUP(D119,Deelnemers!$B:$D,2,FALSE),3,0)),"")</f>
        <v>0</v>
      </c>
      <c r="P119" s="141">
        <f>_xlfn.IFNA(IF(AND(I119&gt;=VLOOKUP(F119,Deelnemers!$B:$D,2,FALSE),H119&gt;=VLOOKUP(D119,Deelnemers!$B:$D,2,FALSE)),1,IF(I119&gt;=VLOOKUP(F119,Deelnemers!$B:$D,2,FALSE),3,0)),"")</f>
        <v>0</v>
      </c>
      <c r="Q119" t="str">
        <f t="shared" si="13"/>
        <v>Hoppenbrouwers, Ben45637</v>
      </c>
      <c r="R119" t="str">
        <f t="shared" si="14"/>
        <v>Verkooyen, John45637</v>
      </c>
      <c r="S119" t="s">
        <v>30</v>
      </c>
    </row>
    <row r="120" spans="1:19">
      <c r="A120" t="str">
        <f>B120&amp;"-"&amp;COUNTIF($B$3:B120, B120)</f>
        <v>Vissenberg, Erwin-Zagers, Kees-1</v>
      </c>
      <c r="B120" s="3" t="str">
        <f t="shared" si="10"/>
        <v>Vissenberg, Erwin-Zagers, Kees</v>
      </c>
      <c r="C120" s="237">
        <v>45637</v>
      </c>
      <c r="D120" s="116" t="s">
        <v>14</v>
      </c>
      <c r="E120" s="146">
        <f>IFERROR(VLOOKUP(D120,Deelnemers!$B$2:$C$26,2,FALSE),"")</f>
        <v>19</v>
      </c>
      <c r="F120" s="136" t="s">
        <v>16</v>
      </c>
      <c r="G120" s="146">
        <f>IFERROR(VLOOKUP(F120,Deelnemers!$B$2:$C$26,2,FALSE),"")</f>
        <v>12</v>
      </c>
      <c r="H120" s="164">
        <v>15</v>
      </c>
      <c r="I120" s="165">
        <v>12</v>
      </c>
      <c r="J120" s="166">
        <v>19</v>
      </c>
      <c r="K120" s="164">
        <v>4</v>
      </c>
      <c r="L120" s="165">
        <v>3</v>
      </c>
      <c r="M120" s="138">
        <f t="shared" si="11"/>
        <v>0.78947368421052633</v>
      </c>
      <c r="N120" s="139">
        <f t="shared" si="12"/>
        <v>0.63157894736842102</v>
      </c>
      <c r="O120" s="140">
        <f>_xlfn.IFNA(IF(AND(H120&gt;=VLOOKUP(D120,Deelnemers!$B:$D,2,FALSE),I120&gt;=VLOOKUP(F120,Deelnemers!$B:$D,2,FALSE)),1,IF(H120&gt;=VLOOKUP(D120,Deelnemers!$B:$D,2,FALSE),3,0)),"")</f>
        <v>0</v>
      </c>
      <c r="P120" s="141">
        <f>_xlfn.IFNA(IF(AND(I120&gt;=VLOOKUP(F120,Deelnemers!$B:$D,2,FALSE),H120&gt;=VLOOKUP(D120,Deelnemers!$B:$D,2,FALSE)),1,IF(I120&gt;=VLOOKUP(F120,Deelnemers!$B:$D,2,FALSE),3,0)),"")</f>
        <v>3</v>
      </c>
      <c r="Q120" t="str">
        <f t="shared" si="13"/>
        <v>Vissenberg, Erwin45637</v>
      </c>
      <c r="R120" t="str">
        <f t="shared" si="14"/>
        <v>Zagers, Kees45637</v>
      </c>
      <c r="S120" t="s">
        <v>30</v>
      </c>
    </row>
    <row r="121" spans="1:19">
      <c r="A121" t="str">
        <f>B121&amp;"-"&amp;COUNTIF($B$3:B121, B121)</f>
        <v>Praat, Marcel van-Kroese, Gerard-2</v>
      </c>
      <c r="B121" s="3" t="str">
        <f t="shared" si="10"/>
        <v>Praat, Marcel van-Kroese, Gerard</v>
      </c>
      <c r="C121" s="237">
        <v>45637</v>
      </c>
      <c r="D121" s="116" t="s">
        <v>13</v>
      </c>
      <c r="E121" s="146">
        <f>IFERROR(VLOOKUP(D121,Deelnemers!$B$2:$C$26,2,FALSE),"")</f>
        <v>12</v>
      </c>
      <c r="F121" s="136" t="s">
        <v>11</v>
      </c>
      <c r="G121" s="146">
        <f>IFERROR(VLOOKUP(F121,Deelnemers!$B$2:$C$26,2,FALSE),"")</f>
        <v>13</v>
      </c>
      <c r="H121" s="164">
        <v>8</v>
      </c>
      <c r="I121" s="165">
        <v>8</v>
      </c>
      <c r="J121" s="166">
        <v>30</v>
      </c>
      <c r="K121" s="164">
        <v>1</v>
      </c>
      <c r="L121" s="165">
        <v>2</v>
      </c>
      <c r="M121" s="138">
        <f t="shared" si="11"/>
        <v>0.26666666666666666</v>
      </c>
      <c r="N121" s="139">
        <f t="shared" si="12"/>
        <v>0.26666666666666666</v>
      </c>
      <c r="O121" s="140">
        <f>_xlfn.IFNA(IF(AND(H121&gt;=VLOOKUP(D121,Deelnemers!$B:$D,2,FALSE),I121&gt;=VLOOKUP(F121,Deelnemers!$B:$D,2,FALSE)),1,IF(H121&gt;=VLOOKUP(D121,Deelnemers!$B:$D,2,FALSE),3,0)),"")</f>
        <v>0</v>
      </c>
      <c r="P121" s="141">
        <f>_xlfn.IFNA(IF(AND(I121&gt;=VLOOKUP(F121,Deelnemers!$B:$D,2,FALSE),H121&gt;=VLOOKUP(D121,Deelnemers!$B:$D,2,FALSE)),1,IF(I121&gt;=VLOOKUP(F121,Deelnemers!$B:$D,2,FALSE),3,0)),"")</f>
        <v>0</v>
      </c>
      <c r="Q121" t="str">
        <f t="shared" si="13"/>
        <v>Praat, Marcel van45637</v>
      </c>
      <c r="R121" t="str">
        <f t="shared" si="14"/>
        <v>Kroese, Gerard45637</v>
      </c>
      <c r="S121" t="s">
        <v>30</v>
      </c>
    </row>
    <row r="122" spans="1:19">
      <c r="A122" t="str">
        <f>B122&amp;"-"&amp;COUNTIF($B$3:B122, B122)</f>
        <v>Verkooyen, John-Oorschot, René van-1</v>
      </c>
      <c r="B122" s="3" t="str">
        <f t="shared" si="10"/>
        <v>Verkooyen, John-Oorschot, René van</v>
      </c>
      <c r="C122" s="237">
        <v>45637</v>
      </c>
      <c r="D122" s="116" t="s">
        <v>23</v>
      </c>
      <c r="E122" s="146">
        <f>IFERROR(VLOOKUP(D122,Deelnemers!$B$2:$C$26,2,FALSE),"")</f>
        <v>10</v>
      </c>
      <c r="F122" s="136" t="s">
        <v>15</v>
      </c>
      <c r="G122" s="146">
        <f>IFERROR(VLOOKUP(F122,Deelnemers!$B$2:$C$26,2,FALSE),"")</f>
        <v>14</v>
      </c>
      <c r="H122" s="164">
        <v>3</v>
      </c>
      <c r="I122" s="165">
        <v>14</v>
      </c>
      <c r="J122" s="166">
        <v>30</v>
      </c>
      <c r="K122" s="164">
        <v>1</v>
      </c>
      <c r="L122" s="165">
        <v>2</v>
      </c>
      <c r="M122" s="138">
        <f t="shared" si="11"/>
        <v>0.1</v>
      </c>
      <c r="N122" s="139">
        <f t="shared" si="12"/>
        <v>0.46666666666666667</v>
      </c>
      <c r="O122" s="140">
        <f>_xlfn.IFNA(IF(AND(H122&gt;=VLOOKUP(D122,Deelnemers!$B:$D,2,FALSE),I122&gt;=VLOOKUP(F122,Deelnemers!$B:$D,2,FALSE)),1,IF(H122&gt;=VLOOKUP(D122,Deelnemers!$B:$D,2,FALSE),3,0)),"")</f>
        <v>0</v>
      </c>
      <c r="P122" s="141">
        <f>_xlfn.IFNA(IF(AND(I122&gt;=VLOOKUP(F122,Deelnemers!$B:$D,2,FALSE),H122&gt;=VLOOKUP(D122,Deelnemers!$B:$D,2,FALSE)),1,IF(I122&gt;=VLOOKUP(F122,Deelnemers!$B:$D,2,FALSE),3,0)),"")</f>
        <v>3</v>
      </c>
      <c r="Q122" t="str">
        <f t="shared" si="13"/>
        <v>Verkooyen, John45637</v>
      </c>
      <c r="R122" t="str">
        <f t="shared" si="14"/>
        <v>Oorschot, René van45637</v>
      </c>
      <c r="S122" t="s">
        <v>30</v>
      </c>
    </row>
    <row r="123" spans="1:19">
      <c r="A123" t="str">
        <f>B123&amp;"-"&amp;COUNTIF($B$3:B123, B123)</f>
        <v>Jochems, Cees-Zagers, Kees-1</v>
      </c>
      <c r="B123" s="3" t="str">
        <f t="shared" si="10"/>
        <v>Jochems, Cees-Zagers, Kees</v>
      </c>
      <c r="C123" s="237">
        <v>45637</v>
      </c>
      <c r="D123" s="116" t="s">
        <v>17</v>
      </c>
      <c r="E123" s="146">
        <f>IFERROR(VLOOKUP(D123,Deelnemers!$B$2:$C$26,2,FALSE),"")</f>
        <v>17</v>
      </c>
      <c r="F123" s="136" t="s">
        <v>16</v>
      </c>
      <c r="G123" s="146">
        <f>IFERROR(VLOOKUP(F123,Deelnemers!$B$2:$C$26,2,FALSE),"")</f>
        <v>12</v>
      </c>
      <c r="H123" s="164">
        <v>5</v>
      </c>
      <c r="I123" s="165">
        <v>12</v>
      </c>
      <c r="J123" s="166">
        <v>23</v>
      </c>
      <c r="K123" s="164">
        <v>2</v>
      </c>
      <c r="L123" s="165">
        <v>3</v>
      </c>
      <c r="M123" s="138">
        <f t="shared" si="11"/>
        <v>0.21739130434782608</v>
      </c>
      <c r="N123" s="139">
        <f t="shared" si="12"/>
        <v>0.52173913043478259</v>
      </c>
      <c r="O123" s="140">
        <f>_xlfn.IFNA(IF(AND(H123&gt;=VLOOKUP(D123,Deelnemers!$B:$D,2,FALSE),I123&gt;=VLOOKUP(F123,Deelnemers!$B:$D,2,FALSE)),1,IF(H123&gt;=VLOOKUP(D123,Deelnemers!$B:$D,2,FALSE),3,0)),"")</f>
        <v>0</v>
      </c>
      <c r="P123" s="141">
        <f>_xlfn.IFNA(IF(AND(I123&gt;=VLOOKUP(F123,Deelnemers!$B:$D,2,FALSE),H123&gt;=VLOOKUP(D123,Deelnemers!$B:$D,2,FALSE)),1,IF(I123&gt;=VLOOKUP(F123,Deelnemers!$B:$D,2,FALSE),3,0)),"")</f>
        <v>3</v>
      </c>
      <c r="Q123" t="str">
        <f t="shared" si="13"/>
        <v>Jochems, Cees45637</v>
      </c>
      <c r="R123" t="str">
        <f t="shared" si="14"/>
        <v>Zagers, Kees45637</v>
      </c>
      <c r="S123" t="s">
        <v>30</v>
      </c>
    </row>
    <row r="124" spans="1:19">
      <c r="A124" t="str">
        <f>B124&amp;"-"&amp;COUNTIF($B$3:B124, B124)</f>
        <v>Steen, Kees van-Hoppenbrouwers, Ben-1</v>
      </c>
      <c r="B124" s="3" t="str">
        <f t="shared" si="10"/>
        <v>Steen, Kees van-Hoppenbrouwers, Ben</v>
      </c>
      <c r="C124" s="237">
        <v>45637</v>
      </c>
      <c r="D124" s="116" t="s">
        <v>10</v>
      </c>
      <c r="E124" s="146">
        <f>IFERROR(VLOOKUP(D124,Deelnemers!$B$2:$C$26,2,FALSE),"")</f>
        <v>14</v>
      </c>
      <c r="F124" s="136" t="s">
        <v>9</v>
      </c>
      <c r="G124" s="146">
        <f>IFERROR(VLOOKUP(F124,Deelnemers!$B$2:$C$26,2,FALSE),"")</f>
        <v>12</v>
      </c>
      <c r="H124" s="164">
        <v>14</v>
      </c>
      <c r="I124" s="165">
        <v>9</v>
      </c>
      <c r="J124" s="166">
        <v>21</v>
      </c>
      <c r="K124" s="164">
        <v>2</v>
      </c>
      <c r="L124" s="165">
        <v>3</v>
      </c>
      <c r="M124" s="138">
        <f t="shared" si="11"/>
        <v>0.66666666666666663</v>
      </c>
      <c r="N124" s="139">
        <f t="shared" si="12"/>
        <v>0.42857142857142855</v>
      </c>
      <c r="O124" s="140">
        <f>_xlfn.IFNA(IF(AND(H124&gt;=VLOOKUP(D124,Deelnemers!$B:$D,2,FALSE),I124&gt;=VLOOKUP(F124,Deelnemers!$B:$D,2,FALSE)),1,IF(H124&gt;=VLOOKUP(D124,Deelnemers!$B:$D,2,FALSE),3,0)),"")</f>
        <v>3</v>
      </c>
      <c r="P124" s="141">
        <f>_xlfn.IFNA(IF(AND(I124&gt;=VLOOKUP(F124,Deelnemers!$B:$D,2,FALSE),H124&gt;=VLOOKUP(D124,Deelnemers!$B:$D,2,FALSE)),1,IF(I124&gt;=VLOOKUP(F124,Deelnemers!$B:$D,2,FALSE),3,0)),"")</f>
        <v>0</v>
      </c>
      <c r="Q124" t="str">
        <f t="shared" si="13"/>
        <v>Steen, Kees van45637</v>
      </c>
      <c r="R124" t="str">
        <f t="shared" si="14"/>
        <v>Hoppenbrouwers, Ben45637</v>
      </c>
      <c r="S124" t="s">
        <v>30</v>
      </c>
    </row>
    <row r="125" spans="1:19">
      <c r="A125" t="str">
        <f>B125&amp;"-"&amp;COUNTIF($B$3:B125, B125)</f>
        <v>Oorschot, René van-Vissenberg, Erwin-1</v>
      </c>
      <c r="B125" s="3" t="str">
        <f t="shared" si="10"/>
        <v>Oorschot, René van-Vissenberg, Erwin</v>
      </c>
      <c r="C125" s="237">
        <v>45637</v>
      </c>
      <c r="D125" s="116" t="s">
        <v>15</v>
      </c>
      <c r="E125" s="146">
        <f>IFERROR(VLOOKUP(D125,Deelnemers!$B$2:$C$26,2,FALSE),"")</f>
        <v>14</v>
      </c>
      <c r="F125" s="136" t="s">
        <v>14</v>
      </c>
      <c r="G125" s="146">
        <f>IFERROR(VLOOKUP(F125,Deelnemers!$B$2:$C$26,2,FALSE),"")</f>
        <v>19</v>
      </c>
      <c r="H125" s="164">
        <v>14</v>
      </c>
      <c r="I125" s="165">
        <v>19</v>
      </c>
      <c r="J125" s="166">
        <v>28</v>
      </c>
      <c r="K125" s="164">
        <v>2</v>
      </c>
      <c r="L125" s="165">
        <v>4</v>
      </c>
      <c r="M125" s="138">
        <f t="shared" si="11"/>
        <v>0.5</v>
      </c>
      <c r="N125" s="139">
        <f t="shared" si="12"/>
        <v>0.6785714285714286</v>
      </c>
      <c r="O125" s="140">
        <f>_xlfn.IFNA(IF(AND(H125&gt;=VLOOKUP(D125,Deelnemers!$B:$D,2,FALSE),I125&gt;=VLOOKUP(F125,Deelnemers!$B:$D,2,FALSE)),1,IF(H125&gt;=VLOOKUP(D125,Deelnemers!$B:$D,2,FALSE),3,0)),"")</f>
        <v>1</v>
      </c>
      <c r="P125" s="141">
        <f>_xlfn.IFNA(IF(AND(I125&gt;=VLOOKUP(F125,Deelnemers!$B:$D,2,FALSE),H125&gt;=VLOOKUP(D125,Deelnemers!$B:$D,2,FALSE)),1,IF(I125&gt;=VLOOKUP(F125,Deelnemers!$B:$D,2,FALSE),3,0)),"")</f>
        <v>1</v>
      </c>
      <c r="Q125" t="str">
        <f t="shared" si="13"/>
        <v>Oorschot, René van45637</v>
      </c>
      <c r="R125" t="str">
        <f t="shared" si="14"/>
        <v>Vissenberg, Erwin45637</v>
      </c>
      <c r="S125" t="s">
        <v>30</v>
      </c>
    </row>
    <row r="126" spans="1:19">
      <c r="A126" t="str">
        <f>B126&amp;"-"&amp;COUNTIF($B$3:B126, B126)</f>
        <v>Havermans, Jos-Praat, Marcel van-2</v>
      </c>
      <c r="B126" s="3" t="str">
        <f t="shared" si="10"/>
        <v>Havermans, Jos-Praat, Marcel van</v>
      </c>
      <c r="C126" s="237">
        <v>45637</v>
      </c>
      <c r="D126" s="116" t="s">
        <v>22</v>
      </c>
      <c r="E126" s="146">
        <f>IFERROR(VLOOKUP(D126,Deelnemers!$B$2:$C$26,2,FALSE),"")</f>
        <v>13</v>
      </c>
      <c r="F126" s="136" t="s">
        <v>13</v>
      </c>
      <c r="G126" s="146">
        <f>IFERROR(VLOOKUP(F126,Deelnemers!$B$2:$C$26,2,FALSE),"")</f>
        <v>12</v>
      </c>
      <c r="H126" s="164">
        <v>13</v>
      </c>
      <c r="I126" s="165">
        <v>7</v>
      </c>
      <c r="J126" s="166">
        <v>22</v>
      </c>
      <c r="K126" s="164">
        <v>3</v>
      </c>
      <c r="L126" s="165">
        <v>2</v>
      </c>
      <c r="M126" s="138">
        <f t="shared" si="11"/>
        <v>0.59090909090909094</v>
      </c>
      <c r="N126" s="139">
        <f t="shared" si="12"/>
        <v>0.31818181818181818</v>
      </c>
      <c r="O126" s="140">
        <f>_xlfn.IFNA(IF(AND(H126&gt;=VLOOKUP(D126,Deelnemers!$B:$D,2,FALSE),I126&gt;=VLOOKUP(F126,Deelnemers!$B:$D,2,FALSE)),1,IF(H126&gt;=VLOOKUP(D126,Deelnemers!$B:$D,2,FALSE),3,0)),"")</f>
        <v>3</v>
      </c>
      <c r="P126" s="141">
        <f>_xlfn.IFNA(IF(AND(I126&gt;=VLOOKUP(F126,Deelnemers!$B:$D,2,FALSE),H126&gt;=VLOOKUP(D126,Deelnemers!$B:$D,2,FALSE)),1,IF(I126&gt;=VLOOKUP(F126,Deelnemers!$B:$D,2,FALSE),3,0)),"")</f>
        <v>0</v>
      </c>
      <c r="Q126" t="str">
        <f t="shared" si="13"/>
        <v>Havermans, Jos45637</v>
      </c>
      <c r="R126" t="str">
        <f t="shared" si="14"/>
        <v>Praat, Marcel van45637</v>
      </c>
      <c r="S126" t="s">
        <v>30</v>
      </c>
    </row>
    <row r="127" spans="1:19">
      <c r="A127" t="str">
        <f>B127&amp;"-"&amp;COUNTIF($B$3:B127, B127)</f>
        <v>Oorschot, René van-Havermans, Jos-1</v>
      </c>
      <c r="B127" s="3" t="str">
        <f t="shared" si="10"/>
        <v>Oorschot, René van-Havermans, Jos</v>
      </c>
      <c r="C127" s="237">
        <v>45637</v>
      </c>
      <c r="D127" s="116" t="s">
        <v>15</v>
      </c>
      <c r="E127" s="146">
        <f>IFERROR(VLOOKUP(D127,Deelnemers!$B$2:$C$26,2,FALSE),"")</f>
        <v>14</v>
      </c>
      <c r="F127" s="136" t="s">
        <v>22</v>
      </c>
      <c r="G127" s="146">
        <f>IFERROR(VLOOKUP(F127,Deelnemers!$B$2:$C$26,2,FALSE),"")</f>
        <v>13</v>
      </c>
      <c r="H127" s="164">
        <v>2</v>
      </c>
      <c r="I127" s="165">
        <v>13</v>
      </c>
      <c r="J127" s="166">
        <v>24</v>
      </c>
      <c r="K127" s="164">
        <v>1</v>
      </c>
      <c r="L127" s="165">
        <v>2</v>
      </c>
      <c r="M127" s="138">
        <f t="shared" si="11"/>
        <v>8.3333333333333329E-2</v>
      </c>
      <c r="N127" s="139">
        <f t="shared" si="12"/>
        <v>0.54166666666666663</v>
      </c>
      <c r="O127" s="140">
        <f>_xlfn.IFNA(IF(AND(H127&gt;=VLOOKUP(D127,Deelnemers!$B:$D,2,FALSE),I127&gt;=VLOOKUP(F127,Deelnemers!$B:$D,2,FALSE)),1,IF(H127&gt;=VLOOKUP(D127,Deelnemers!$B:$D,2,FALSE),3,0)),"")</f>
        <v>0</v>
      </c>
      <c r="P127" s="141">
        <f>_xlfn.IFNA(IF(AND(I127&gt;=VLOOKUP(F127,Deelnemers!$B:$D,2,FALSE),H127&gt;=VLOOKUP(D127,Deelnemers!$B:$D,2,FALSE)),1,IF(I127&gt;=VLOOKUP(F127,Deelnemers!$B:$D,2,FALSE),3,0)),"")</f>
        <v>3</v>
      </c>
      <c r="Q127" t="str">
        <f t="shared" si="13"/>
        <v>Oorschot, René van45637</v>
      </c>
      <c r="R127" t="str">
        <f t="shared" si="14"/>
        <v>Havermans, Jos45637</v>
      </c>
      <c r="S127" t="s">
        <v>30</v>
      </c>
    </row>
    <row r="128" spans="1:19">
      <c r="A128" t="str">
        <f>B128&amp;"-"&amp;COUNTIF($B$3:B128, B128)</f>
        <v>Vermeulen, Rudolf-Kroese, Gerard-1</v>
      </c>
      <c r="B128" s="3" t="str">
        <f t="shared" si="10"/>
        <v>Vermeulen, Rudolf-Kroese, Gerard</v>
      </c>
      <c r="C128" s="237">
        <v>45644</v>
      </c>
      <c r="D128" s="116" t="s">
        <v>12</v>
      </c>
      <c r="E128" s="146">
        <f>IFERROR(VLOOKUP(D128,Deelnemers!$B$2:$C$26,2,FALSE),"")</f>
        <v>14</v>
      </c>
      <c r="F128" s="136" t="s">
        <v>11</v>
      </c>
      <c r="G128" s="146">
        <f>IFERROR(VLOOKUP(F128,Deelnemers!$B$2:$C$26,2,FALSE),"")</f>
        <v>13</v>
      </c>
      <c r="H128" s="164">
        <v>7</v>
      </c>
      <c r="I128" s="165">
        <v>10</v>
      </c>
      <c r="J128" s="166">
        <v>30</v>
      </c>
      <c r="K128" s="164">
        <v>3</v>
      </c>
      <c r="L128" s="165">
        <v>2</v>
      </c>
      <c r="M128" s="138">
        <f t="shared" si="11"/>
        <v>0.23333333333333334</v>
      </c>
      <c r="N128" s="139">
        <f t="shared" si="12"/>
        <v>0.33333333333333331</v>
      </c>
      <c r="O128" s="140">
        <f>_xlfn.IFNA(IF(AND(H128&gt;=VLOOKUP(D128,Deelnemers!$B:$D,2,FALSE),I128&gt;=VLOOKUP(F128,Deelnemers!$B:$D,2,FALSE)),1,IF(H128&gt;=VLOOKUP(D128,Deelnemers!$B:$D,2,FALSE),3,0)),"")</f>
        <v>0</v>
      </c>
      <c r="P128" s="141">
        <f>_xlfn.IFNA(IF(AND(I128&gt;=VLOOKUP(F128,Deelnemers!$B:$D,2,FALSE),H128&gt;=VLOOKUP(D128,Deelnemers!$B:$D,2,FALSE)),1,IF(I128&gt;=VLOOKUP(F128,Deelnemers!$B:$D,2,FALSE),3,0)),"")</f>
        <v>0</v>
      </c>
      <c r="Q128" t="str">
        <f t="shared" si="13"/>
        <v>Vermeulen, Rudolf45644</v>
      </c>
      <c r="R128" t="str">
        <f t="shared" si="14"/>
        <v>Kroese, Gerard45644</v>
      </c>
      <c r="S128" t="s">
        <v>30</v>
      </c>
    </row>
    <row r="129" spans="1:19">
      <c r="A129" t="str">
        <f>B129&amp;"-"&amp;COUNTIF($B$3:B129, B129)</f>
        <v>Vissenberg, Erwin-Verkooyen, John-1</v>
      </c>
      <c r="B129" s="3" t="str">
        <f t="shared" si="10"/>
        <v>Vissenberg, Erwin-Verkooyen, John</v>
      </c>
      <c r="C129" s="237">
        <v>45644</v>
      </c>
      <c r="D129" s="116" t="s">
        <v>14</v>
      </c>
      <c r="E129" s="146">
        <f>IFERROR(VLOOKUP(D129,Deelnemers!$B$2:$C$26,2,FALSE),"")</f>
        <v>19</v>
      </c>
      <c r="F129" s="136" t="s">
        <v>23</v>
      </c>
      <c r="G129" s="146">
        <f>IFERROR(VLOOKUP(F129,Deelnemers!$B$2:$C$26,2,FALSE),"")</f>
        <v>10</v>
      </c>
      <c r="H129" s="164">
        <v>19</v>
      </c>
      <c r="I129" s="165">
        <v>5</v>
      </c>
      <c r="J129" s="166">
        <v>17</v>
      </c>
      <c r="K129" s="164">
        <v>4</v>
      </c>
      <c r="L129" s="165">
        <v>1</v>
      </c>
      <c r="M129" s="138">
        <f t="shared" si="11"/>
        <v>1.1176470588235294</v>
      </c>
      <c r="N129" s="139">
        <f t="shared" si="12"/>
        <v>0.29411764705882354</v>
      </c>
      <c r="O129" s="140">
        <f>_xlfn.IFNA(IF(AND(H129&gt;=VLOOKUP(D129,Deelnemers!$B:$D,2,FALSE),I129&gt;=VLOOKUP(F129,Deelnemers!$B:$D,2,FALSE)),1,IF(H129&gt;=VLOOKUP(D129,Deelnemers!$B:$D,2,FALSE),3,0)),"")</f>
        <v>3</v>
      </c>
      <c r="P129" s="141">
        <f>_xlfn.IFNA(IF(AND(I129&gt;=VLOOKUP(F129,Deelnemers!$B:$D,2,FALSE),H129&gt;=VLOOKUP(D129,Deelnemers!$B:$D,2,FALSE)),1,IF(I129&gt;=VLOOKUP(F129,Deelnemers!$B:$D,2,FALSE),3,0)),"")</f>
        <v>0</v>
      </c>
      <c r="Q129" t="str">
        <f t="shared" si="13"/>
        <v>Vissenberg, Erwin45644</v>
      </c>
      <c r="R129" t="str">
        <f t="shared" si="14"/>
        <v>Verkooyen, John45644</v>
      </c>
      <c r="S129" t="s">
        <v>30</v>
      </c>
    </row>
    <row r="130" spans="1:19">
      <c r="A130" t="str">
        <f>B130&amp;"-"&amp;COUNTIF($B$3:B130, B130)</f>
        <v>Zagers, Kees-Havermans, Jos-3</v>
      </c>
      <c r="B130" s="3" t="str">
        <f t="shared" si="10"/>
        <v>Zagers, Kees-Havermans, Jos</v>
      </c>
      <c r="C130" s="237">
        <v>45644</v>
      </c>
      <c r="D130" s="116" t="s">
        <v>16</v>
      </c>
      <c r="E130" s="146">
        <f>IFERROR(VLOOKUP(D130,Deelnemers!$B$2:$C$26,2,FALSE),"")</f>
        <v>12</v>
      </c>
      <c r="F130" s="136" t="s">
        <v>22</v>
      </c>
      <c r="G130" s="146">
        <f>IFERROR(VLOOKUP(F130,Deelnemers!$B$2:$C$26,2,FALSE),"")</f>
        <v>13</v>
      </c>
      <c r="H130" s="164">
        <v>12</v>
      </c>
      <c r="I130" s="165">
        <v>9</v>
      </c>
      <c r="J130" s="166">
        <v>24</v>
      </c>
      <c r="K130" s="164">
        <v>2</v>
      </c>
      <c r="L130" s="165">
        <v>3</v>
      </c>
      <c r="M130" s="138">
        <f t="shared" si="11"/>
        <v>0.5</v>
      </c>
      <c r="N130" s="139">
        <f t="shared" si="12"/>
        <v>0.375</v>
      </c>
      <c r="O130" s="140">
        <f>_xlfn.IFNA(IF(AND(H130&gt;=VLOOKUP(D130,Deelnemers!$B:$D,2,FALSE),I130&gt;=VLOOKUP(F130,Deelnemers!$B:$D,2,FALSE)),1,IF(H130&gt;=VLOOKUP(D130,Deelnemers!$B:$D,2,FALSE),3,0)),"")</f>
        <v>3</v>
      </c>
      <c r="P130" s="141">
        <f>_xlfn.IFNA(IF(AND(I130&gt;=VLOOKUP(F130,Deelnemers!$B:$D,2,FALSE),H130&gt;=VLOOKUP(D130,Deelnemers!$B:$D,2,FALSE)),1,IF(I130&gt;=VLOOKUP(F130,Deelnemers!$B:$D,2,FALSE),3,0)),"")</f>
        <v>0</v>
      </c>
      <c r="Q130" t="str">
        <f t="shared" si="13"/>
        <v>Zagers, Kees45644</v>
      </c>
      <c r="R130" t="str">
        <f t="shared" si="14"/>
        <v>Havermans, Jos45644</v>
      </c>
      <c r="S130" t="s">
        <v>30</v>
      </c>
    </row>
    <row r="131" spans="1:19">
      <c r="A131" t="str">
        <f>B131&amp;"-"&amp;COUNTIF($B$3:B131, B131)</f>
        <v>Oorschot, René van-Hanegraaf, Hein-1</v>
      </c>
      <c r="B131" s="3" t="str">
        <f t="shared" si="10"/>
        <v>Oorschot, René van-Hanegraaf, Hein</v>
      </c>
      <c r="C131" s="237">
        <v>45644</v>
      </c>
      <c r="D131" s="116" t="s">
        <v>15</v>
      </c>
      <c r="E131" s="146">
        <f>IFERROR(VLOOKUP(D131,Deelnemers!$B$2:$C$26,2,FALSE),"")</f>
        <v>14</v>
      </c>
      <c r="F131" s="136" t="s">
        <v>21</v>
      </c>
      <c r="G131" s="146">
        <f>IFERROR(VLOOKUP(F131,Deelnemers!$B$2:$C$26,2,FALSE),"")</f>
        <v>17</v>
      </c>
      <c r="H131" s="164">
        <v>7</v>
      </c>
      <c r="I131" s="165">
        <v>12</v>
      </c>
      <c r="J131" s="166">
        <v>30</v>
      </c>
      <c r="K131" s="164">
        <v>1</v>
      </c>
      <c r="L131" s="165">
        <v>2</v>
      </c>
      <c r="M131" s="138">
        <f t="shared" si="11"/>
        <v>0.23333333333333334</v>
      </c>
      <c r="N131" s="139">
        <f t="shared" si="12"/>
        <v>0.4</v>
      </c>
      <c r="O131" s="140">
        <f>_xlfn.IFNA(IF(AND(H131&gt;=VLOOKUP(D131,Deelnemers!$B:$D,2,FALSE),I131&gt;=VLOOKUP(F131,Deelnemers!$B:$D,2,FALSE)),1,IF(H131&gt;=VLOOKUP(D131,Deelnemers!$B:$D,2,FALSE),3,0)),"")</f>
        <v>0</v>
      </c>
      <c r="P131" s="141">
        <f>_xlfn.IFNA(IF(AND(I131&gt;=VLOOKUP(F131,Deelnemers!$B:$D,2,FALSE),H131&gt;=VLOOKUP(D131,Deelnemers!$B:$D,2,FALSE)),1,IF(I131&gt;=VLOOKUP(F131,Deelnemers!$B:$D,2,FALSE),3,0)),"")</f>
        <v>0</v>
      </c>
      <c r="Q131" t="str">
        <f t="shared" si="13"/>
        <v>Oorschot, René van45644</v>
      </c>
      <c r="R131" t="str">
        <f t="shared" si="14"/>
        <v>Hanegraaf, Hein45644</v>
      </c>
      <c r="S131" t="s">
        <v>30</v>
      </c>
    </row>
    <row r="132" spans="1:19">
      <c r="A132" t="str">
        <f>B132&amp;"-"&amp;COUNTIF($B$3:B132, B132)</f>
        <v>Praat, Marcel van-Zagers, Mark-1</v>
      </c>
      <c r="B132" s="3" t="str">
        <f t="shared" ref="B132:B195" si="15">CONCATENATE(D132,"-",F132)</f>
        <v>Praat, Marcel van-Zagers, Mark</v>
      </c>
      <c r="C132" s="237">
        <v>45644</v>
      </c>
      <c r="D132" s="116" t="s">
        <v>13</v>
      </c>
      <c r="E132" s="146">
        <f>IFERROR(VLOOKUP(D132,Deelnemers!$B$2:$C$26,2,FALSE),"")</f>
        <v>12</v>
      </c>
      <c r="F132" s="136" t="s">
        <v>18</v>
      </c>
      <c r="G132" s="146">
        <f>IFERROR(VLOOKUP(F132,Deelnemers!$B$2:$C$26,2,FALSE),"")</f>
        <v>15</v>
      </c>
      <c r="H132" s="164">
        <v>12</v>
      </c>
      <c r="I132" s="165">
        <v>12</v>
      </c>
      <c r="J132" s="166">
        <v>10</v>
      </c>
      <c r="K132" s="164">
        <v>4</v>
      </c>
      <c r="L132" s="165">
        <v>4</v>
      </c>
      <c r="M132" s="138">
        <f t="shared" ref="M132:M195" si="16">IFERROR(IF(H132&gt;E132,E132,H132)/J132,0)</f>
        <v>1.2</v>
      </c>
      <c r="N132" s="139">
        <f t="shared" ref="N132:N195" si="17">IFERROR(IF(I132&gt;G132,G132,I132)/J132,0)</f>
        <v>1.2</v>
      </c>
      <c r="O132" s="140">
        <f>_xlfn.IFNA(IF(AND(H132&gt;=VLOOKUP(D132,Deelnemers!$B:$D,2,FALSE),I132&gt;=VLOOKUP(F132,Deelnemers!$B:$D,2,FALSE)),1,IF(H132&gt;=VLOOKUP(D132,Deelnemers!$B:$D,2,FALSE),3,0)),"")</f>
        <v>3</v>
      </c>
      <c r="P132" s="141">
        <f>_xlfn.IFNA(IF(AND(I132&gt;=VLOOKUP(F132,Deelnemers!$B:$D,2,FALSE),H132&gt;=VLOOKUP(D132,Deelnemers!$B:$D,2,FALSE)),1,IF(I132&gt;=VLOOKUP(F132,Deelnemers!$B:$D,2,FALSE),3,0)),"")</f>
        <v>0</v>
      </c>
      <c r="Q132" t="str">
        <f t="shared" ref="Q132:Q195" si="18">_xlfn.CONCAT(D132,C132)</f>
        <v>Praat, Marcel van45644</v>
      </c>
      <c r="R132" t="str">
        <f t="shared" ref="R132:R195" si="19">_xlfn.CONCAT(F132,C132)</f>
        <v>Zagers, Mark45644</v>
      </c>
      <c r="S132" t="s">
        <v>30</v>
      </c>
    </row>
    <row r="133" spans="1:19">
      <c r="A133" t="str">
        <f>B133&amp;"-"&amp;COUNTIF($B$3:B133, B133)</f>
        <v>Vermeulen, Rudolf-Vissenberg, Erwin-2</v>
      </c>
      <c r="B133" s="3" t="str">
        <f t="shared" si="15"/>
        <v>Vermeulen, Rudolf-Vissenberg, Erwin</v>
      </c>
      <c r="C133" s="237">
        <v>45644</v>
      </c>
      <c r="D133" s="116" t="s">
        <v>12</v>
      </c>
      <c r="E133" s="146">
        <f>IFERROR(VLOOKUP(D133,Deelnemers!$B$2:$C$26,2,FALSE),"")</f>
        <v>14</v>
      </c>
      <c r="F133" s="136" t="s">
        <v>14</v>
      </c>
      <c r="G133" s="146">
        <f>IFERROR(VLOOKUP(F133,Deelnemers!$B$2:$C$26,2,FALSE),"")</f>
        <v>19</v>
      </c>
      <c r="H133" s="164">
        <v>14</v>
      </c>
      <c r="I133" s="165">
        <v>8</v>
      </c>
      <c r="J133" s="166">
        <v>30</v>
      </c>
      <c r="K133" s="164">
        <v>2</v>
      </c>
      <c r="L133" s="165">
        <v>2</v>
      </c>
      <c r="M133" s="138">
        <f t="shared" si="16"/>
        <v>0.46666666666666667</v>
      </c>
      <c r="N133" s="139">
        <f t="shared" si="17"/>
        <v>0.26666666666666666</v>
      </c>
      <c r="O133" s="140">
        <f>_xlfn.IFNA(IF(AND(H133&gt;=VLOOKUP(D133,Deelnemers!$B:$D,2,FALSE),I133&gt;=VLOOKUP(F133,Deelnemers!$B:$D,2,FALSE)),1,IF(H133&gt;=VLOOKUP(D133,Deelnemers!$B:$D,2,FALSE),3,0)),"")</f>
        <v>3</v>
      </c>
      <c r="P133" s="141">
        <f>_xlfn.IFNA(IF(AND(I133&gt;=VLOOKUP(F133,Deelnemers!$B:$D,2,FALSE),H133&gt;=VLOOKUP(D133,Deelnemers!$B:$D,2,FALSE)),1,IF(I133&gt;=VLOOKUP(F133,Deelnemers!$B:$D,2,FALSE),3,0)),"")</f>
        <v>0</v>
      </c>
      <c r="Q133" t="str">
        <f t="shared" si="18"/>
        <v>Vermeulen, Rudolf45644</v>
      </c>
      <c r="R133" t="str">
        <f t="shared" si="19"/>
        <v>Vissenberg, Erwin45644</v>
      </c>
      <c r="S133" t="s">
        <v>30</v>
      </c>
    </row>
    <row r="134" spans="1:19">
      <c r="A134" t="str">
        <f>B134&amp;"-"&amp;COUNTIF($B$3:B134, B134)</f>
        <v>Oorschot, René van-Verkooyen, John-1</v>
      </c>
      <c r="B134" s="3" t="str">
        <f t="shared" si="15"/>
        <v>Oorschot, René van-Verkooyen, John</v>
      </c>
      <c r="C134" s="237">
        <v>45644</v>
      </c>
      <c r="D134" s="116" t="s">
        <v>15</v>
      </c>
      <c r="E134" s="146">
        <f>IFERROR(VLOOKUP(D134,Deelnemers!$B$2:$C$26,2,FALSE),"")</f>
        <v>14</v>
      </c>
      <c r="F134" s="136" t="s">
        <v>23</v>
      </c>
      <c r="G134" s="146">
        <f>IFERROR(VLOOKUP(F134,Deelnemers!$B$2:$C$26,2,FALSE),"")</f>
        <v>10</v>
      </c>
      <c r="H134" s="164">
        <v>13</v>
      </c>
      <c r="I134" s="165">
        <v>7</v>
      </c>
      <c r="J134" s="166">
        <v>30</v>
      </c>
      <c r="K134" s="164">
        <v>3</v>
      </c>
      <c r="L134" s="165">
        <v>1</v>
      </c>
      <c r="M134" s="138">
        <f t="shared" si="16"/>
        <v>0.43333333333333335</v>
      </c>
      <c r="N134" s="139">
        <f t="shared" si="17"/>
        <v>0.23333333333333334</v>
      </c>
      <c r="O134" s="140">
        <f>_xlfn.IFNA(IF(AND(H134&gt;=VLOOKUP(D134,Deelnemers!$B:$D,2,FALSE),I134&gt;=VLOOKUP(F134,Deelnemers!$B:$D,2,FALSE)),1,IF(H134&gt;=VLOOKUP(D134,Deelnemers!$B:$D,2,FALSE),3,0)),"")</f>
        <v>0</v>
      </c>
      <c r="P134" s="141">
        <f>_xlfn.IFNA(IF(AND(I134&gt;=VLOOKUP(F134,Deelnemers!$B:$D,2,FALSE),H134&gt;=VLOOKUP(D134,Deelnemers!$B:$D,2,FALSE)),1,IF(I134&gt;=VLOOKUP(F134,Deelnemers!$B:$D,2,FALSE),3,0)),"")</f>
        <v>0</v>
      </c>
      <c r="Q134" t="str">
        <f t="shared" si="18"/>
        <v>Oorschot, René van45644</v>
      </c>
      <c r="R134" t="str">
        <f t="shared" si="19"/>
        <v>Verkooyen, John45644</v>
      </c>
      <c r="S134" t="s">
        <v>30</v>
      </c>
    </row>
    <row r="135" spans="1:19">
      <c r="A135" t="str">
        <f>B135&amp;"-"&amp;COUNTIF($B$3:B135, B135)</f>
        <v>Havermans, Jos-Hanegraaf, Hein-1</v>
      </c>
      <c r="B135" s="3" t="str">
        <f t="shared" si="15"/>
        <v>Havermans, Jos-Hanegraaf, Hein</v>
      </c>
      <c r="C135" s="237">
        <v>45644</v>
      </c>
      <c r="D135" s="116" t="s">
        <v>22</v>
      </c>
      <c r="E135" s="146">
        <f>IFERROR(VLOOKUP(D135,Deelnemers!$B$2:$C$26,2,FALSE),"")</f>
        <v>13</v>
      </c>
      <c r="F135" s="136" t="s">
        <v>21</v>
      </c>
      <c r="G135" s="146">
        <f>IFERROR(VLOOKUP(F135,Deelnemers!$B$2:$C$26,2,FALSE),"")</f>
        <v>17</v>
      </c>
      <c r="H135" s="164">
        <v>9</v>
      </c>
      <c r="I135" s="165">
        <v>13</v>
      </c>
      <c r="J135" s="166">
        <v>30</v>
      </c>
      <c r="K135" s="164">
        <v>3</v>
      </c>
      <c r="L135" s="165">
        <v>4</v>
      </c>
      <c r="M135" s="138">
        <f t="shared" si="16"/>
        <v>0.3</v>
      </c>
      <c r="N135" s="139">
        <f t="shared" si="17"/>
        <v>0.43333333333333335</v>
      </c>
      <c r="O135" s="140">
        <f>_xlfn.IFNA(IF(AND(H135&gt;=VLOOKUP(D135,Deelnemers!$B:$D,2,FALSE),I135&gt;=VLOOKUP(F135,Deelnemers!$B:$D,2,FALSE)),1,IF(H135&gt;=VLOOKUP(D135,Deelnemers!$B:$D,2,FALSE),3,0)),"")</f>
        <v>0</v>
      </c>
      <c r="P135" s="141">
        <f>_xlfn.IFNA(IF(AND(I135&gt;=VLOOKUP(F135,Deelnemers!$B:$D,2,FALSE),H135&gt;=VLOOKUP(D135,Deelnemers!$B:$D,2,FALSE)),1,IF(I135&gt;=VLOOKUP(F135,Deelnemers!$B:$D,2,FALSE),3,0)),"")</f>
        <v>0</v>
      </c>
      <c r="Q135" t="str">
        <f t="shared" si="18"/>
        <v>Havermans, Jos45644</v>
      </c>
      <c r="R135" t="str">
        <f t="shared" si="19"/>
        <v>Hanegraaf, Hein45644</v>
      </c>
      <c r="S135" t="s">
        <v>30</v>
      </c>
    </row>
    <row r="136" spans="1:19">
      <c r="A136" t="str">
        <f>B136&amp;"-"&amp;COUNTIF($B$3:B136, B136)</f>
        <v>Zagers, Mark-Zagers, Kees-1</v>
      </c>
      <c r="B136" s="3" t="str">
        <f t="shared" si="15"/>
        <v>Zagers, Mark-Zagers, Kees</v>
      </c>
      <c r="C136" s="237">
        <v>45644</v>
      </c>
      <c r="D136" s="116" t="s">
        <v>18</v>
      </c>
      <c r="E136" s="146">
        <f>IFERROR(VLOOKUP(D136,Deelnemers!$B$2:$C$26,2,FALSE),"")</f>
        <v>15</v>
      </c>
      <c r="F136" s="136" t="s">
        <v>16</v>
      </c>
      <c r="G136" s="146">
        <f>IFERROR(VLOOKUP(F136,Deelnemers!$B$2:$C$26,2,FALSE),"")</f>
        <v>12</v>
      </c>
      <c r="H136" s="164">
        <v>15</v>
      </c>
      <c r="I136" s="165">
        <v>6</v>
      </c>
      <c r="J136" s="166">
        <v>13</v>
      </c>
      <c r="K136" s="164">
        <v>3</v>
      </c>
      <c r="L136" s="165">
        <v>3</v>
      </c>
      <c r="M136" s="138">
        <f t="shared" si="16"/>
        <v>1.1538461538461537</v>
      </c>
      <c r="N136" s="139">
        <f t="shared" si="17"/>
        <v>0.46153846153846156</v>
      </c>
      <c r="O136" s="140">
        <f>_xlfn.IFNA(IF(AND(H136&gt;=VLOOKUP(D136,Deelnemers!$B:$D,2,FALSE),I136&gt;=VLOOKUP(F136,Deelnemers!$B:$D,2,FALSE)),1,IF(H136&gt;=VLOOKUP(D136,Deelnemers!$B:$D,2,FALSE),3,0)),"")</f>
        <v>3</v>
      </c>
      <c r="P136" s="141">
        <f>_xlfn.IFNA(IF(AND(I136&gt;=VLOOKUP(F136,Deelnemers!$B:$D,2,FALSE),H136&gt;=VLOOKUP(D136,Deelnemers!$B:$D,2,FALSE)),1,IF(I136&gt;=VLOOKUP(F136,Deelnemers!$B:$D,2,FALSE),3,0)),"")</f>
        <v>0</v>
      </c>
      <c r="Q136" t="str">
        <f t="shared" si="18"/>
        <v>Zagers, Mark45644</v>
      </c>
      <c r="R136" t="str">
        <f t="shared" si="19"/>
        <v>Zagers, Kees45644</v>
      </c>
      <c r="S136" t="s">
        <v>30</v>
      </c>
    </row>
    <row r="137" spans="1:19">
      <c r="A137" t="str">
        <f>B137&amp;"-"&amp;COUNTIF($B$3:B137, B137)</f>
        <v>Vissenberg, Erwin-Havermans, Jos-1</v>
      </c>
      <c r="B137" s="3" t="str">
        <f t="shared" si="15"/>
        <v>Vissenberg, Erwin-Havermans, Jos</v>
      </c>
      <c r="C137" s="237">
        <v>45644</v>
      </c>
      <c r="D137" s="116" t="s">
        <v>14</v>
      </c>
      <c r="E137" s="146">
        <f>IFERROR(VLOOKUP(D137,Deelnemers!$B$2:$C$26,2,FALSE),"")</f>
        <v>19</v>
      </c>
      <c r="F137" s="136" t="s">
        <v>22</v>
      </c>
      <c r="G137" s="146">
        <f>IFERROR(VLOOKUP(F137,Deelnemers!$B$2:$C$26,2,FALSE),"")</f>
        <v>13</v>
      </c>
      <c r="H137" s="164">
        <v>18</v>
      </c>
      <c r="I137" s="165">
        <v>13</v>
      </c>
      <c r="J137" s="166">
        <v>16</v>
      </c>
      <c r="K137" s="164">
        <v>6</v>
      </c>
      <c r="L137" s="165">
        <v>3</v>
      </c>
      <c r="M137" s="138">
        <f t="shared" si="16"/>
        <v>1.125</v>
      </c>
      <c r="N137" s="139">
        <f t="shared" si="17"/>
        <v>0.8125</v>
      </c>
      <c r="O137" s="140">
        <f>_xlfn.IFNA(IF(AND(H137&gt;=VLOOKUP(D137,Deelnemers!$B:$D,2,FALSE),I137&gt;=VLOOKUP(F137,Deelnemers!$B:$D,2,FALSE)),1,IF(H137&gt;=VLOOKUP(D137,Deelnemers!$B:$D,2,FALSE),3,0)),"")</f>
        <v>0</v>
      </c>
      <c r="P137" s="141">
        <f>_xlfn.IFNA(IF(AND(I137&gt;=VLOOKUP(F137,Deelnemers!$B:$D,2,FALSE),H137&gt;=VLOOKUP(D137,Deelnemers!$B:$D,2,FALSE)),1,IF(I137&gt;=VLOOKUP(F137,Deelnemers!$B:$D,2,FALSE),3,0)),"")</f>
        <v>3</v>
      </c>
      <c r="Q137" t="str">
        <f t="shared" si="18"/>
        <v>Vissenberg, Erwin45644</v>
      </c>
      <c r="R137" t="str">
        <f t="shared" si="19"/>
        <v>Havermans, Jos45644</v>
      </c>
      <c r="S137" t="s">
        <v>30</v>
      </c>
    </row>
    <row r="138" spans="1:19">
      <c r="A138" t="str">
        <f>B138&amp;"-"&amp;COUNTIF($B$3:B138, B138)</f>
        <v>Vermeulen, Rudolf-Praat, Marcel van-3</v>
      </c>
      <c r="B138" s="3" t="str">
        <f t="shared" si="15"/>
        <v>Vermeulen, Rudolf-Praat, Marcel van</v>
      </c>
      <c r="C138" s="237">
        <v>45644</v>
      </c>
      <c r="D138" s="116" t="s">
        <v>12</v>
      </c>
      <c r="E138" s="146">
        <f>IFERROR(VLOOKUP(D138,Deelnemers!$B$2:$C$26,2,FALSE),"")</f>
        <v>14</v>
      </c>
      <c r="F138" s="136" t="s">
        <v>13</v>
      </c>
      <c r="G138" s="146">
        <f>IFERROR(VLOOKUP(F138,Deelnemers!$B$2:$C$26,2,FALSE),"")</f>
        <v>12</v>
      </c>
      <c r="H138" s="164">
        <v>14</v>
      </c>
      <c r="I138" s="165">
        <v>8</v>
      </c>
      <c r="J138" s="166">
        <v>30</v>
      </c>
      <c r="K138" s="164">
        <v>2</v>
      </c>
      <c r="L138" s="165">
        <v>1</v>
      </c>
      <c r="M138" s="138">
        <f t="shared" si="16"/>
        <v>0.46666666666666667</v>
      </c>
      <c r="N138" s="139">
        <f t="shared" si="17"/>
        <v>0.26666666666666666</v>
      </c>
      <c r="O138" s="140">
        <f>_xlfn.IFNA(IF(AND(H138&gt;=VLOOKUP(D138,Deelnemers!$B:$D,2,FALSE),I138&gt;=VLOOKUP(F138,Deelnemers!$B:$D,2,FALSE)),1,IF(H138&gt;=VLOOKUP(D138,Deelnemers!$B:$D,2,FALSE),3,0)),"")</f>
        <v>3</v>
      </c>
      <c r="P138" s="141">
        <f>_xlfn.IFNA(IF(AND(I138&gt;=VLOOKUP(F138,Deelnemers!$B:$D,2,FALSE),H138&gt;=VLOOKUP(D138,Deelnemers!$B:$D,2,FALSE)),1,IF(I138&gt;=VLOOKUP(F138,Deelnemers!$B:$D,2,FALSE),3,0)),"")</f>
        <v>0</v>
      </c>
      <c r="Q138" t="str">
        <f t="shared" si="18"/>
        <v>Vermeulen, Rudolf45644</v>
      </c>
      <c r="R138" t="str">
        <f t="shared" si="19"/>
        <v>Praat, Marcel van45644</v>
      </c>
      <c r="S138" t="s">
        <v>30</v>
      </c>
    </row>
    <row r="139" spans="1:19">
      <c r="A139" t="str">
        <f>B139&amp;"-"&amp;COUNTIF($B$3:B139, B139)</f>
        <v>Hanegraaf, Hein-Hanegraaf, Daan-1</v>
      </c>
      <c r="B139" s="3" t="str">
        <f t="shared" si="15"/>
        <v>Hanegraaf, Hein-Hanegraaf, Daan</v>
      </c>
      <c r="C139" s="237">
        <v>45644</v>
      </c>
      <c r="D139" s="116" t="s">
        <v>21</v>
      </c>
      <c r="E139" s="146">
        <f>IFERROR(VLOOKUP(D139,Deelnemers!$B$2:$C$26,2,FALSE),"")</f>
        <v>17</v>
      </c>
      <c r="F139" s="136" t="s">
        <v>20</v>
      </c>
      <c r="G139" s="146">
        <f>IFERROR(VLOOKUP(F139,Deelnemers!$B$2:$C$26,2,FALSE),"")</f>
        <v>17</v>
      </c>
      <c r="H139" s="164">
        <v>13</v>
      </c>
      <c r="I139" s="165">
        <v>17</v>
      </c>
      <c r="J139" s="166">
        <v>23</v>
      </c>
      <c r="K139" s="164">
        <v>3</v>
      </c>
      <c r="L139" s="165">
        <v>3</v>
      </c>
      <c r="M139" s="138">
        <f t="shared" si="16"/>
        <v>0.56521739130434778</v>
      </c>
      <c r="N139" s="139">
        <f t="shared" si="17"/>
        <v>0.73913043478260865</v>
      </c>
      <c r="O139" s="140">
        <f>_xlfn.IFNA(IF(AND(H139&gt;=VLOOKUP(D139,Deelnemers!$B:$D,2,FALSE),I139&gt;=VLOOKUP(F139,Deelnemers!$B:$D,2,FALSE)),1,IF(H139&gt;=VLOOKUP(D139,Deelnemers!$B:$D,2,FALSE),3,0)),"")</f>
        <v>0</v>
      </c>
      <c r="P139" s="141">
        <f>_xlfn.IFNA(IF(AND(I139&gt;=VLOOKUP(F139,Deelnemers!$B:$D,2,FALSE),H139&gt;=VLOOKUP(D139,Deelnemers!$B:$D,2,FALSE)),1,IF(I139&gt;=VLOOKUP(F139,Deelnemers!$B:$D,2,FALSE),3,0)),"")</f>
        <v>3</v>
      </c>
      <c r="Q139" t="str">
        <f t="shared" si="18"/>
        <v>Hanegraaf, Hein45644</v>
      </c>
      <c r="R139" t="str">
        <f t="shared" si="19"/>
        <v>Hanegraaf, Daan45644</v>
      </c>
      <c r="S139" t="s">
        <v>30</v>
      </c>
    </row>
    <row r="140" spans="1:19">
      <c r="A140" t="str">
        <f>B140&amp;"-"&amp;COUNTIF($B$3:B140, B140)</f>
        <v>Hanegraaf, Daan-Zagers, Mark-1</v>
      </c>
      <c r="B140" s="3" t="str">
        <f t="shared" si="15"/>
        <v>Hanegraaf, Daan-Zagers, Mark</v>
      </c>
      <c r="C140" s="237">
        <v>45665</v>
      </c>
      <c r="D140" s="116" t="s">
        <v>20</v>
      </c>
      <c r="E140" s="146">
        <f>IFERROR(VLOOKUP(D140,Deelnemers!$B$2:$C$26,2,FALSE),"")</f>
        <v>17</v>
      </c>
      <c r="F140" s="136" t="s">
        <v>18</v>
      </c>
      <c r="G140" s="146">
        <f>IFERROR(VLOOKUP(F140,Deelnemers!$B$2:$C$26,2,FALSE),"")</f>
        <v>15</v>
      </c>
      <c r="H140" s="164">
        <v>17</v>
      </c>
      <c r="I140" s="165">
        <v>8</v>
      </c>
      <c r="J140" s="166">
        <v>25</v>
      </c>
      <c r="K140" s="164">
        <v>6</v>
      </c>
      <c r="L140" s="165">
        <v>3</v>
      </c>
      <c r="M140" s="138">
        <f t="shared" si="16"/>
        <v>0.68</v>
      </c>
      <c r="N140" s="139">
        <f t="shared" si="17"/>
        <v>0.32</v>
      </c>
      <c r="O140" s="140">
        <f>_xlfn.IFNA(IF(AND(H140&gt;=VLOOKUP(D140,Deelnemers!$B:$D,2,FALSE),I140&gt;=VLOOKUP(F140,Deelnemers!$B:$D,2,FALSE)),1,IF(H140&gt;=VLOOKUP(D140,Deelnemers!$B:$D,2,FALSE),3,0)),"")</f>
        <v>3</v>
      </c>
      <c r="P140" s="141">
        <f>_xlfn.IFNA(IF(AND(I140&gt;=VLOOKUP(F140,Deelnemers!$B:$D,2,FALSE),H140&gt;=VLOOKUP(D140,Deelnemers!$B:$D,2,FALSE)),1,IF(I140&gt;=VLOOKUP(F140,Deelnemers!$B:$D,2,FALSE),3,0)),"")</f>
        <v>0</v>
      </c>
      <c r="Q140" t="str">
        <f t="shared" si="18"/>
        <v>Hanegraaf, Daan45665</v>
      </c>
      <c r="R140" t="str">
        <f t="shared" si="19"/>
        <v>Zagers, Mark45665</v>
      </c>
      <c r="S140" t="s">
        <v>30</v>
      </c>
    </row>
    <row r="141" spans="1:19">
      <c r="A141" t="str">
        <f>B141&amp;"-"&amp;COUNTIF($B$3:B141, B141)</f>
        <v>Kroese, Gerard-Verkooyen, John-1</v>
      </c>
      <c r="B141" s="3" t="str">
        <f t="shared" si="15"/>
        <v>Kroese, Gerard-Verkooyen, John</v>
      </c>
      <c r="C141" s="237">
        <v>45665</v>
      </c>
      <c r="D141" s="116" t="s">
        <v>11</v>
      </c>
      <c r="E141" s="146">
        <f>IFERROR(VLOOKUP(D141,Deelnemers!$B$2:$C$26,2,FALSE),"")</f>
        <v>13</v>
      </c>
      <c r="F141" s="136" t="s">
        <v>23</v>
      </c>
      <c r="G141" s="146">
        <f>IFERROR(VLOOKUP(F141,Deelnemers!$B$2:$C$26,2,FALSE),"")</f>
        <v>10</v>
      </c>
      <c r="H141" s="164">
        <v>10</v>
      </c>
      <c r="I141" s="165">
        <v>10</v>
      </c>
      <c r="J141" s="166">
        <v>29</v>
      </c>
      <c r="K141" s="164">
        <v>1</v>
      </c>
      <c r="L141" s="165">
        <v>2</v>
      </c>
      <c r="M141" s="138">
        <f t="shared" si="16"/>
        <v>0.34482758620689657</v>
      </c>
      <c r="N141" s="139">
        <f t="shared" si="17"/>
        <v>0.34482758620689657</v>
      </c>
      <c r="O141" s="140">
        <f>_xlfn.IFNA(IF(AND(H141&gt;=VLOOKUP(D141,Deelnemers!$B:$D,2,FALSE),I141&gt;=VLOOKUP(F141,Deelnemers!$B:$D,2,FALSE)),1,IF(H141&gt;=VLOOKUP(D141,Deelnemers!$B:$D,2,FALSE),3,0)),"")</f>
        <v>0</v>
      </c>
      <c r="P141" s="141">
        <f>_xlfn.IFNA(IF(AND(I141&gt;=VLOOKUP(F141,Deelnemers!$B:$D,2,FALSE),H141&gt;=VLOOKUP(D141,Deelnemers!$B:$D,2,FALSE)),1,IF(I141&gt;=VLOOKUP(F141,Deelnemers!$B:$D,2,FALSE),3,0)),"")</f>
        <v>3</v>
      </c>
      <c r="Q141" t="str">
        <f t="shared" si="18"/>
        <v>Kroese, Gerard45665</v>
      </c>
      <c r="R141" t="str">
        <f t="shared" si="19"/>
        <v>Verkooyen, John45665</v>
      </c>
      <c r="S141" t="s">
        <v>30</v>
      </c>
    </row>
    <row r="142" spans="1:19">
      <c r="A142" t="str">
        <f>B142&amp;"-"&amp;COUNTIF($B$3:B142, B142)</f>
        <v>Zagers, Kees-Vermeulen, Rudolf-2</v>
      </c>
      <c r="B142" s="3" t="str">
        <f t="shared" si="15"/>
        <v>Zagers, Kees-Vermeulen, Rudolf</v>
      </c>
      <c r="C142" s="237">
        <v>45665</v>
      </c>
      <c r="D142" s="116" t="s">
        <v>16</v>
      </c>
      <c r="E142" s="146">
        <f>IFERROR(VLOOKUP(D142,Deelnemers!$B$2:$C$26,2,FALSE),"")</f>
        <v>12</v>
      </c>
      <c r="F142" s="136" t="s">
        <v>12</v>
      </c>
      <c r="G142" s="146">
        <f>IFERROR(VLOOKUP(F142,Deelnemers!$B$2:$C$26,2,FALSE),"")</f>
        <v>14</v>
      </c>
      <c r="H142" s="164">
        <v>8</v>
      </c>
      <c r="I142" s="165">
        <v>10</v>
      </c>
      <c r="J142" s="166">
        <v>30</v>
      </c>
      <c r="K142" s="164">
        <v>1</v>
      </c>
      <c r="L142" s="165">
        <v>2</v>
      </c>
      <c r="M142" s="138">
        <f t="shared" si="16"/>
        <v>0.26666666666666666</v>
      </c>
      <c r="N142" s="139">
        <f t="shared" si="17"/>
        <v>0.33333333333333331</v>
      </c>
      <c r="O142" s="140">
        <f>_xlfn.IFNA(IF(AND(H142&gt;=VLOOKUP(D142,Deelnemers!$B:$D,2,FALSE),I142&gt;=VLOOKUP(F142,Deelnemers!$B:$D,2,FALSE)),1,IF(H142&gt;=VLOOKUP(D142,Deelnemers!$B:$D,2,FALSE),3,0)),"")</f>
        <v>0</v>
      </c>
      <c r="P142" s="141">
        <f>_xlfn.IFNA(IF(AND(I142&gt;=VLOOKUP(F142,Deelnemers!$B:$D,2,FALSE),H142&gt;=VLOOKUP(D142,Deelnemers!$B:$D,2,FALSE)),1,IF(I142&gt;=VLOOKUP(F142,Deelnemers!$B:$D,2,FALSE),3,0)),"")</f>
        <v>0</v>
      </c>
      <c r="Q142" t="str">
        <f t="shared" si="18"/>
        <v>Zagers, Kees45665</v>
      </c>
      <c r="R142" t="str">
        <f t="shared" si="19"/>
        <v>Vermeulen, Rudolf45665</v>
      </c>
      <c r="S142" t="s">
        <v>30</v>
      </c>
    </row>
    <row r="143" spans="1:19">
      <c r="A143" t="str">
        <f>B143&amp;"-"&amp;COUNTIF($B$3:B143, B143)</f>
        <v>Hanegraaf, Hein-Praat, Marcel van-1</v>
      </c>
      <c r="B143" s="3" t="str">
        <f t="shared" si="15"/>
        <v>Hanegraaf, Hein-Praat, Marcel van</v>
      </c>
      <c r="C143" s="237">
        <v>45665</v>
      </c>
      <c r="D143" s="116" t="s">
        <v>21</v>
      </c>
      <c r="E143" s="146">
        <f>IFERROR(VLOOKUP(D143,Deelnemers!$B$2:$C$26,2,FALSE),"")</f>
        <v>17</v>
      </c>
      <c r="F143" s="136" t="s">
        <v>13</v>
      </c>
      <c r="G143" s="146">
        <f>IFERROR(VLOOKUP(F143,Deelnemers!$B$2:$C$26,2,FALSE),"")</f>
        <v>12</v>
      </c>
      <c r="H143" s="164">
        <v>17</v>
      </c>
      <c r="I143" s="165">
        <v>11</v>
      </c>
      <c r="J143" s="166">
        <v>30</v>
      </c>
      <c r="K143" s="164">
        <v>3</v>
      </c>
      <c r="L143" s="165">
        <v>1</v>
      </c>
      <c r="M143" s="138">
        <f t="shared" si="16"/>
        <v>0.56666666666666665</v>
      </c>
      <c r="N143" s="139">
        <f t="shared" si="17"/>
        <v>0.36666666666666664</v>
      </c>
      <c r="O143" s="140">
        <f>_xlfn.IFNA(IF(AND(H143&gt;=VLOOKUP(D143,Deelnemers!$B:$D,2,FALSE),I143&gt;=VLOOKUP(F143,Deelnemers!$B:$D,2,FALSE)),1,IF(H143&gt;=VLOOKUP(D143,Deelnemers!$B:$D,2,FALSE),3,0)),"")</f>
        <v>3</v>
      </c>
      <c r="P143" s="141">
        <f>_xlfn.IFNA(IF(AND(I143&gt;=VLOOKUP(F143,Deelnemers!$B:$D,2,FALSE),H143&gt;=VLOOKUP(D143,Deelnemers!$B:$D,2,FALSE)),1,IF(I143&gt;=VLOOKUP(F143,Deelnemers!$B:$D,2,FALSE),3,0)),"")</f>
        <v>0</v>
      </c>
      <c r="Q143" t="str">
        <f t="shared" si="18"/>
        <v>Hanegraaf, Hein45665</v>
      </c>
      <c r="R143" t="str">
        <f t="shared" si="19"/>
        <v>Praat, Marcel van45665</v>
      </c>
      <c r="S143" t="s">
        <v>30</v>
      </c>
    </row>
    <row r="144" spans="1:19">
      <c r="A144" t="str">
        <f>B144&amp;"-"&amp;COUNTIF($B$3:B144, B144)</f>
        <v>Hanegraaf, Daan-Kroese, Gerard-2</v>
      </c>
      <c r="B144" s="3" t="str">
        <f t="shared" si="15"/>
        <v>Hanegraaf, Daan-Kroese, Gerard</v>
      </c>
      <c r="C144" s="237">
        <v>45665</v>
      </c>
      <c r="D144" s="116" t="s">
        <v>20</v>
      </c>
      <c r="E144" s="146">
        <f>IFERROR(VLOOKUP(D144,Deelnemers!$B$2:$C$26,2,FALSE),"")</f>
        <v>17</v>
      </c>
      <c r="F144" s="136" t="s">
        <v>11</v>
      </c>
      <c r="G144" s="146">
        <f>IFERROR(VLOOKUP(F144,Deelnemers!$B$2:$C$26,2,FALSE),"")</f>
        <v>13</v>
      </c>
      <c r="H144" s="164">
        <v>7</v>
      </c>
      <c r="I144" s="165">
        <v>13</v>
      </c>
      <c r="J144" s="166">
        <v>16</v>
      </c>
      <c r="K144" s="164">
        <v>2</v>
      </c>
      <c r="L144" s="165">
        <v>4</v>
      </c>
      <c r="M144" s="138">
        <f t="shared" si="16"/>
        <v>0.4375</v>
      </c>
      <c r="N144" s="139">
        <f t="shared" si="17"/>
        <v>0.8125</v>
      </c>
      <c r="O144" s="140">
        <f>_xlfn.IFNA(IF(AND(H144&gt;=VLOOKUP(D144,Deelnemers!$B:$D,2,FALSE),I144&gt;=VLOOKUP(F144,Deelnemers!$B:$D,2,FALSE)),1,IF(H144&gt;=VLOOKUP(D144,Deelnemers!$B:$D,2,FALSE),3,0)),"")</f>
        <v>0</v>
      </c>
      <c r="P144" s="141">
        <f>_xlfn.IFNA(IF(AND(I144&gt;=VLOOKUP(F144,Deelnemers!$B:$D,2,FALSE),H144&gt;=VLOOKUP(D144,Deelnemers!$B:$D,2,FALSE)),1,IF(I144&gt;=VLOOKUP(F144,Deelnemers!$B:$D,2,FALSE),3,0)),"")</f>
        <v>3</v>
      </c>
      <c r="Q144" t="str">
        <f t="shared" si="18"/>
        <v>Hanegraaf, Daan45665</v>
      </c>
      <c r="R144" t="str">
        <f t="shared" si="19"/>
        <v>Kroese, Gerard45665</v>
      </c>
      <c r="S144" t="s">
        <v>30</v>
      </c>
    </row>
    <row r="145" spans="1:19">
      <c r="A145" t="str">
        <f>B145&amp;"-"&amp;COUNTIF($B$3:B145, B145)</f>
        <v>Steen, Jan van-Vissenberg, Erwin-2</v>
      </c>
      <c r="B145" s="3" t="str">
        <f t="shared" si="15"/>
        <v>Steen, Jan van-Vissenberg, Erwin</v>
      </c>
      <c r="C145" s="237">
        <v>45665</v>
      </c>
      <c r="D145" s="116" t="s">
        <v>19</v>
      </c>
      <c r="E145" s="146">
        <f>IFERROR(VLOOKUP(D145,Deelnemers!$B$2:$C$26,2,FALSE),"")</f>
        <v>14</v>
      </c>
      <c r="F145" s="136" t="s">
        <v>14</v>
      </c>
      <c r="G145" s="146">
        <f>IFERROR(VLOOKUP(F145,Deelnemers!$B$2:$C$26,2,FALSE),"")</f>
        <v>19</v>
      </c>
      <c r="H145" s="164">
        <v>14</v>
      </c>
      <c r="I145" s="165">
        <v>15</v>
      </c>
      <c r="J145" s="166">
        <v>22</v>
      </c>
      <c r="K145" s="164">
        <v>4</v>
      </c>
      <c r="L145" s="165">
        <v>3</v>
      </c>
      <c r="M145" s="138">
        <f t="shared" si="16"/>
        <v>0.63636363636363635</v>
      </c>
      <c r="N145" s="139">
        <f t="shared" si="17"/>
        <v>0.68181818181818177</v>
      </c>
      <c r="O145" s="140">
        <f>_xlfn.IFNA(IF(AND(H145&gt;=VLOOKUP(D145,Deelnemers!$B:$D,2,FALSE),I145&gt;=VLOOKUP(F145,Deelnemers!$B:$D,2,FALSE)),1,IF(H145&gt;=VLOOKUP(D145,Deelnemers!$B:$D,2,FALSE),3,0)),"")</f>
        <v>3</v>
      </c>
      <c r="P145" s="141">
        <f>_xlfn.IFNA(IF(AND(I145&gt;=VLOOKUP(F145,Deelnemers!$B:$D,2,FALSE),H145&gt;=VLOOKUP(D145,Deelnemers!$B:$D,2,FALSE)),1,IF(I145&gt;=VLOOKUP(F145,Deelnemers!$B:$D,2,FALSE),3,0)),"")</f>
        <v>0</v>
      </c>
      <c r="Q145" t="str">
        <f t="shared" si="18"/>
        <v>Steen, Jan van45665</v>
      </c>
      <c r="R145" t="str">
        <f t="shared" si="19"/>
        <v>Vissenberg, Erwin45665</v>
      </c>
      <c r="S145" t="s">
        <v>30</v>
      </c>
    </row>
    <row r="146" spans="1:19">
      <c r="A146" t="str">
        <f>B146&amp;"-"&amp;COUNTIF($B$3:B146, B146)</f>
        <v>Zagers, Mark-Praat, Marcel van-1</v>
      </c>
      <c r="B146" s="3" t="str">
        <f t="shared" si="15"/>
        <v>Zagers, Mark-Praat, Marcel van</v>
      </c>
      <c r="C146" s="237">
        <v>45665</v>
      </c>
      <c r="D146" s="116" t="s">
        <v>18</v>
      </c>
      <c r="E146" s="146">
        <f>IFERROR(VLOOKUP(D146,Deelnemers!$B$2:$C$26,2,FALSE),"")</f>
        <v>15</v>
      </c>
      <c r="F146" s="136" t="s">
        <v>13</v>
      </c>
      <c r="G146" s="146">
        <f>IFERROR(VLOOKUP(F146,Deelnemers!$B$2:$C$26,2,FALSE),"")</f>
        <v>12</v>
      </c>
      <c r="H146" s="164">
        <v>15</v>
      </c>
      <c r="I146" s="165">
        <v>8</v>
      </c>
      <c r="J146" s="166">
        <v>24</v>
      </c>
      <c r="K146" s="164">
        <v>4</v>
      </c>
      <c r="L146" s="165">
        <v>3</v>
      </c>
      <c r="M146" s="138">
        <f t="shared" si="16"/>
        <v>0.625</v>
      </c>
      <c r="N146" s="139">
        <f t="shared" si="17"/>
        <v>0.33333333333333331</v>
      </c>
      <c r="O146" s="140">
        <f>_xlfn.IFNA(IF(AND(H146&gt;=VLOOKUP(D146,Deelnemers!$B:$D,2,FALSE),I146&gt;=VLOOKUP(F146,Deelnemers!$B:$D,2,FALSE)),1,IF(H146&gt;=VLOOKUP(D146,Deelnemers!$B:$D,2,FALSE),3,0)),"")</f>
        <v>3</v>
      </c>
      <c r="P146" s="141">
        <f>_xlfn.IFNA(IF(AND(I146&gt;=VLOOKUP(F146,Deelnemers!$B:$D,2,FALSE),H146&gt;=VLOOKUP(D146,Deelnemers!$B:$D,2,FALSE)),1,IF(I146&gt;=VLOOKUP(F146,Deelnemers!$B:$D,2,FALSE),3,0)),"")</f>
        <v>0</v>
      </c>
      <c r="Q146" t="str">
        <f t="shared" si="18"/>
        <v>Zagers, Mark45665</v>
      </c>
      <c r="R146" t="str">
        <f t="shared" si="19"/>
        <v>Praat, Marcel van45665</v>
      </c>
      <c r="S146" t="s">
        <v>30</v>
      </c>
    </row>
    <row r="147" spans="1:19">
      <c r="A147" t="str">
        <f>B147&amp;"-"&amp;COUNTIF($B$3:B147, B147)</f>
        <v>Vermeulen, Rudolf-Verkooyen, John-1</v>
      </c>
      <c r="B147" s="3" t="str">
        <f t="shared" si="15"/>
        <v>Vermeulen, Rudolf-Verkooyen, John</v>
      </c>
      <c r="C147" s="237">
        <v>45665</v>
      </c>
      <c r="D147" s="116" t="s">
        <v>12</v>
      </c>
      <c r="E147" s="146">
        <f>IFERROR(VLOOKUP(D147,Deelnemers!$B$2:$C$26,2,FALSE),"")</f>
        <v>14</v>
      </c>
      <c r="F147" s="136" t="s">
        <v>23</v>
      </c>
      <c r="G147" s="146">
        <f>IFERROR(VLOOKUP(F147,Deelnemers!$B$2:$C$26,2,FALSE),"")</f>
        <v>10</v>
      </c>
      <c r="H147" s="164">
        <v>7</v>
      </c>
      <c r="I147" s="165">
        <v>9</v>
      </c>
      <c r="J147" s="166">
        <v>30</v>
      </c>
      <c r="K147" s="164">
        <v>2</v>
      </c>
      <c r="L147" s="165">
        <v>2</v>
      </c>
      <c r="M147" s="138">
        <f t="shared" si="16"/>
        <v>0.23333333333333334</v>
      </c>
      <c r="N147" s="139">
        <f t="shared" si="17"/>
        <v>0.3</v>
      </c>
      <c r="O147" s="140">
        <f>_xlfn.IFNA(IF(AND(H147&gt;=VLOOKUP(D147,Deelnemers!$B:$D,2,FALSE),I147&gt;=VLOOKUP(F147,Deelnemers!$B:$D,2,FALSE)),1,IF(H147&gt;=VLOOKUP(D147,Deelnemers!$B:$D,2,FALSE),3,0)),"")</f>
        <v>0</v>
      </c>
      <c r="P147" s="141">
        <f>_xlfn.IFNA(IF(AND(I147&gt;=VLOOKUP(F147,Deelnemers!$B:$D,2,FALSE),H147&gt;=VLOOKUP(D147,Deelnemers!$B:$D,2,FALSE)),1,IF(I147&gt;=VLOOKUP(F147,Deelnemers!$B:$D,2,FALSE),3,0)),"")</f>
        <v>0</v>
      </c>
      <c r="Q147" t="str">
        <f t="shared" si="18"/>
        <v>Vermeulen, Rudolf45665</v>
      </c>
      <c r="R147" t="str">
        <f t="shared" si="19"/>
        <v>Verkooyen, John45665</v>
      </c>
      <c r="S147" t="s">
        <v>30</v>
      </c>
    </row>
    <row r="148" spans="1:19">
      <c r="A148" t="str">
        <f>B148&amp;"-"&amp;COUNTIF($B$3:B148, B148)</f>
        <v>Steen, Jan van-Zagers, Kees-1</v>
      </c>
      <c r="B148" s="3" t="str">
        <f t="shared" si="15"/>
        <v>Steen, Jan van-Zagers, Kees</v>
      </c>
      <c r="C148" s="237">
        <v>45665</v>
      </c>
      <c r="D148" s="116" t="s">
        <v>19</v>
      </c>
      <c r="E148" s="146">
        <f>IFERROR(VLOOKUP(D148,Deelnemers!$B$2:$C$26,2,FALSE),"")</f>
        <v>14</v>
      </c>
      <c r="F148" s="136" t="s">
        <v>16</v>
      </c>
      <c r="G148" s="146">
        <f>IFERROR(VLOOKUP(F148,Deelnemers!$B$2:$C$26,2,FALSE),"")</f>
        <v>12</v>
      </c>
      <c r="H148" s="164">
        <v>14</v>
      </c>
      <c r="I148" s="165">
        <v>5</v>
      </c>
      <c r="J148" s="166">
        <v>24</v>
      </c>
      <c r="K148" s="164">
        <v>4</v>
      </c>
      <c r="L148" s="165">
        <v>1</v>
      </c>
      <c r="M148" s="138">
        <f t="shared" si="16"/>
        <v>0.58333333333333337</v>
      </c>
      <c r="N148" s="139">
        <f t="shared" si="17"/>
        <v>0.20833333333333334</v>
      </c>
      <c r="O148" s="140">
        <f>_xlfn.IFNA(IF(AND(H148&gt;=VLOOKUP(D148,Deelnemers!$B:$D,2,FALSE),I148&gt;=VLOOKUP(F148,Deelnemers!$B:$D,2,FALSE)),1,IF(H148&gt;=VLOOKUP(D148,Deelnemers!$B:$D,2,FALSE),3,0)),"")</f>
        <v>3</v>
      </c>
      <c r="P148" s="141">
        <f>_xlfn.IFNA(IF(AND(I148&gt;=VLOOKUP(F148,Deelnemers!$B:$D,2,FALSE),H148&gt;=VLOOKUP(D148,Deelnemers!$B:$D,2,FALSE)),1,IF(I148&gt;=VLOOKUP(F148,Deelnemers!$B:$D,2,FALSE),3,0)),"")</f>
        <v>0</v>
      </c>
      <c r="Q148" t="str">
        <f t="shared" si="18"/>
        <v>Steen, Jan van45665</v>
      </c>
      <c r="R148" t="str">
        <f t="shared" si="19"/>
        <v>Zagers, Kees45665</v>
      </c>
      <c r="S148" t="s">
        <v>30</v>
      </c>
    </row>
    <row r="149" spans="1:19">
      <c r="A149" t="str">
        <f>B149&amp;"-"&amp;COUNTIF($B$3:B149, B149)</f>
        <v>Vissenberg, Erwin-Hanegraaf, Hein-2</v>
      </c>
      <c r="B149" s="3" t="str">
        <f t="shared" si="15"/>
        <v>Vissenberg, Erwin-Hanegraaf, Hein</v>
      </c>
      <c r="C149" s="237">
        <v>45665</v>
      </c>
      <c r="D149" s="116" t="s">
        <v>14</v>
      </c>
      <c r="E149" s="146">
        <f>IFERROR(VLOOKUP(D149,Deelnemers!$B$2:$C$26,2,FALSE),"")</f>
        <v>19</v>
      </c>
      <c r="F149" s="136" t="s">
        <v>21</v>
      </c>
      <c r="G149" s="146">
        <f>IFERROR(VLOOKUP(F149,Deelnemers!$B$2:$C$26,2,FALSE),"")</f>
        <v>17</v>
      </c>
      <c r="H149" s="164">
        <v>19</v>
      </c>
      <c r="I149" s="165">
        <v>12</v>
      </c>
      <c r="J149" s="166">
        <v>19</v>
      </c>
      <c r="K149" s="164">
        <v>8</v>
      </c>
      <c r="L149" s="165">
        <v>3</v>
      </c>
      <c r="M149" s="138">
        <f t="shared" si="16"/>
        <v>1</v>
      </c>
      <c r="N149" s="139">
        <f t="shared" si="17"/>
        <v>0.63157894736842102</v>
      </c>
      <c r="O149" s="140">
        <f>_xlfn.IFNA(IF(AND(H149&gt;=VLOOKUP(D149,Deelnemers!$B:$D,2,FALSE),I149&gt;=VLOOKUP(F149,Deelnemers!$B:$D,2,FALSE)),1,IF(H149&gt;=VLOOKUP(D149,Deelnemers!$B:$D,2,FALSE),3,0)),"")</f>
        <v>3</v>
      </c>
      <c r="P149" s="141">
        <f>_xlfn.IFNA(IF(AND(I149&gt;=VLOOKUP(F149,Deelnemers!$B:$D,2,FALSE),H149&gt;=VLOOKUP(D149,Deelnemers!$B:$D,2,FALSE)),1,IF(I149&gt;=VLOOKUP(F149,Deelnemers!$B:$D,2,FALSE),3,0)),"")</f>
        <v>0</v>
      </c>
      <c r="Q149" t="str">
        <f t="shared" si="18"/>
        <v>Vissenberg, Erwin45665</v>
      </c>
      <c r="R149" t="str">
        <f t="shared" si="19"/>
        <v>Hanegraaf, Hein45665</v>
      </c>
      <c r="S149" t="s">
        <v>30</v>
      </c>
    </row>
    <row r="150" spans="1:19">
      <c r="A150" t="str">
        <f>B150&amp;"-"&amp;COUNTIF($B$3:B150, B150)</f>
        <v>Steen, Jan van-Vermeulen, Rudolf-1</v>
      </c>
      <c r="B150" s="3" t="str">
        <f t="shared" si="15"/>
        <v>Steen, Jan van-Vermeulen, Rudolf</v>
      </c>
      <c r="C150" s="237">
        <v>45665</v>
      </c>
      <c r="D150" s="116" t="s">
        <v>19</v>
      </c>
      <c r="E150" s="146">
        <f>IFERROR(VLOOKUP(D150,Deelnemers!$B$2:$C$26,2,FALSE),"")</f>
        <v>14</v>
      </c>
      <c r="F150" s="136" t="s">
        <v>12</v>
      </c>
      <c r="G150" s="146">
        <f>IFERROR(VLOOKUP(F150,Deelnemers!$B$2:$C$26,2,FALSE),"")</f>
        <v>14</v>
      </c>
      <c r="H150" s="164">
        <v>13</v>
      </c>
      <c r="I150" s="165">
        <v>13</v>
      </c>
      <c r="J150" s="166">
        <v>30</v>
      </c>
      <c r="K150" s="164">
        <v>3</v>
      </c>
      <c r="L150" s="165">
        <v>2</v>
      </c>
      <c r="M150" s="138">
        <f t="shared" si="16"/>
        <v>0.43333333333333335</v>
      </c>
      <c r="N150" s="139">
        <f t="shared" si="17"/>
        <v>0.43333333333333335</v>
      </c>
      <c r="O150" s="140">
        <f>_xlfn.IFNA(IF(AND(H150&gt;=VLOOKUP(D150,Deelnemers!$B:$D,2,FALSE),I150&gt;=VLOOKUP(F150,Deelnemers!$B:$D,2,FALSE)),1,IF(H150&gt;=VLOOKUP(D150,Deelnemers!$B:$D,2,FALSE),3,0)),"")</f>
        <v>0</v>
      </c>
      <c r="P150" s="141">
        <f>_xlfn.IFNA(IF(AND(I150&gt;=VLOOKUP(F150,Deelnemers!$B:$D,2,FALSE),H150&gt;=VLOOKUP(D150,Deelnemers!$B:$D,2,FALSE)),1,IF(I150&gt;=VLOOKUP(F150,Deelnemers!$B:$D,2,FALSE),3,0)),"")</f>
        <v>0</v>
      </c>
      <c r="Q150" t="str">
        <f t="shared" si="18"/>
        <v>Steen, Jan van45665</v>
      </c>
      <c r="R150" t="str">
        <f t="shared" si="19"/>
        <v>Vermeulen, Rudolf45665</v>
      </c>
      <c r="S150" t="s">
        <v>30</v>
      </c>
    </row>
    <row r="151" spans="1:19">
      <c r="A151" t="str">
        <f>B151&amp;"-"&amp;COUNTIF($B$3:B151, B151)</f>
        <v>Praat, Marcel van-Hanegraaf, Daan-3</v>
      </c>
      <c r="B151" s="3" t="str">
        <f t="shared" si="15"/>
        <v>Praat, Marcel van-Hanegraaf, Daan</v>
      </c>
      <c r="C151" s="237">
        <v>45665</v>
      </c>
      <c r="D151" s="116" t="s">
        <v>13</v>
      </c>
      <c r="E151" s="146">
        <f>IFERROR(VLOOKUP(D151,Deelnemers!$B$2:$C$26,2,FALSE),"")</f>
        <v>12</v>
      </c>
      <c r="F151" s="136" t="s">
        <v>20</v>
      </c>
      <c r="G151" s="146">
        <f>IFERROR(VLOOKUP(F151,Deelnemers!$B$2:$C$26,2,FALSE),"")</f>
        <v>17</v>
      </c>
      <c r="H151" s="164">
        <v>11</v>
      </c>
      <c r="I151" s="165">
        <v>17</v>
      </c>
      <c r="J151" s="166">
        <v>30</v>
      </c>
      <c r="K151" s="164">
        <v>3</v>
      </c>
      <c r="L151" s="165">
        <v>4</v>
      </c>
      <c r="M151" s="138">
        <f t="shared" si="16"/>
        <v>0.36666666666666664</v>
      </c>
      <c r="N151" s="139">
        <f t="shared" si="17"/>
        <v>0.56666666666666665</v>
      </c>
      <c r="O151" s="140">
        <f>_xlfn.IFNA(IF(AND(H151&gt;=VLOOKUP(D151,Deelnemers!$B:$D,2,FALSE),I151&gt;=VLOOKUP(F151,Deelnemers!$B:$D,2,FALSE)),1,IF(H151&gt;=VLOOKUP(D151,Deelnemers!$B:$D,2,FALSE),3,0)),"")</f>
        <v>0</v>
      </c>
      <c r="P151" s="141">
        <f>_xlfn.IFNA(IF(AND(I151&gt;=VLOOKUP(F151,Deelnemers!$B:$D,2,FALSE),H151&gt;=VLOOKUP(D151,Deelnemers!$B:$D,2,FALSE)),1,IF(I151&gt;=VLOOKUP(F151,Deelnemers!$B:$D,2,FALSE),3,0)),"")</f>
        <v>3</v>
      </c>
      <c r="Q151" t="str">
        <f t="shared" si="18"/>
        <v>Praat, Marcel van45665</v>
      </c>
      <c r="R151" t="str">
        <f t="shared" si="19"/>
        <v>Hanegraaf, Daan45665</v>
      </c>
      <c r="S151" t="s">
        <v>30</v>
      </c>
    </row>
    <row r="152" spans="1:19">
      <c r="A152" t="str">
        <f>B152&amp;"-"&amp;COUNTIF($B$3:B152, B152)</f>
        <v>Hanegraaf, Daan-Havermans, Jos-1</v>
      </c>
      <c r="B152" s="3" t="str">
        <f t="shared" si="15"/>
        <v>Hanegraaf, Daan-Havermans, Jos</v>
      </c>
      <c r="C152" s="237">
        <v>45672</v>
      </c>
      <c r="D152" s="116" t="s">
        <v>20</v>
      </c>
      <c r="E152" s="146">
        <f>IFERROR(VLOOKUP(D152,Deelnemers!$B$2:$C$26,2,FALSE),"")</f>
        <v>17</v>
      </c>
      <c r="F152" s="136" t="s">
        <v>22</v>
      </c>
      <c r="G152" s="146">
        <f>IFERROR(VLOOKUP(F152,Deelnemers!$B$2:$C$26,2,FALSE),"")</f>
        <v>13</v>
      </c>
      <c r="H152" s="164">
        <v>16</v>
      </c>
      <c r="I152" s="165">
        <v>13</v>
      </c>
      <c r="J152" s="166">
        <v>22</v>
      </c>
      <c r="K152" s="164">
        <v>6</v>
      </c>
      <c r="L152" s="165">
        <v>2</v>
      </c>
      <c r="M152" s="138">
        <f t="shared" si="16"/>
        <v>0.72727272727272729</v>
      </c>
      <c r="N152" s="139">
        <f t="shared" si="17"/>
        <v>0.59090909090909094</v>
      </c>
      <c r="O152" s="140">
        <f>_xlfn.IFNA(IF(AND(H152&gt;=VLOOKUP(D152,Deelnemers!$B:$D,2,FALSE),I152&gt;=VLOOKUP(F152,Deelnemers!$B:$D,2,FALSE)),1,IF(H152&gt;=VLOOKUP(D152,Deelnemers!$B:$D,2,FALSE),3,0)),"")</f>
        <v>0</v>
      </c>
      <c r="P152" s="141">
        <f>_xlfn.IFNA(IF(AND(I152&gt;=VLOOKUP(F152,Deelnemers!$B:$D,2,FALSE),H152&gt;=VLOOKUP(D152,Deelnemers!$B:$D,2,FALSE)),1,IF(I152&gt;=VLOOKUP(F152,Deelnemers!$B:$D,2,FALSE),3,0)),"")</f>
        <v>3</v>
      </c>
      <c r="Q152" t="str">
        <f t="shared" si="18"/>
        <v>Hanegraaf, Daan45672</v>
      </c>
      <c r="R152" t="str">
        <f t="shared" si="19"/>
        <v>Havermans, Jos45672</v>
      </c>
      <c r="S152" t="s">
        <v>30</v>
      </c>
    </row>
    <row r="153" spans="1:19">
      <c r="A153" t="str">
        <f>B153&amp;"-"&amp;COUNTIF($B$3:B153, B153)</f>
        <v>Verkooyen, John-Jochems, Cees-1</v>
      </c>
      <c r="B153" s="3" t="str">
        <f t="shared" si="15"/>
        <v>Verkooyen, John-Jochems, Cees</v>
      </c>
      <c r="C153" s="237">
        <v>45672</v>
      </c>
      <c r="D153" s="116" t="s">
        <v>23</v>
      </c>
      <c r="E153" s="146">
        <f>IFERROR(VLOOKUP(D153,Deelnemers!$B$2:$C$26,2,FALSE),"")</f>
        <v>10</v>
      </c>
      <c r="F153" s="136" t="s">
        <v>17</v>
      </c>
      <c r="G153" s="146">
        <f>IFERROR(VLOOKUP(F153,Deelnemers!$B$2:$C$26,2,FALSE),"")</f>
        <v>17</v>
      </c>
      <c r="H153" s="164">
        <v>3</v>
      </c>
      <c r="I153" s="165">
        <v>17</v>
      </c>
      <c r="J153" s="166">
        <v>15</v>
      </c>
      <c r="K153" s="164">
        <v>3</v>
      </c>
      <c r="L153" s="165">
        <v>4</v>
      </c>
      <c r="M153" s="138">
        <f t="shared" si="16"/>
        <v>0.2</v>
      </c>
      <c r="N153" s="139">
        <f t="shared" si="17"/>
        <v>1.1333333333333333</v>
      </c>
      <c r="O153" s="140">
        <f>_xlfn.IFNA(IF(AND(H153&gt;=VLOOKUP(D153,Deelnemers!$B:$D,2,FALSE),I153&gt;=VLOOKUP(F153,Deelnemers!$B:$D,2,FALSE)),1,IF(H153&gt;=VLOOKUP(D153,Deelnemers!$B:$D,2,FALSE),3,0)),"")</f>
        <v>0</v>
      </c>
      <c r="P153" s="141">
        <f>_xlfn.IFNA(IF(AND(I153&gt;=VLOOKUP(F153,Deelnemers!$B:$D,2,FALSE),H153&gt;=VLOOKUP(D153,Deelnemers!$B:$D,2,FALSE)),1,IF(I153&gt;=VLOOKUP(F153,Deelnemers!$B:$D,2,FALSE),3,0)),"")</f>
        <v>3</v>
      </c>
      <c r="Q153" t="str">
        <f t="shared" si="18"/>
        <v>Verkooyen, John45672</v>
      </c>
      <c r="R153" t="str">
        <f t="shared" si="19"/>
        <v>Jochems, Cees45672</v>
      </c>
      <c r="S153" t="s">
        <v>30</v>
      </c>
    </row>
    <row r="154" spans="1:19">
      <c r="A154" t="str">
        <f>B154&amp;"-"&amp;COUNTIF($B$3:B154, B154)</f>
        <v>Hoppenbrouwers, Ben-Praat, Marcel van-1</v>
      </c>
      <c r="B154" s="3" t="str">
        <f t="shared" si="15"/>
        <v>Hoppenbrouwers, Ben-Praat, Marcel van</v>
      </c>
      <c r="C154" s="237">
        <v>45672</v>
      </c>
      <c r="D154" s="116" t="s">
        <v>9</v>
      </c>
      <c r="E154" s="146">
        <f>IFERROR(VLOOKUP(D154,Deelnemers!$B$2:$C$26,2,FALSE),"")</f>
        <v>12</v>
      </c>
      <c r="F154" s="136" t="s">
        <v>13</v>
      </c>
      <c r="G154" s="146">
        <f>IFERROR(VLOOKUP(F154,Deelnemers!$B$2:$C$26,2,FALSE),"")</f>
        <v>12</v>
      </c>
      <c r="H154" s="164">
        <v>7</v>
      </c>
      <c r="I154" s="165">
        <v>8</v>
      </c>
      <c r="J154" s="166">
        <v>30</v>
      </c>
      <c r="K154" s="164">
        <v>3</v>
      </c>
      <c r="L154" s="165">
        <v>2</v>
      </c>
      <c r="M154" s="138">
        <f t="shared" si="16"/>
        <v>0.23333333333333334</v>
      </c>
      <c r="N154" s="139">
        <f t="shared" si="17"/>
        <v>0.26666666666666666</v>
      </c>
      <c r="O154" s="140">
        <f>_xlfn.IFNA(IF(AND(H154&gt;=VLOOKUP(D154,Deelnemers!$B:$D,2,FALSE),I154&gt;=VLOOKUP(F154,Deelnemers!$B:$D,2,FALSE)),1,IF(H154&gt;=VLOOKUP(D154,Deelnemers!$B:$D,2,FALSE),3,0)),"")</f>
        <v>0</v>
      </c>
      <c r="P154" s="141">
        <f>_xlfn.IFNA(IF(AND(I154&gt;=VLOOKUP(F154,Deelnemers!$B:$D,2,FALSE),H154&gt;=VLOOKUP(D154,Deelnemers!$B:$D,2,FALSE)),1,IF(I154&gt;=VLOOKUP(F154,Deelnemers!$B:$D,2,FALSE),3,0)),"")</f>
        <v>0</v>
      </c>
      <c r="Q154" t="str">
        <f t="shared" si="18"/>
        <v>Hoppenbrouwers, Ben45672</v>
      </c>
      <c r="R154" t="str">
        <f t="shared" si="19"/>
        <v>Praat, Marcel van45672</v>
      </c>
      <c r="S154" t="s">
        <v>30</v>
      </c>
    </row>
    <row r="155" spans="1:19">
      <c r="A155" t="str">
        <f>B155&amp;"-"&amp;COUNTIF($B$3:B155, B155)</f>
        <v>Hanegraaf, Daan-Vissenberg, Erwin-1</v>
      </c>
      <c r="B155" s="3" t="str">
        <f t="shared" si="15"/>
        <v>Hanegraaf, Daan-Vissenberg, Erwin</v>
      </c>
      <c r="C155" s="237">
        <v>45672</v>
      </c>
      <c r="D155" s="116" t="s">
        <v>20</v>
      </c>
      <c r="E155" s="146">
        <f>IFERROR(VLOOKUP(D155,Deelnemers!$B$2:$C$26,2,FALSE),"")</f>
        <v>17</v>
      </c>
      <c r="F155" s="136" t="s">
        <v>14</v>
      </c>
      <c r="G155" s="146">
        <f>IFERROR(VLOOKUP(F155,Deelnemers!$B$2:$C$26,2,FALSE),"")</f>
        <v>19</v>
      </c>
      <c r="H155" s="164">
        <v>7</v>
      </c>
      <c r="I155" s="165">
        <v>19</v>
      </c>
      <c r="J155" s="166">
        <v>23</v>
      </c>
      <c r="K155" s="164">
        <v>2</v>
      </c>
      <c r="L155" s="165">
        <v>6</v>
      </c>
      <c r="M155" s="138">
        <f t="shared" si="16"/>
        <v>0.30434782608695654</v>
      </c>
      <c r="N155" s="139">
        <f t="shared" si="17"/>
        <v>0.82608695652173914</v>
      </c>
      <c r="O155" s="140">
        <f>_xlfn.IFNA(IF(AND(H155&gt;=VLOOKUP(D155,Deelnemers!$B:$D,2,FALSE),I155&gt;=VLOOKUP(F155,Deelnemers!$B:$D,2,FALSE)),1,IF(H155&gt;=VLOOKUP(D155,Deelnemers!$B:$D,2,FALSE),3,0)),"")</f>
        <v>0</v>
      </c>
      <c r="P155" s="141">
        <f>_xlfn.IFNA(IF(AND(I155&gt;=VLOOKUP(F155,Deelnemers!$B:$D,2,FALSE),H155&gt;=VLOOKUP(D155,Deelnemers!$B:$D,2,FALSE)),1,IF(I155&gt;=VLOOKUP(F155,Deelnemers!$B:$D,2,FALSE),3,0)),"")</f>
        <v>3</v>
      </c>
      <c r="Q155" t="str">
        <f t="shared" si="18"/>
        <v>Hanegraaf, Daan45672</v>
      </c>
      <c r="R155" t="str">
        <f t="shared" si="19"/>
        <v>Vissenberg, Erwin45672</v>
      </c>
      <c r="S155" t="s">
        <v>30</v>
      </c>
    </row>
    <row r="156" spans="1:19">
      <c r="A156" t="str">
        <f>B156&amp;"-"&amp;COUNTIF($B$3:B156, B156)</f>
        <v>Verkooyen, John-Havermans, Jos-2</v>
      </c>
      <c r="B156" s="3" t="str">
        <f t="shared" si="15"/>
        <v>Verkooyen, John-Havermans, Jos</v>
      </c>
      <c r="C156" s="237">
        <v>45672</v>
      </c>
      <c r="D156" s="116" t="s">
        <v>23</v>
      </c>
      <c r="E156" s="146">
        <f>IFERROR(VLOOKUP(D156,Deelnemers!$B$2:$C$26,2,FALSE),"")</f>
        <v>10</v>
      </c>
      <c r="F156" s="136" t="s">
        <v>22</v>
      </c>
      <c r="G156" s="146">
        <f>IFERROR(VLOOKUP(F156,Deelnemers!$B$2:$C$26,2,FALSE),"")</f>
        <v>13</v>
      </c>
      <c r="H156" s="164">
        <v>2</v>
      </c>
      <c r="I156" s="165">
        <v>13</v>
      </c>
      <c r="J156" s="166">
        <v>24</v>
      </c>
      <c r="K156" s="164">
        <v>1</v>
      </c>
      <c r="L156" s="165">
        <v>3</v>
      </c>
      <c r="M156" s="138">
        <f t="shared" si="16"/>
        <v>8.3333333333333329E-2</v>
      </c>
      <c r="N156" s="139">
        <f t="shared" si="17"/>
        <v>0.54166666666666663</v>
      </c>
      <c r="O156" s="140">
        <f>_xlfn.IFNA(IF(AND(H156&gt;=VLOOKUP(D156,Deelnemers!$B:$D,2,FALSE),I156&gt;=VLOOKUP(F156,Deelnemers!$B:$D,2,FALSE)),1,IF(H156&gt;=VLOOKUP(D156,Deelnemers!$B:$D,2,FALSE),3,0)),"")</f>
        <v>0</v>
      </c>
      <c r="P156" s="141">
        <f>_xlfn.IFNA(IF(AND(I156&gt;=VLOOKUP(F156,Deelnemers!$B:$D,2,FALSE),H156&gt;=VLOOKUP(D156,Deelnemers!$B:$D,2,FALSE)),1,IF(I156&gt;=VLOOKUP(F156,Deelnemers!$B:$D,2,FALSE),3,0)),"")</f>
        <v>3</v>
      </c>
      <c r="Q156" t="str">
        <f t="shared" si="18"/>
        <v>Verkooyen, John45672</v>
      </c>
      <c r="R156" t="str">
        <f t="shared" si="19"/>
        <v>Havermans, Jos45672</v>
      </c>
      <c r="S156" t="s">
        <v>30</v>
      </c>
    </row>
    <row r="157" spans="1:19">
      <c r="A157" t="str">
        <f>B157&amp;"-"&amp;COUNTIF($B$3:B157, B157)</f>
        <v>Jochems, Cees-Praat, Marcel van-2</v>
      </c>
      <c r="B157" s="3" t="str">
        <f t="shared" si="15"/>
        <v>Jochems, Cees-Praat, Marcel van</v>
      </c>
      <c r="C157" s="237">
        <v>45672</v>
      </c>
      <c r="D157" s="116" t="s">
        <v>17</v>
      </c>
      <c r="E157" s="146">
        <f>IFERROR(VLOOKUP(D157,Deelnemers!$B$2:$C$26,2,FALSE),"")</f>
        <v>17</v>
      </c>
      <c r="F157" s="136" t="s">
        <v>13</v>
      </c>
      <c r="G157" s="146">
        <f>IFERROR(VLOOKUP(F157,Deelnemers!$B$2:$C$26,2,FALSE),"")</f>
        <v>12</v>
      </c>
      <c r="H157" s="164">
        <v>17</v>
      </c>
      <c r="I157" s="165">
        <v>10</v>
      </c>
      <c r="J157" s="166">
        <v>21</v>
      </c>
      <c r="K157" s="164">
        <v>4</v>
      </c>
      <c r="L157" s="165">
        <v>3</v>
      </c>
      <c r="M157" s="138">
        <f t="shared" si="16"/>
        <v>0.80952380952380953</v>
      </c>
      <c r="N157" s="139">
        <f t="shared" si="17"/>
        <v>0.47619047619047616</v>
      </c>
      <c r="O157" s="140">
        <f>_xlfn.IFNA(IF(AND(H157&gt;=VLOOKUP(D157,Deelnemers!$B:$D,2,FALSE),I157&gt;=VLOOKUP(F157,Deelnemers!$B:$D,2,FALSE)),1,IF(H157&gt;=VLOOKUP(D157,Deelnemers!$B:$D,2,FALSE),3,0)),"")</f>
        <v>3</v>
      </c>
      <c r="P157" s="141">
        <f>_xlfn.IFNA(IF(AND(I157&gt;=VLOOKUP(F157,Deelnemers!$B:$D,2,FALSE),H157&gt;=VLOOKUP(D157,Deelnemers!$B:$D,2,FALSE)),1,IF(I157&gt;=VLOOKUP(F157,Deelnemers!$B:$D,2,FALSE),3,0)),"")</f>
        <v>0</v>
      </c>
      <c r="Q157" t="str">
        <f t="shared" si="18"/>
        <v>Jochems, Cees45672</v>
      </c>
      <c r="R157" t="str">
        <f t="shared" si="19"/>
        <v>Praat, Marcel van45672</v>
      </c>
      <c r="S157" t="s">
        <v>30</v>
      </c>
    </row>
    <row r="158" spans="1:19">
      <c r="A158" t="str">
        <f>B158&amp;"-"&amp;COUNTIF($B$3:B158, B158)</f>
        <v>Hanegraaf, Daan-Verkooyen, John-1</v>
      </c>
      <c r="B158" s="3" t="str">
        <f t="shared" si="15"/>
        <v>Hanegraaf, Daan-Verkooyen, John</v>
      </c>
      <c r="C158" s="237">
        <v>45672</v>
      </c>
      <c r="D158" s="116" t="s">
        <v>20</v>
      </c>
      <c r="E158" s="146">
        <f>IFERROR(VLOOKUP(D158,Deelnemers!$B$2:$C$26,2,FALSE),"")</f>
        <v>17</v>
      </c>
      <c r="F158" s="136" t="s">
        <v>23</v>
      </c>
      <c r="G158" s="146">
        <f>IFERROR(VLOOKUP(F158,Deelnemers!$B$2:$C$26,2,FALSE),"")</f>
        <v>10</v>
      </c>
      <c r="H158" s="164">
        <v>17</v>
      </c>
      <c r="I158" s="165">
        <v>9</v>
      </c>
      <c r="J158" s="166">
        <v>29</v>
      </c>
      <c r="K158" s="164">
        <v>3</v>
      </c>
      <c r="L158" s="165">
        <v>2</v>
      </c>
      <c r="M158" s="138">
        <f t="shared" si="16"/>
        <v>0.58620689655172409</v>
      </c>
      <c r="N158" s="139">
        <f t="shared" si="17"/>
        <v>0.31034482758620691</v>
      </c>
      <c r="O158" s="140">
        <f>_xlfn.IFNA(IF(AND(H158&gt;=VLOOKUP(D158,Deelnemers!$B:$D,2,FALSE),I158&gt;=VLOOKUP(F158,Deelnemers!$B:$D,2,FALSE)),1,IF(H158&gt;=VLOOKUP(D158,Deelnemers!$B:$D,2,FALSE),3,0)),"")</f>
        <v>3</v>
      </c>
      <c r="P158" s="141">
        <f>_xlfn.IFNA(IF(AND(I158&gt;=VLOOKUP(F158,Deelnemers!$B:$D,2,FALSE),H158&gt;=VLOOKUP(D158,Deelnemers!$B:$D,2,FALSE)),1,IF(I158&gt;=VLOOKUP(F158,Deelnemers!$B:$D,2,FALSE),3,0)),"")</f>
        <v>0</v>
      </c>
      <c r="Q158" t="str">
        <f t="shared" si="18"/>
        <v>Hanegraaf, Daan45672</v>
      </c>
      <c r="R158" t="str">
        <f t="shared" si="19"/>
        <v>Verkooyen, John45672</v>
      </c>
      <c r="S158" t="s">
        <v>30</v>
      </c>
    </row>
    <row r="159" spans="1:19">
      <c r="A159" t="str">
        <f>B159&amp;"-"&amp;COUNTIF($B$3:B159, B159)</f>
        <v>Hoppenbrouwers, Ben-Vissenberg, Erwin-2</v>
      </c>
      <c r="B159" s="3" t="str">
        <f t="shared" si="15"/>
        <v>Hoppenbrouwers, Ben-Vissenberg, Erwin</v>
      </c>
      <c r="C159" s="237">
        <v>45672</v>
      </c>
      <c r="D159" s="116" t="s">
        <v>9</v>
      </c>
      <c r="E159" s="146">
        <f>IFERROR(VLOOKUP(D159,Deelnemers!$B$2:$C$26,2,FALSE),"")</f>
        <v>12</v>
      </c>
      <c r="F159" s="136" t="s">
        <v>14</v>
      </c>
      <c r="G159" s="146">
        <f>IFERROR(VLOOKUP(F159,Deelnemers!$B$2:$C$26,2,FALSE),"")</f>
        <v>19</v>
      </c>
      <c r="H159" s="164">
        <v>8</v>
      </c>
      <c r="I159" s="165">
        <v>19</v>
      </c>
      <c r="J159" s="166">
        <v>20</v>
      </c>
      <c r="K159" s="164">
        <v>2</v>
      </c>
      <c r="L159" s="165">
        <v>10</v>
      </c>
      <c r="M159" s="138">
        <f t="shared" si="16"/>
        <v>0.4</v>
      </c>
      <c r="N159" s="139">
        <f t="shared" si="17"/>
        <v>0.95</v>
      </c>
      <c r="O159" s="140">
        <f>_xlfn.IFNA(IF(AND(H159&gt;=VLOOKUP(D159,Deelnemers!$B:$D,2,FALSE),I159&gt;=VLOOKUP(F159,Deelnemers!$B:$D,2,FALSE)),1,IF(H159&gt;=VLOOKUP(D159,Deelnemers!$B:$D,2,FALSE),3,0)),"")</f>
        <v>0</v>
      </c>
      <c r="P159" s="141">
        <f>_xlfn.IFNA(IF(AND(I159&gt;=VLOOKUP(F159,Deelnemers!$B:$D,2,FALSE),H159&gt;=VLOOKUP(D159,Deelnemers!$B:$D,2,FALSE)),1,IF(I159&gt;=VLOOKUP(F159,Deelnemers!$B:$D,2,FALSE),3,0)),"")</f>
        <v>3</v>
      </c>
      <c r="Q159" t="str">
        <f t="shared" si="18"/>
        <v>Hoppenbrouwers, Ben45672</v>
      </c>
      <c r="R159" t="str">
        <f t="shared" si="19"/>
        <v>Vissenberg, Erwin45672</v>
      </c>
      <c r="S159" t="s">
        <v>30</v>
      </c>
    </row>
    <row r="160" spans="1:19">
      <c r="A160" t="str">
        <f>B160&amp;"-"&amp;COUNTIF($B$3:B160, B160)</f>
        <v>Havermans, Jos-Kroese, Gerard-2</v>
      </c>
      <c r="B160" s="3" t="str">
        <f t="shared" si="15"/>
        <v>Havermans, Jos-Kroese, Gerard</v>
      </c>
      <c r="C160" s="237">
        <v>45672</v>
      </c>
      <c r="D160" s="116" t="s">
        <v>22</v>
      </c>
      <c r="E160" s="146">
        <f>IFERROR(VLOOKUP(D160,Deelnemers!$B$2:$C$26,2,FALSE),"")</f>
        <v>13</v>
      </c>
      <c r="F160" s="136" t="s">
        <v>11</v>
      </c>
      <c r="G160" s="146">
        <f>IFERROR(VLOOKUP(F160,Deelnemers!$B$2:$C$26,2,FALSE),"")</f>
        <v>13</v>
      </c>
      <c r="H160" s="164">
        <v>6</v>
      </c>
      <c r="I160" s="165">
        <v>13</v>
      </c>
      <c r="J160" s="166">
        <v>16</v>
      </c>
      <c r="K160" s="164">
        <v>1</v>
      </c>
      <c r="L160" s="165">
        <v>5</v>
      </c>
      <c r="M160" s="138">
        <f t="shared" si="16"/>
        <v>0.375</v>
      </c>
      <c r="N160" s="139">
        <f t="shared" si="17"/>
        <v>0.8125</v>
      </c>
      <c r="O160" s="140">
        <f>_xlfn.IFNA(IF(AND(H160&gt;=VLOOKUP(D160,Deelnemers!$B:$D,2,FALSE),I160&gt;=VLOOKUP(F160,Deelnemers!$B:$D,2,FALSE)),1,IF(H160&gt;=VLOOKUP(D160,Deelnemers!$B:$D,2,FALSE),3,0)),"")</f>
        <v>0</v>
      </c>
      <c r="P160" s="141">
        <f>_xlfn.IFNA(IF(AND(I160&gt;=VLOOKUP(F160,Deelnemers!$B:$D,2,FALSE),H160&gt;=VLOOKUP(D160,Deelnemers!$B:$D,2,FALSE)),1,IF(I160&gt;=VLOOKUP(F160,Deelnemers!$B:$D,2,FALSE),3,0)),"")</f>
        <v>3</v>
      </c>
      <c r="Q160" t="str">
        <f t="shared" si="18"/>
        <v>Havermans, Jos45672</v>
      </c>
      <c r="R160" t="str">
        <f t="shared" si="19"/>
        <v>Kroese, Gerard45672</v>
      </c>
      <c r="S160" t="s">
        <v>30</v>
      </c>
    </row>
    <row r="161" spans="1:19">
      <c r="A161" t="str">
        <f>B161&amp;"-"&amp;COUNTIF($B$3:B161, B161)</f>
        <v>Hanegraaf, Daan-Verkooyen, John-2</v>
      </c>
      <c r="B161" s="3" t="str">
        <f t="shared" si="15"/>
        <v>Hanegraaf, Daan-Verkooyen, John</v>
      </c>
      <c r="C161" s="237">
        <v>45679</v>
      </c>
      <c r="D161" s="116" t="s">
        <v>20</v>
      </c>
      <c r="E161" s="146">
        <f>IFERROR(VLOOKUP(D161,Deelnemers!$B$2:$C$26,2,FALSE),"")</f>
        <v>17</v>
      </c>
      <c r="F161" s="136" t="s">
        <v>23</v>
      </c>
      <c r="G161" s="146">
        <f>IFERROR(VLOOKUP(F161,Deelnemers!$B$2:$C$26,2,FALSE),"")</f>
        <v>10</v>
      </c>
      <c r="H161" s="164">
        <v>6</v>
      </c>
      <c r="I161" s="165">
        <v>10</v>
      </c>
      <c r="J161" s="166">
        <v>8</v>
      </c>
      <c r="K161" s="164">
        <v>2</v>
      </c>
      <c r="L161" s="165">
        <v>3</v>
      </c>
      <c r="M161" s="138">
        <f t="shared" si="16"/>
        <v>0.75</v>
      </c>
      <c r="N161" s="139">
        <f t="shared" si="17"/>
        <v>1.25</v>
      </c>
      <c r="O161" s="140">
        <f>_xlfn.IFNA(IF(AND(H161&gt;=VLOOKUP(D161,Deelnemers!$B:$D,2,FALSE),I161&gt;=VLOOKUP(F161,Deelnemers!$B:$D,2,FALSE)),1,IF(H161&gt;=VLOOKUP(D161,Deelnemers!$B:$D,2,FALSE),3,0)),"")</f>
        <v>0</v>
      </c>
      <c r="P161" s="141">
        <f>_xlfn.IFNA(IF(AND(I161&gt;=VLOOKUP(F161,Deelnemers!$B:$D,2,FALSE),H161&gt;=VLOOKUP(D161,Deelnemers!$B:$D,2,FALSE)),1,IF(I161&gt;=VLOOKUP(F161,Deelnemers!$B:$D,2,FALSE),3,0)),"")</f>
        <v>3</v>
      </c>
      <c r="Q161" t="str">
        <f t="shared" si="18"/>
        <v>Hanegraaf, Daan45679</v>
      </c>
      <c r="R161" t="str">
        <f t="shared" si="19"/>
        <v>Verkooyen, John45679</v>
      </c>
      <c r="S161" t="s">
        <v>30</v>
      </c>
    </row>
    <row r="162" spans="1:19">
      <c r="A162" t="str">
        <f>B162&amp;"-"&amp;COUNTIF($B$3:B162, B162)</f>
        <v>Hoppenbrouwers, Ben-Jochems, Cees-3</v>
      </c>
      <c r="B162" s="3" t="str">
        <f t="shared" si="15"/>
        <v>Hoppenbrouwers, Ben-Jochems, Cees</v>
      </c>
      <c r="C162" s="237">
        <v>45679</v>
      </c>
      <c r="D162" s="116" t="s">
        <v>9</v>
      </c>
      <c r="E162" s="146">
        <f>IFERROR(VLOOKUP(D162,Deelnemers!$B$2:$C$26,2,FALSE),"")</f>
        <v>12</v>
      </c>
      <c r="F162" s="136" t="s">
        <v>17</v>
      </c>
      <c r="G162" s="146">
        <f>IFERROR(VLOOKUP(F162,Deelnemers!$B$2:$C$26,2,FALSE),"")</f>
        <v>17</v>
      </c>
      <c r="H162" s="164">
        <v>7</v>
      </c>
      <c r="I162" s="165">
        <v>17</v>
      </c>
      <c r="J162" s="166">
        <v>22</v>
      </c>
      <c r="K162" s="164">
        <v>2</v>
      </c>
      <c r="L162" s="165">
        <v>3</v>
      </c>
      <c r="M162" s="138">
        <f t="shared" si="16"/>
        <v>0.31818181818181818</v>
      </c>
      <c r="N162" s="139">
        <f t="shared" si="17"/>
        <v>0.77272727272727271</v>
      </c>
      <c r="O162" s="140">
        <f>_xlfn.IFNA(IF(AND(H162&gt;=VLOOKUP(D162,Deelnemers!$B:$D,2,FALSE),I162&gt;=VLOOKUP(F162,Deelnemers!$B:$D,2,FALSE)),1,IF(H162&gt;=VLOOKUP(D162,Deelnemers!$B:$D,2,FALSE),3,0)),"")</f>
        <v>0</v>
      </c>
      <c r="P162" s="141">
        <f>_xlfn.IFNA(IF(AND(I162&gt;=VLOOKUP(F162,Deelnemers!$B:$D,2,FALSE),H162&gt;=VLOOKUP(D162,Deelnemers!$B:$D,2,FALSE)),1,IF(I162&gt;=VLOOKUP(F162,Deelnemers!$B:$D,2,FALSE),3,0)),"")</f>
        <v>3</v>
      </c>
      <c r="Q162" t="str">
        <f t="shared" si="18"/>
        <v>Hoppenbrouwers, Ben45679</v>
      </c>
      <c r="R162" t="str">
        <f t="shared" si="19"/>
        <v>Jochems, Cees45679</v>
      </c>
      <c r="S162" t="s">
        <v>30</v>
      </c>
    </row>
    <row r="163" spans="1:19">
      <c r="A163" t="str">
        <f>B163&amp;"-"&amp;COUNTIF($B$3:B163, B163)</f>
        <v>Vermeulen, Rudolf-Havermans, Jos-1</v>
      </c>
      <c r="B163" s="3" t="str">
        <f t="shared" si="15"/>
        <v>Vermeulen, Rudolf-Havermans, Jos</v>
      </c>
      <c r="C163" s="237">
        <v>45679</v>
      </c>
      <c r="D163" s="116" t="s">
        <v>12</v>
      </c>
      <c r="E163" s="146">
        <f>IFERROR(VLOOKUP(D163,Deelnemers!$B$2:$C$26,2,FALSE),"")</f>
        <v>14</v>
      </c>
      <c r="F163" s="136" t="s">
        <v>22</v>
      </c>
      <c r="G163" s="146">
        <f>IFERROR(VLOOKUP(F163,Deelnemers!$B$2:$C$26,2,FALSE),"")</f>
        <v>13</v>
      </c>
      <c r="H163" s="164">
        <v>14</v>
      </c>
      <c r="I163" s="165">
        <v>8</v>
      </c>
      <c r="J163" s="166">
        <v>19</v>
      </c>
      <c r="K163" s="164">
        <v>6</v>
      </c>
      <c r="L163" s="165">
        <v>2</v>
      </c>
      <c r="M163" s="138">
        <f t="shared" si="16"/>
        <v>0.73684210526315785</v>
      </c>
      <c r="N163" s="139">
        <f t="shared" si="17"/>
        <v>0.42105263157894735</v>
      </c>
      <c r="O163" s="140">
        <f>_xlfn.IFNA(IF(AND(H163&gt;=VLOOKUP(D163,Deelnemers!$B:$D,2,FALSE),I163&gt;=VLOOKUP(F163,Deelnemers!$B:$D,2,FALSE)),1,IF(H163&gt;=VLOOKUP(D163,Deelnemers!$B:$D,2,FALSE),3,0)),"")</f>
        <v>3</v>
      </c>
      <c r="P163" s="141">
        <f>_xlfn.IFNA(IF(AND(I163&gt;=VLOOKUP(F163,Deelnemers!$B:$D,2,FALSE),H163&gt;=VLOOKUP(D163,Deelnemers!$B:$D,2,FALSE)),1,IF(I163&gt;=VLOOKUP(F163,Deelnemers!$B:$D,2,FALSE),3,0)),"")</f>
        <v>0</v>
      </c>
      <c r="Q163" t="str">
        <f t="shared" si="18"/>
        <v>Vermeulen, Rudolf45679</v>
      </c>
      <c r="R163" t="str">
        <f t="shared" si="19"/>
        <v>Havermans, Jos45679</v>
      </c>
      <c r="S163" t="s">
        <v>30</v>
      </c>
    </row>
    <row r="164" spans="1:19">
      <c r="A164" t="str">
        <f>B164&amp;"-"&amp;COUNTIF($B$3:B164, B164)</f>
        <v>Hanegraaf, Daan-Jochems, Cees-2</v>
      </c>
      <c r="B164" s="3" t="str">
        <f t="shared" si="15"/>
        <v>Hanegraaf, Daan-Jochems, Cees</v>
      </c>
      <c r="C164" s="237">
        <v>45679</v>
      </c>
      <c r="D164" s="116" t="s">
        <v>20</v>
      </c>
      <c r="E164" s="146">
        <f>IFERROR(VLOOKUP(D164,Deelnemers!$B$2:$C$26,2,FALSE),"")</f>
        <v>17</v>
      </c>
      <c r="F164" s="136" t="s">
        <v>17</v>
      </c>
      <c r="G164" s="146">
        <f>IFERROR(VLOOKUP(F164,Deelnemers!$B$2:$C$26,2,FALSE),"")</f>
        <v>17</v>
      </c>
      <c r="H164" s="164">
        <v>17</v>
      </c>
      <c r="I164" s="165">
        <v>9</v>
      </c>
      <c r="J164" s="166">
        <v>21</v>
      </c>
      <c r="K164" s="164">
        <v>4</v>
      </c>
      <c r="L164" s="165">
        <v>2</v>
      </c>
      <c r="M164" s="138">
        <f t="shared" si="16"/>
        <v>0.80952380952380953</v>
      </c>
      <c r="N164" s="139">
        <f t="shared" si="17"/>
        <v>0.42857142857142855</v>
      </c>
      <c r="O164" s="140">
        <f>_xlfn.IFNA(IF(AND(H164&gt;=VLOOKUP(D164,Deelnemers!$B:$D,2,FALSE),I164&gt;=VLOOKUP(F164,Deelnemers!$B:$D,2,FALSE)),1,IF(H164&gt;=VLOOKUP(D164,Deelnemers!$B:$D,2,FALSE),3,0)),"")</f>
        <v>3</v>
      </c>
      <c r="P164" s="141">
        <f>_xlfn.IFNA(IF(AND(I164&gt;=VLOOKUP(F164,Deelnemers!$B:$D,2,FALSE),H164&gt;=VLOOKUP(D164,Deelnemers!$B:$D,2,FALSE)),1,IF(I164&gt;=VLOOKUP(F164,Deelnemers!$B:$D,2,FALSE),3,0)),"")</f>
        <v>0</v>
      </c>
      <c r="Q164" t="str">
        <f t="shared" si="18"/>
        <v>Hanegraaf, Daan45679</v>
      </c>
      <c r="R164" t="str">
        <f t="shared" si="19"/>
        <v>Jochems, Cees45679</v>
      </c>
      <c r="S164" t="s">
        <v>30</v>
      </c>
    </row>
    <row r="165" spans="1:19">
      <c r="A165" t="str">
        <f>B165&amp;"-"&amp;COUNTIF($B$3:B165, B165)</f>
        <v>Verkooyen, John-Praat, Marcel van-3</v>
      </c>
      <c r="B165" s="3" t="str">
        <f t="shared" si="15"/>
        <v>Verkooyen, John-Praat, Marcel van</v>
      </c>
      <c r="C165" s="237">
        <v>45679</v>
      </c>
      <c r="D165" s="116" t="s">
        <v>23</v>
      </c>
      <c r="E165" s="146">
        <f>IFERROR(VLOOKUP(D165,Deelnemers!$B$2:$C$26,2,FALSE),"")</f>
        <v>10</v>
      </c>
      <c r="F165" s="136" t="s">
        <v>13</v>
      </c>
      <c r="G165" s="146">
        <f>IFERROR(VLOOKUP(F165,Deelnemers!$B$2:$C$26,2,FALSE),"")</f>
        <v>12</v>
      </c>
      <c r="H165" s="164">
        <v>8</v>
      </c>
      <c r="I165" s="165">
        <v>7</v>
      </c>
      <c r="J165" s="166">
        <v>30</v>
      </c>
      <c r="K165" s="164">
        <v>3</v>
      </c>
      <c r="L165" s="165">
        <v>3</v>
      </c>
      <c r="M165" s="138">
        <f t="shared" si="16"/>
        <v>0.26666666666666666</v>
      </c>
      <c r="N165" s="139">
        <f t="shared" si="17"/>
        <v>0.23333333333333334</v>
      </c>
      <c r="O165" s="140">
        <f>_xlfn.IFNA(IF(AND(H165&gt;=VLOOKUP(D165,Deelnemers!$B:$D,2,FALSE),I165&gt;=VLOOKUP(F165,Deelnemers!$B:$D,2,FALSE)),1,IF(H165&gt;=VLOOKUP(D165,Deelnemers!$B:$D,2,FALSE),3,0)),"")</f>
        <v>0</v>
      </c>
      <c r="P165" s="141">
        <f>_xlfn.IFNA(IF(AND(I165&gt;=VLOOKUP(F165,Deelnemers!$B:$D,2,FALSE),H165&gt;=VLOOKUP(D165,Deelnemers!$B:$D,2,FALSE)),1,IF(I165&gt;=VLOOKUP(F165,Deelnemers!$B:$D,2,FALSE),3,0)),"")</f>
        <v>0</v>
      </c>
      <c r="Q165" t="str">
        <f t="shared" si="18"/>
        <v>Verkooyen, John45679</v>
      </c>
      <c r="R165" t="str">
        <f t="shared" si="19"/>
        <v>Praat, Marcel van45679</v>
      </c>
      <c r="S165" t="s">
        <v>30</v>
      </c>
    </row>
    <row r="166" spans="1:19">
      <c r="A166" t="str">
        <f>B166&amp;"-"&amp;COUNTIF($B$3:B166, B166)</f>
        <v>Hoppenbrouwers, Ben-Hanegraaf, Hein-2</v>
      </c>
      <c r="B166" s="3" t="str">
        <f t="shared" si="15"/>
        <v>Hoppenbrouwers, Ben-Hanegraaf, Hein</v>
      </c>
      <c r="C166" s="237">
        <v>45679</v>
      </c>
      <c r="D166" s="116" t="s">
        <v>9</v>
      </c>
      <c r="E166" s="146">
        <f>IFERROR(VLOOKUP(D166,Deelnemers!$B$2:$C$26,2,FALSE),"")</f>
        <v>12</v>
      </c>
      <c r="F166" s="136" t="s">
        <v>21</v>
      </c>
      <c r="G166" s="146">
        <f>IFERROR(VLOOKUP(F166,Deelnemers!$B$2:$C$26,2,FALSE),"")</f>
        <v>17</v>
      </c>
      <c r="H166" s="164">
        <v>4</v>
      </c>
      <c r="I166" s="165">
        <v>12</v>
      </c>
      <c r="J166" s="166">
        <v>30</v>
      </c>
      <c r="K166" s="164">
        <v>1</v>
      </c>
      <c r="L166" s="165">
        <v>3</v>
      </c>
      <c r="M166" s="138">
        <f t="shared" si="16"/>
        <v>0.13333333333333333</v>
      </c>
      <c r="N166" s="139">
        <f t="shared" si="17"/>
        <v>0.4</v>
      </c>
      <c r="O166" s="140">
        <f>_xlfn.IFNA(IF(AND(H166&gt;=VLOOKUP(D166,Deelnemers!$B:$D,2,FALSE),I166&gt;=VLOOKUP(F166,Deelnemers!$B:$D,2,FALSE)),1,IF(H166&gt;=VLOOKUP(D166,Deelnemers!$B:$D,2,FALSE),3,0)),"")</f>
        <v>0</v>
      </c>
      <c r="P166" s="141">
        <f>_xlfn.IFNA(IF(AND(I166&gt;=VLOOKUP(F166,Deelnemers!$B:$D,2,FALSE),H166&gt;=VLOOKUP(D166,Deelnemers!$B:$D,2,FALSE)),1,IF(I166&gt;=VLOOKUP(F166,Deelnemers!$B:$D,2,FALSE),3,0)),"")</f>
        <v>0</v>
      </c>
      <c r="Q166" t="str">
        <f t="shared" si="18"/>
        <v>Hoppenbrouwers, Ben45679</v>
      </c>
      <c r="R166" t="str">
        <f t="shared" si="19"/>
        <v>Hanegraaf, Hein45679</v>
      </c>
      <c r="S166" t="s">
        <v>30</v>
      </c>
    </row>
    <row r="167" spans="1:19">
      <c r="A167" t="str">
        <f>B167&amp;"-"&amp;COUNTIF($B$3:B167, B167)</f>
        <v>Oorschot, René van-Vermeulen, Rudolf-1</v>
      </c>
      <c r="B167" s="3" t="str">
        <f t="shared" si="15"/>
        <v>Oorschot, René van-Vermeulen, Rudolf</v>
      </c>
      <c r="C167" s="237">
        <v>45679</v>
      </c>
      <c r="D167" s="116" t="s">
        <v>15</v>
      </c>
      <c r="E167" s="146">
        <f>IFERROR(VLOOKUP(D167,Deelnemers!$B$2:$C$26,2,FALSE),"")</f>
        <v>14</v>
      </c>
      <c r="F167" s="136" t="s">
        <v>12</v>
      </c>
      <c r="G167" s="146">
        <f>IFERROR(VLOOKUP(F167,Deelnemers!$B$2:$C$26,2,FALSE),"")</f>
        <v>14</v>
      </c>
      <c r="H167" s="164">
        <v>9</v>
      </c>
      <c r="I167" s="165">
        <v>14</v>
      </c>
      <c r="J167" s="166">
        <v>20</v>
      </c>
      <c r="K167" s="164">
        <v>2</v>
      </c>
      <c r="L167" s="165">
        <v>3</v>
      </c>
      <c r="M167" s="138">
        <f t="shared" si="16"/>
        <v>0.45</v>
      </c>
      <c r="N167" s="139">
        <f t="shared" si="17"/>
        <v>0.7</v>
      </c>
      <c r="O167" s="140">
        <f>_xlfn.IFNA(IF(AND(H167&gt;=VLOOKUP(D167,Deelnemers!$B:$D,2,FALSE),I167&gt;=VLOOKUP(F167,Deelnemers!$B:$D,2,FALSE)),1,IF(H167&gt;=VLOOKUP(D167,Deelnemers!$B:$D,2,FALSE),3,0)),"")</f>
        <v>0</v>
      </c>
      <c r="P167" s="141">
        <f>_xlfn.IFNA(IF(AND(I167&gt;=VLOOKUP(F167,Deelnemers!$B:$D,2,FALSE),H167&gt;=VLOOKUP(D167,Deelnemers!$B:$D,2,FALSE)),1,IF(I167&gt;=VLOOKUP(F167,Deelnemers!$B:$D,2,FALSE),3,0)),"")</f>
        <v>3</v>
      </c>
      <c r="Q167" t="str">
        <f t="shared" si="18"/>
        <v>Oorschot, René van45679</v>
      </c>
      <c r="R167" t="str">
        <f t="shared" si="19"/>
        <v>Vermeulen, Rudolf45679</v>
      </c>
      <c r="S167" t="s">
        <v>30</v>
      </c>
    </row>
    <row r="168" spans="1:19">
      <c r="A168" t="str">
        <f>B168&amp;"-"&amp;COUNTIF($B$3:B168, B168)</f>
        <v>Havermans, Jos-Praat, Marcel van-3</v>
      </c>
      <c r="B168" s="3" t="str">
        <f t="shared" si="15"/>
        <v>Havermans, Jos-Praat, Marcel van</v>
      </c>
      <c r="C168" s="237">
        <v>45679</v>
      </c>
      <c r="D168" s="116" t="s">
        <v>22</v>
      </c>
      <c r="E168" s="146">
        <f>IFERROR(VLOOKUP(D168,Deelnemers!$B$2:$C$26,2,FALSE),"")</f>
        <v>13</v>
      </c>
      <c r="F168" s="136" t="s">
        <v>13</v>
      </c>
      <c r="G168" s="146">
        <f>IFERROR(VLOOKUP(F168,Deelnemers!$B$2:$C$26,2,FALSE),"")</f>
        <v>12</v>
      </c>
      <c r="H168" s="164">
        <v>13</v>
      </c>
      <c r="I168" s="165">
        <v>8</v>
      </c>
      <c r="J168" s="166">
        <v>17</v>
      </c>
      <c r="K168" s="164">
        <v>5</v>
      </c>
      <c r="L168" s="165">
        <v>3</v>
      </c>
      <c r="M168" s="138">
        <f t="shared" si="16"/>
        <v>0.76470588235294112</v>
      </c>
      <c r="N168" s="139">
        <f t="shared" si="17"/>
        <v>0.47058823529411764</v>
      </c>
      <c r="O168" s="140">
        <f>_xlfn.IFNA(IF(AND(H168&gt;=VLOOKUP(D168,Deelnemers!$B:$D,2,FALSE),I168&gt;=VLOOKUP(F168,Deelnemers!$B:$D,2,FALSE)),1,IF(H168&gt;=VLOOKUP(D168,Deelnemers!$B:$D,2,FALSE),3,0)),"")</f>
        <v>3</v>
      </c>
      <c r="P168" s="141">
        <f>_xlfn.IFNA(IF(AND(I168&gt;=VLOOKUP(F168,Deelnemers!$B:$D,2,FALSE),H168&gt;=VLOOKUP(D168,Deelnemers!$B:$D,2,FALSE)),1,IF(I168&gt;=VLOOKUP(F168,Deelnemers!$B:$D,2,FALSE),3,0)),"")</f>
        <v>0</v>
      </c>
      <c r="Q168" t="str">
        <f t="shared" si="18"/>
        <v>Havermans, Jos45679</v>
      </c>
      <c r="R168" t="str">
        <f t="shared" si="19"/>
        <v>Praat, Marcel van45679</v>
      </c>
      <c r="S168" t="s">
        <v>30</v>
      </c>
    </row>
    <row r="169" spans="1:19">
      <c r="A169" t="str">
        <f>B169&amp;"-"&amp;COUNTIF($B$3:B169, B169)</f>
        <v>Hanegraaf, Hein-Verkooyen, John-1</v>
      </c>
      <c r="B169" s="3" t="str">
        <f t="shared" si="15"/>
        <v>Hanegraaf, Hein-Verkooyen, John</v>
      </c>
      <c r="C169" s="237">
        <v>45679</v>
      </c>
      <c r="D169" s="116" t="s">
        <v>21</v>
      </c>
      <c r="E169" s="146">
        <f>IFERROR(VLOOKUP(D169,Deelnemers!$B$2:$C$26,2,FALSE),"")</f>
        <v>17</v>
      </c>
      <c r="F169" s="136" t="s">
        <v>23</v>
      </c>
      <c r="G169" s="146">
        <f>IFERROR(VLOOKUP(F169,Deelnemers!$B$2:$C$26,2,FALSE),"")</f>
        <v>10</v>
      </c>
      <c r="H169" s="164">
        <v>17</v>
      </c>
      <c r="I169" s="165">
        <v>10</v>
      </c>
      <c r="J169" s="166">
        <v>30</v>
      </c>
      <c r="K169" s="164">
        <v>4</v>
      </c>
      <c r="L169" s="165">
        <v>2</v>
      </c>
      <c r="M169" s="138">
        <f t="shared" si="16"/>
        <v>0.56666666666666665</v>
      </c>
      <c r="N169" s="139">
        <f t="shared" si="17"/>
        <v>0.33333333333333331</v>
      </c>
      <c r="O169" s="140">
        <f>_xlfn.IFNA(IF(AND(H169&gt;=VLOOKUP(D169,Deelnemers!$B:$D,2,FALSE),I169&gt;=VLOOKUP(F169,Deelnemers!$B:$D,2,FALSE)),1,IF(H169&gt;=VLOOKUP(D169,Deelnemers!$B:$D,2,FALSE),3,0)),"")</f>
        <v>1</v>
      </c>
      <c r="P169" s="141">
        <f>_xlfn.IFNA(IF(AND(I169&gt;=VLOOKUP(F169,Deelnemers!$B:$D,2,FALSE),H169&gt;=VLOOKUP(D169,Deelnemers!$B:$D,2,FALSE)),1,IF(I169&gt;=VLOOKUP(F169,Deelnemers!$B:$D,2,FALSE),3,0)),"")</f>
        <v>1</v>
      </c>
      <c r="Q169" t="str">
        <f t="shared" si="18"/>
        <v>Hanegraaf, Hein45679</v>
      </c>
      <c r="R169" t="str">
        <f t="shared" si="19"/>
        <v>Verkooyen, John45679</v>
      </c>
      <c r="S169" t="s">
        <v>30</v>
      </c>
    </row>
    <row r="170" spans="1:19">
      <c r="A170" t="str">
        <f>B170&amp;"-"&amp;COUNTIF($B$3:B170, B170)</f>
        <v>Hanegraaf, Daan-Hoppenbrouwers, Ben-1</v>
      </c>
      <c r="B170" s="3" t="str">
        <f t="shared" si="15"/>
        <v>Hanegraaf, Daan-Hoppenbrouwers, Ben</v>
      </c>
      <c r="C170" s="237">
        <v>45679</v>
      </c>
      <c r="D170" s="116" t="s">
        <v>20</v>
      </c>
      <c r="E170" s="146">
        <f>IFERROR(VLOOKUP(D170,Deelnemers!$B$2:$C$26,2,FALSE),"")</f>
        <v>17</v>
      </c>
      <c r="F170" s="136" t="s">
        <v>9</v>
      </c>
      <c r="G170" s="146">
        <f>IFERROR(VLOOKUP(F170,Deelnemers!$B$2:$C$26,2,FALSE),"")</f>
        <v>12</v>
      </c>
      <c r="H170" s="164">
        <v>13</v>
      </c>
      <c r="I170" s="165">
        <v>12</v>
      </c>
      <c r="J170" s="166">
        <v>26</v>
      </c>
      <c r="K170" s="164">
        <v>4</v>
      </c>
      <c r="L170" s="165">
        <v>3</v>
      </c>
      <c r="M170" s="138">
        <f t="shared" si="16"/>
        <v>0.5</v>
      </c>
      <c r="N170" s="139">
        <f t="shared" si="17"/>
        <v>0.46153846153846156</v>
      </c>
      <c r="O170" s="140">
        <f>_xlfn.IFNA(IF(AND(H170&gt;=VLOOKUP(D170,Deelnemers!$B:$D,2,FALSE),I170&gt;=VLOOKUP(F170,Deelnemers!$B:$D,2,FALSE)),1,IF(H170&gt;=VLOOKUP(D170,Deelnemers!$B:$D,2,FALSE),3,0)),"")</f>
        <v>0</v>
      </c>
      <c r="P170" s="141">
        <f>_xlfn.IFNA(IF(AND(I170&gt;=VLOOKUP(F170,Deelnemers!$B:$D,2,FALSE),H170&gt;=VLOOKUP(D170,Deelnemers!$B:$D,2,FALSE)),1,IF(I170&gt;=VLOOKUP(F170,Deelnemers!$B:$D,2,FALSE),3,0)),"")</f>
        <v>3</v>
      </c>
      <c r="Q170" t="str">
        <f t="shared" si="18"/>
        <v>Hanegraaf, Daan45679</v>
      </c>
      <c r="R170" t="str">
        <f t="shared" si="19"/>
        <v>Hoppenbrouwers, Ben45679</v>
      </c>
      <c r="S170" t="s">
        <v>30</v>
      </c>
    </row>
    <row r="171" spans="1:19">
      <c r="A171" t="str">
        <f>B171&amp;"-"&amp;COUNTIF($B$3:B171, B171)</f>
        <v>Vermeulen, Rudolf-Hanegraaf, Hein-2</v>
      </c>
      <c r="B171" s="3" t="str">
        <f t="shared" si="15"/>
        <v>Vermeulen, Rudolf-Hanegraaf, Hein</v>
      </c>
      <c r="C171" s="237">
        <v>45679</v>
      </c>
      <c r="D171" s="116" t="s">
        <v>12</v>
      </c>
      <c r="E171" s="146">
        <f>IFERROR(VLOOKUP(D171,Deelnemers!$B$2:$C$26,2,FALSE),"")</f>
        <v>14</v>
      </c>
      <c r="F171" s="136" t="s">
        <v>21</v>
      </c>
      <c r="G171" s="146">
        <f>IFERROR(VLOOKUP(F171,Deelnemers!$B$2:$C$26,2,FALSE),"")</f>
        <v>17</v>
      </c>
      <c r="H171" s="164">
        <v>9</v>
      </c>
      <c r="I171" s="165">
        <v>17</v>
      </c>
      <c r="J171" s="166">
        <v>19</v>
      </c>
      <c r="K171" s="164">
        <v>2</v>
      </c>
      <c r="L171" s="165">
        <v>7</v>
      </c>
      <c r="M171" s="138">
        <f t="shared" si="16"/>
        <v>0.47368421052631576</v>
      </c>
      <c r="N171" s="139">
        <f t="shared" si="17"/>
        <v>0.89473684210526316</v>
      </c>
      <c r="O171" s="140">
        <f>_xlfn.IFNA(IF(AND(H171&gt;=VLOOKUP(D171,Deelnemers!$B:$D,2,FALSE),I171&gt;=VLOOKUP(F171,Deelnemers!$B:$D,2,FALSE)),1,IF(H171&gt;=VLOOKUP(D171,Deelnemers!$B:$D,2,FALSE),3,0)),"")</f>
        <v>0</v>
      </c>
      <c r="P171" s="141">
        <f>_xlfn.IFNA(IF(AND(I171&gt;=VLOOKUP(F171,Deelnemers!$B:$D,2,FALSE),H171&gt;=VLOOKUP(D171,Deelnemers!$B:$D,2,FALSE)),1,IF(I171&gt;=VLOOKUP(F171,Deelnemers!$B:$D,2,FALSE),3,0)),"")</f>
        <v>3</v>
      </c>
      <c r="Q171" t="str">
        <f t="shared" si="18"/>
        <v>Vermeulen, Rudolf45679</v>
      </c>
      <c r="R171" t="str">
        <f t="shared" si="19"/>
        <v>Hanegraaf, Hein45679</v>
      </c>
      <c r="S171" t="s">
        <v>30</v>
      </c>
    </row>
    <row r="172" spans="1:19">
      <c r="A172" t="str">
        <f>B172&amp;"-"&amp;COUNTIF($B$3:B172, B172)</f>
        <v>Oorschot, René van-Kroese, Gerard-2</v>
      </c>
      <c r="B172" s="3" t="str">
        <f t="shared" si="15"/>
        <v>Oorschot, René van-Kroese, Gerard</v>
      </c>
      <c r="C172" s="237">
        <v>45686</v>
      </c>
      <c r="D172" s="116" t="s">
        <v>15</v>
      </c>
      <c r="E172" s="146">
        <f>IFERROR(VLOOKUP(D172,Deelnemers!$B$2:$C$26,2,FALSE),"")</f>
        <v>14</v>
      </c>
      <c r="F172" s="136" t="s">
        <v>11</v>
      </c>
      <c r="G172" s="146">
        <f>IFERROR(VLOOKUP(F172,Deelnemers!$B$2:$C$26,2,FALSE),"")</f>
        <v>13</v>
      </c>
      <c r="H172" s="164">
        <v>6</v>
      </c>
      <c r="I172" s="165">
        <v>9</v>
      </c>
      <c r="J172" s="166">
        <v>30</v>
      </c>
      <c r="K172" s="164">
        <v>1</v>
      </c>
      <c r="L172" s="165">
        <v>2</v>
      </c>
      <c r="M172" s="138">
        <f t="shared" si="16"/>
        <v>0.2</v>
      </c>
      <c r="N172" s="139">
        <f t="shared" si="17"/>
        <v>0.3</v>
      </c>
      <c r="O172" s="140">
        <f>_xlfn.IFNA(IF(AND(H172&gt;=VLOOKUP(D172,Deelnemers!$B:$D,2,FALSE),I172&gt;=VLOOKUP(F172,Deelnemers!$B:$D,2,FALSE)),1,IF(H172&gt;=VLOOKUP(D172,Deelnemers!$B:$D,2,FALSE),3,0)),"")</f>
        <v>0</v>
      </c>
      <c r="P172" s="141">
        <f>_xlfn.IFNA(IF(AND(I172&gt;=VLOOKUP(F172,Deelnemers!$B:$D,2,FALSE),H172&gt;=VLOOKUP(D172,Deelnemers!$B:$D,2,FALSE)),1,IF(I172&gt;=VLOOKUP(F172,Deelnemers!$B:$D,2,FALSE),3,0)),"")</f>
        <v>0</v>
      </c>
      <c r="Q172" t="str">
        <f t="shared" si="18"/>
        <v>Oorschot, René van45686</v>
      </c>
      <c r="R172" t="str">
        <f t="shared" si="19"/>
        <v>Kroese, Gerard45686</v>
      </c>
      <c r="S172" t="s">
        <v>30</v>
      </c>
    </row>
    <row r="173" spans="1:19">
      <c r="A173" t="str">
        <f>B173&amp;"-"&amp;COUNTIF($B$3:B173, B173)</f>
        <v>Steen, Kees van-Zagers, Kees-3</v>
      </c>
      <c r="B173" s="3" t="str">
        <f t="shared" si="15"/>
        <v>Steen, Kees van-Zagers, Kees</v>
      </c>
      <c r="C173" s="237">
        <v>45686</v>
      </c>
      <c r="D173" s="116" t="s">
        <v>10</v>
      </c>
      <c r="E173" s="146">
        <f>IFERROR(VLOOKUP(D173,Deelnemers!$B$2:$C$26,2,FALSE),"")</f>
        <v>14</v>
      </c>
      <c r="F173" s="136" t="s">
        <v>16</v>
      </c>
      <c r="G173" s="146">
        <f>IFERROR(VLOOKUP(F173,Deelnemers!$B$2:$C$26,2,FALSE),"")</f>
        <v>12</v>
      </c>
      <c r="H173" s="164">
        <v>12</v>
      </c>
      <c r="I173" s="165">
        <v>11</v>
      </c>
      <c r="J173" s="166">
        <v>30</v>
      </c>
      <c r="K173" s="164">
        <v>3</v>
      </c>
      <c r="L173" s="165">
        <v>2</v>
      </c>
      <c r="M173" s="138">
        <f t="shared" si="16"/>
        <v>0.4</v>
      </c>
      <c r="N173" s="139">
        <f t="shared" si="17"/>
        <v>0.36666666666666664</v>
      </c>
      <c r="O173" s="140">
        <f>_xlfn.IFNA(IF(AND(H173&gt;=VLOOKUP(D173,Deelnemers!$B:$D,2,FALSE),I173&gt;=VLOOKUP(F173,Deelnemers!$B:$D,2,FALSE)),1,IF(H173&gt;=VLOOKUP(D173,Deelnemers!$B:$D,2,FALSE),3,0)),"")</f>
        <v>0</v>
      </c>
      <c r="P173" s="141">
        <f>_xlfn.IFNA(IF(AND(I173&gt;=VLOOKUP(F173,Deelnemers!$B:$D,2,FALSE),H173&gt;=VLOOKUP(D173,Deelnemers!$B:$D,2,FALSE)),1,IF(I173&gt;=VLOOKUP(F173,Deelnemers!$B:$D,2,FALSE),3,0)),"")</f>
        <v>0</v>
      </c>
      <c r="Q173" t="str">
        <f t="shared" si="18"/>
        <v>Steen, Kees van45686</v>
      </c>
      <c r="R173" t="str">
        <f t="shared" si="19"/>
        <v>Zagers, Kees45686</v>
      </c>
      <c r="S173" t="s">
        <v>30</v>
      </c>
    </row>
    <row r="174" spans="1:19">
      <c r="A174" t="str">
        <f>B174&amp;"-"&amp;COUNTIF($B$3:B174, B174)</f>
        <v>Oorschot, René van-Verkooyen, John-2</v>
      </c>
      <c r="B174" s="3" t="str">
        <f t="shared" si="15"/>
        <v>Oorschot, René van-Verkooyen, John</v>
      </c>
      <c r="C174" s="237">
        <v>45686</v>
      </c>
      <c r="D174" s="116" t="s">
        <v>15</v>
      </c>
      <c r="E174" s="146">
        <f>IFERROR(VLOOKUP(D174,Deelnemers!$B$2:$C$26,2,FALSE),"")</f>
        <v>14</v>
      </c>
      <c r="F174" s="136" t="s">
        <v>23</v>
      </c>
      <c r="G174" s="146">
        <f>IFERROR(VLOOKUP(F174,Deelnemers!$B$2:$C$26,2,FALSE),"")</f>
        <v>10</v>
      </c>
      <c r="H174" s="164">
        <v>14</v>
      </c>
      <c r="I174" s="165">
        <v>4</v>
      </c>
      <c r="J174" s="166">
        <v>21</v>
      </c>
      <c r="K174" s="164">
        <v>3</v>
      </c>
      <c r="L174" s="165">
        <v>1</v>
      </c>
      <c r="M174" s="138">
        <f t="shared" si="16"/>
        <v>0.66666666666666663</v>
      </c>
      <c r="N174" s="139">
        <f t="shared" si="17"/>
        <v>0.19047619047619047</v>
      </c>
      <c r="O174" s="140">
        <f>_xlfn.IFNA(IF(AND(H174&gt;=VLOOKUP(D174,Deelnemers!$B:$D,2,FALSE),I174&gt;=VLOOKUP(F174,Deelnemers!$B:$D,2,FALSE)),1,IF(H174&gt;=VLOOKUP(D174,Deelnemers!$B:$D,2,FALSE),3,0)),"")</f>
        <v>3</v>
      </c>
      <c r="P174" s="141">
        <f>_xlfn.IFNA(IF(AND(I174&gt;=VLOOKUP(F174,Deelnemers!$B:$D,2,FALSE),H174&gt;=VLOOKUP(D174,Deelnemers!$B:$D,2,FALSE)),1,IF(I174&gt;=VLOOKUP(F174,Deelnemers!$B:$D,2,FALSE),3,0)),"")</f>
        <v>0</v>
      </c>
      <c r="Q174" t="str">
        <f t="shared" si="18"/>
        <v>Oorschot, René van45686</v>
      </c>
      <c r="R174" t="str">
        <f t="shared" si="19"/>
        <v>Verkooyen, John45686</v>
      </c>
      <c r="S174" t="s">
        <v>30</v>
      </c>
    </row>
    <row r="175" spans="1:19">
      <c r="A175" t="str">
        <f>B175&amp;"-"&amp;COUNTIF($B$3:B175, B175)</f>
        <v>Steen, Kees van-Kroese, Gerard-1</v>
      </c>
      <c r="B175" s="3" t="str">
        <f t="shared" si="15"/>
        <v>Steen, Kees van-Kroese, Gerard</v>
      </c>
      <c r="C175" s="237">
        <v>45686</v>
      </c>
      <c r="D175" s="116" t="s">
        <v>10</v>
      </c>
      <c r="E175" s="146">
        <f>IFERROR(VLOOKUP(D175,Deelnemers!$B$2:$C$26,2,FALSE),"")</f>
        <v>14</v>
      </c>
      <c r="F175" s="136" t="s">
        <v>11</v>
      </c>
      <c r="G175" s="146">
        <f>IFERROR(VLOOKUP(F175,Deelnemers!$B$2:$C$26,2,FALSE),"")</f>
        <v>13</v>
      </c>
      <c r="H175" s="164">
        <v>12</v>
      </c>
      <c r="I175" s="165">
        <v>13</v>
      </c>
      <c r="J175" s="166">
        <v>30</v>
      </c>
      <c r="K175" s="164">
        <v>2</v>
      </c>
      <c r="L175" s="165">
        <v>3</v>
      </c>
      <c r="M175" s="138">
        <f t="shared" si="16"/>
        <v>0.4</v>
      </c>
      <c r="N175" s="139">
        <f t="shared" si="17"/>
        <v>0.43333333333333335</v>
      </c>
      <c r="O175" s="140">
        <f>_xlfn.IFNA(IF(AND(H175&gt;=VLOOKUP(D175,Deelnemers!$B:$D,2,FALSE),I175&gt;=VLOOKUP(F175,Deelnemers!$B:$D,2,FALSE)),1,IF(H175&gt;=VLOOKUP(D175,Deelnemers!$B:$D,2,FALSE),3,0)),"")</f>
        <v>0</v>
      </c>
      <c r="P175" s="141">
        <f>_xlfn.IFNA(IF(AND(I175&gt;=VLOOKUP(F175,Deelnemers!$B:$D,2,FALSE),H175&gt;=VLOOKUP(D175,Deelnemers!$B:$D,2,FALSE)),1,IF(I175&gt;=VLOOKUP(F175,Deelnemers!$B:$D,2,FALSE),3,0)),"")</f>
        <v>3</v>
      </c>
      <c r="Q175" t="str">
        <f t="shared" si="18"/>
        <v>Steen, Kees van45686</v>
      </c>
      <c r="R175" t="str">
        <f t="shared" si="19"/>
        <v>Kroese, Gerard45686</v>
      </c>
      <c r="S175" t="s">
        <v>30</v>
      </c>
    </row>
    <row r="176" spans="1:19">
      <c r="A176" t="str">
        <f>B176&amp;"-"&amp;COUNTIF($B$3:B176, B176)</f>
        <v>Zagers, Kees-Praat, Marcel van-1</v>
      </c>
      <c r="B176" s="3" t="str">
        <f t="shared" si="15"/>
        <v>Zagers, Kees-Praat, Marcel van</v>
      </c>
      <c r="C176" s="237">
        <v>45686</v>
      </c>
      <c r="D176" s="116" t="s">
        <v>16</v>
      </c>
      <c r="E176" s="146">
        <f>IFERROR(VLOOKUP(D176,Deelnemers!$B$2:$C$26,2,FALSE),"")</f>
        <v>12</v>
      </c>
      <c r="F176" s="136" t="s">
        <v>13</v>
      </c>
      <c r="G176" s="146">
        <f>IFERROR(VLOOKUP(F176,Deelnemers!$B$2:$C$26,2,FALSE),"")</f>
        <v>12</v>
      </c>
      <c r="H176" s="164">
        <v>12</v>
      </c>
      <c r="I176" s="165">
        <v>11</v>
      </c>
      <c r="J176" s="166">
        <v>27</v>
      </c>
      <c r="K176" s="164">
        <v>3</v>
      </c>
      <c r="L176" s="165">
        <v>2</v>
      </c>
      <c r="M176" s="138">
        <f t="shared" si="16"/>
        <v>0.44444444444444442</v>
      </c>
      <c r="N176" s="139">
        <f t="shared" si="17"/>
        <v>0.40740740740740738</v>
      </c>
      <c r="O176" s="140">
        <f>_xlfn.IFNA(IF(AND(H176&gt;=VLOOKUP(D176,Deelnemers!$B:$D,2,FALSE),I176&gt;=VLOOKUP(F176,Deelnemers!$B:$D,2,FALSE)),1,IF(H176&gt;=VLOOKUP(D176,Deelnemers!$B:$D,2,FALSE),3,0)),"")</f>
        <v>3</v>
      </c>
      <c r="P176" s="141">
        <f>_xlfn.IFNA(IF(AND(I176&gt;=VLOOKUP(F176,Deelnemers!$B:$D,2,FALSE),H176&gt;=VLOOKUP(D176,Deelnemers!$B:$D,2,FALSE)),1,IF(I176&gt;=VLOOKUP(F176,Deelnemers!$B:$D,2,FALSE),3,0)),"")</f>
        <v>0</v>
      </c>
      <c r="Q176" t="str">
        <f t="shared" si="18"/>
        <v>Zagers, Kees45686</v>
      </c>
      <c r="R176" t="str">
        <f t="shared" si="19"/>
        <v>Praat, Marcel van45686</v>
      </c>
      <c r="S176" t="s">
        <v>30</v>
      </c>
    </row>
    <row r="177" spans="1:19">
      <c r="A177" t="str">
        <f>B177&amp;"-"&amp;COUNTIF($B$3:B177, B177)</f>
        <v>Hoppenbrouwers, Ben-Zagers, Kees-1</v>
      </c>
      <c r="B177" s="3" t="str">
        <f t="shared" si="15"/>
        <v>Hoppenbrouwers, Ben-Zagers, Kees</v>
      </c>
      <c r="C177" s="237">
        <v>45693</v>
      </c>
      <c r="D177" s="116" t="s">
        <v>9</v>
      </c>
      <c r="E177" s="146">
        <f>IFERROR(VLOOKUP(D177,Deelnemers!$B$2:$C$26,2,FALSE),"")</f>
        <v>12</v>
      </c>
      <c r="F177" s="136" t="s">
        <v>16</v>
      </c>
      <c r="G177" s="146">
        <f>IFERROR(VLOOKUP(F177,Deelnemers!$B$2:$C$26,2,FALSE),"")</f>
        <v>12</v>
      </c>
      <c r="H177" s="164">
        <v>4</v>
      </c>
      <c r="I177" s="165">
        <v>12</v>
      </c>
      <c r="J177" s="166">
        <v>14</v>
      </c>
      <c r="K177" s="164">
        <v>2</v>
      </c>
      <c r="L177" s="165">
        <v>4</v>
      </c>
      <c r="M177" s="138">
        <f t="shared" si="16"/>
        <v>0.2857142857142857</v>
      </c>
      <c r="N177" s="139">
        <f t="shared" si="17"/>
        <v>0.8571428571428571</v>
      </c>
      <c r="O177" s="140">
        <f>_xlfn.IFNA(IF(AND(H177&gt;=VLOOKUP(D177,Deelnemers!$B:$D,2,FALSE),I177&gt;=VLOOKUP(F177,Deelnemers!$B:$D,2,FALSE)),1,IF(H177&gt;=VLOOKUP(D177,Deelnemers!$B:$D,2,FALSE),3,0)),"")</f>
        <v>0</v>
      </c>
      <c r="P177" s="141">
        <f>_xlfn.IFNA(IF(AND(I177&gt;=VLOOKUP(F177,Deelnemers!$B:$D,2,FALSE),H177&gt;=VLOOKUP(D177,Deelnemers!$B:$D,2,FALSE)),1,IF(I177&gt;=VLOOKUP(F177,Deelnemers!$B:$D,2,FALSE),3,0)),"")</f>
        <v>3</v>
      </c>
      <c r="Q177" t="str">
        <f t="shared" si="18"/>
        <v>Hoppenbrouwers, Ben45693</v>
      </c>
      <c r="R177" t="str">
        <f t="shared" si="19"/>
        <v>Zagers, Kees45693</v>
      </c>
      <c r="S177" t="s">
        <v>30</v>
      </c>
    </row>
    <row r="178" spans="1:19">
      <c r="A178" t="str">
        <f>B178&amp;"-"&amp;COUNTIF($B$3:B178, B178)</f>
        <v>Hanegraaf, Daan-Kroese, Gerard-3</v>
      </c>
      <c r="B178" s="3" t="str">
        <f t="shared" si="15"/>
        <v>Hanegraaf, Daan-Kroese, Gerard</v>
      </c>
      <c r="C178" s="237">
        <v>45693</v>
      </c>
      <c r="D178" s="116" t="s">
        <v>20</v>
      </c>
      <c r="E178" s="146">
        <f>IFERROR(VLOOKUP(D178,Deelnemers!$B$2:$C$26,2,FALSE),"")</f>
        <v>17</v>
      </c>
      <c r="F178" s="136" t="s">
        <v>11</v>
      </c>
      <c r="G178" s="146">
        <f>IFERROR(VLOOKUP(F178,Deelnemers!$B$2:$C$26,2,FALSE),"")</f>
        <v>13</v>
      </c>
      <c r="H178" s="164">
        <v>17</v>
      </c>
      <c r="I178" s="165">
        <v>12</v>
      </c>
      <c r="J178" s="166">
        <v>14</v>
      </c>
      <c r="K178" s="164">
        <v>4</v>
      </c>
      <c r="L178" s="165">
        <v>4</v>
      </c>
      <c r="M178" s="138">
        <f t="shared" si="16"/>
        <v>1.2142857142857142</v>
      </c>
      <c r="N178" s="139">
        <f t="shared" si="17"/>
        <v>0.8571428571428571</v>
      </c>
      <c r="O178" s="140">
        <f>_xlfn.IFNA(IF(AND(H178&gt;=VLOOKUP(D178,Deelnemers!$B:$D,2,FALSE),I178&gt;=VLOOKUP(F178,Deelnemers!$B:$D,2,FALSE)),1,IF(H178&gt;=VLOOKUP(D178,Deelnemers!$B:$D,2,FALSE),3,0)),"")</f>
        <v>3</v>
      </c>
      <c r="P178" s="141">
        <f>_xlfn.IFNA(IF(AND(I178&gt;=VLOOKUP(F178,Deelnemers!$B:$D,2,FALSE),H178&gt;=VLOOKUP(D178,Deelnemers!$B:$D,2,FALSE)),1,IF(I178&gt;=VLOOKUP(F178,Deelnemers!$B:$D,2,FALSE),3,0)),"")</f>
        <v>0</v>
      </c>
      <c r="Q178" t="str">
        <f t="shared" si="18"/>
        <v>Hanegraaf, Daan45693</v>
      </c>
      <c r="R178" t="str">
        <f t="shared" si="19"/>
        <v>Kroese, Gerard45693</v>
      </c>
      <c r="S178" t="s">
        <v>30</v>
      </c>
    </row>
    <row r="179" spans="1:19">
      <c r="A179" t="str">
        <f>B179&amp;"-"&amp;COUNTIF($B$3:B179, B179)</f>
        <v>Praat, Marcel van-Zagers, Mark-2</v>
      </c>
      <c r="B179" s="3" t="str">
        <f t="shared" si="15"/>
        <v>Praat, Marcel van-Zagers, Mark</v>
      </c>
      <c r="C179" s="237">
        <v>45693</v>
      </c>
      <c r="D179" s="116" t="s">
        <v>13</v>
      </c>
      <c r="E179" s="146">
        <f>IFERROR(VLOOKUP(D179,Deelnemers!$B$2:$C$26,2,FALSE),"")</f>
        <v>12</v>
      </c>
      <c r="F179" s="136" t="s">
        <v>18</v>
      </c>
      <c r="G179" s="146">
        <f>IFERROR(VLOOKUP(F179,Deelnemers!$B$2:$C$26,2,FALSE),"")</f>
        <v>15</v>
      </c>
      <c r="H179" s="164">
        <v>9</v>
      </c>
      <c r="I179" s="165">
        <v>15</v>
      </c>
      <c r="J179" s="166">
        <v>24</v>
      </c>
      <c r="K179" s="164">
        <v>3</v>
      </c>
      <c r="L179" s="165">
        <v>3</v>
      </c>
      <c r="M179" s="138">
        <f t="shared" si="16"/>
        <v>0.375</v>
      </c>
      <c r="N179" s="139">
        <f t="shared" si="17"/>
        <v>0.625</v>
      </c>
      <c r="O179" s="140">
        <f>_xlfn.IFNA(IF(AND(H179&gt;=VLOOKUP(D179,Deelnemers!$B:$D,2,FALSE),I179&gt;=VLOOKUP(F179,Deelnemers!$B:$D,2,FALSE)),1,IF(H179&gt;=VLOOKUP(D179,Deelnemers!$B:$D,2,FALSE),3,0)),"")</f>
        <v>0</v>
      </c>
      <c r="P179" s="141">
        <f>_xlfn.IFNA(IF(AND(I179&gt;=VLOOKUP(F179,Deelnemers!$B:$D,2,FALSE),H179&gt;=VLOOKUP(D179,Deelnemers!$B:$D,2,FALSE)),1,IF(I179&gt;=VLOOKUP(F179,Deelnemers!$B:$D,2,FALSE),3,0)),"")</f>
        <v>3</v>
      </c>
      <c r="Q179" t="str">
        <f t="shared" si="18"/>
        <v>Praat, Marcel van45693</v>
      </c>
      <c r="R179" t="str">
        <f t="shared" si="19"/>
        <v>Zagers, Mark45693</v>
      </c>
      <c r="S179" t="s">
        <v>30</v>
      </c>
    </row>
    <row r="180" spans="1:19">
      <c r="A180" t="str">
        <f>B180&amp;"-"&amp;COUNTIF($B$3:B180, B180)</f>
        <v>Verkooyen, John-Steen, Jan van-1</v>
      </c>
      <c r="B180" s="3" t="str">
        <f t="shared" si="15"/>
        <v>Verkooyen, John-Steen, Jan van</v>
      </c>
      <c r="C180" s="237">
        <v>45693</v>
      </c>
      <c r="D180" s="116" t="s">
        <v>23</v>
      </c>
      <c r="E180" s="146">
        <f>IFERROR(VLOOKUP(D180,Deelnemers!$B$2:$C$26,2,FALSE),"")</f>
        <v>10</v>
      </c>
      <c r="F180" s="136" t="s">
        <v>19</v>
      </c>
      <c r="G180" s="146">
        <f>IFERROR(VLOOKUP(F180,Deelnemers!$B$2:$C$26,2,FALSE),"")</f>
        <v>14</v>
      </c>
      <c r="H180" s="164">
        <v>7</v>
      </c>
      <c r="I180" s="165">
        <v>14</v>
      </c>
      <c r="J180" s="166">
        <v>26</v>
      </c>
      <c r="K180" s="164">
        <v>2</v>
      </c>
      <c r="L180" s="165">
        <v>2</v>
      </c>
      <c r="M180" s="138">
        <f t="shared" si="16"/>
        <v>0.26923076923076922</v>
      </c>
      <c r="N180" s="139">
        <f t="shared" si="17"/>
        <v>0.53846153846153844</v>
      </c>
      <c r="O180" s="140">
        <f>_xlfn.IFNA(IF(AND(H180&gt;=VLOOKUP(D180,Deelnemers!$B:$D,2,FALSE),I180&gt;=VLOOKUP(F180,Deelnemers!$B:$D,2,FALSE)),1,IF(H180&gt;=VLOOKUP(D180,Deelnemers!$B:$D,2,FALSE),3,0)),"")</f>
        <v>0</v>
      </c>
      <c r="P180" s="141">
        <f>_xlfn.IFNA(IF(AND(I180&gt;=VLOOKUP(F180,Deelnemers!$B:$D,2,FALSE),H180&gt;=VLOOKUP(D180,Deelnemers!$B:$D,2,FALSE)),1,IF(I180&gt;=VLOOKUP(F180,Deelnemers!$B:$D,2,FALSE),3,0)),"")</f>
        <v>3</v>
      </c>
      <c r="Q180" t="str">
        <f t="shared" si="18"/>
        <v>Verkooyen, John45693</v>
      </c>
      <c r="R180" t="str">
        <f t="shared" si="19"/>
        <v>Steen, Jan van45693</v>
      </c>
      <c r="S180" t="s">
        <v>30</v>
      </c>
    </row>
    <row r="181" spans="1:19">
      <c r="A181" t="str">
        <f>B181&amp;"-"&amp;COUNTIF($B$3:B181, B181)</f>
        <v>Hoppenbrouwers, Ben-Kroese, Gerard-1</v>
      </c>
      <c r="B181" s="3" t="str">
        <f t="shared" si="15"/>
        <v>Hoppenbrouwers, Ben-Kroese, Gerard</v>
      </c>
      <c r="C181" s="237">
        <v>45693</v>
      </c>
      <c r="D181" s="116" t="s">
        <v>9</v>
      </c>
      <c r="E181" s="146">
        <f>IFERROR(VLOOKUP(D181,Deelnemers!$B$2:$C$26,2,FALSE),"")</f>
        <v>12</v>
      </c>
      <c r="F181" s="136" t="s">
        <v>11</v>
      </c>
      <c r="G181" s="146">
        <f>IFERROR(VLOOKUP(F181,Deelnemers!$B$2:$C$26,2,FALSE),"")</f>
        <v>13</v>
      </c>
      <c r="H181" s="164">
        <v>7</v>
      </c>
      <c r="I181" s="165">
        <v>13</v>
      </c>
      <c r="J181" s="166">
        <v>30</v>
      </c>
      <c r="K181" s="164">
        <v>1</v>
      </c>
      <c r="L181" s="165">
        <v>2</v>
      </c>
      <c r="M181" s="138">
        <f t="shared" si="16"/>
        <v>0.23333333333333334</v>
      </c>
      <c r="N181" s="139">
        <f t="shared" si="17"/>
        <v>0.43333333333333335</v>
      </c>
      <c r="O181" s="140">
        <f>_xlfn.IFNA(IF(AND(H181&gt;=VLOOKUP(D181,Deelnemers!$B:$D,2,FALSE),I181&gt;=VLOOKUP(F181,Deelnemers!$B:$D,2,FALSE)),1,IF(H181&gt;=VLOOKUP(D181,Deelnemers!$B:$D,2,FALSE),3,0)),"")</f>
        <v>0</v>
      </c>
      <c r="P181" s="141">
        <f>_xlfn.IFNA(IF(AND(I181&gt;=VLOOKUP(F181,Deelnemers!$B:$D,2,FALSE),H181&gt;=VLOOKUP(D181,Deelnemers!$B:$D,2,FALSE)),1,IF(I181&gt;=VLOOKUP(F181,Deelnemers!$B:$D,2,FALSE),3,0)),"")</f>
        <v>3</v>
      </c>
      <c r="Q181" t="str">
        <f t="shared" si="18"/>
        <v>Hoppenbrouwers, Ben45693</v>
      </c>
      <c r="R181" t="str">
        <f t="shared" si="19"/>
        <v>Kroese, Gerard45693</v>
      </c>
      <c r="S181" t="s">
        <v>30</v>
      </c>
    </row>
    <row r="182" spans="1:19">
      <c r="A182" t="str">
        <f>B182&amp;"-"&amp;COUNTIF($B$3:B182, B182)</f>
        <v>Zagers, Kees-Hanegraaf, Daan-3</v>
      </c>
      <c r="B182" s="3" t="str">
        <f t="shared" si="15"/>
        <v>Zagers, Kees-Hanegraaf, Daan</v>
      </c>
      <c r="C182" s="237">
        <v>45693</v>
      </c>
      <c r="D182" s="116" t="s">
        <v>16</v>
      </c>
      <c r="E182" s="146">
        <f>IFERROR(VLOOKUP(D182,Deelnemers!$B$2:$C$26,2,FALSE),"")</f>
        <v>12</v>
      </c>
      <c r="F182" s="136" t="s">
        <v>20</v>
      </c>
      <c r="G182" s="146">
        <f>IFERROR(VLOOKUP(F182,Deelnemers!$B$2:$C$26,2,FALSE),"")</f>
        <v>17</v>
      </c>
      <c r="H182" s="164">
        <v>8</v>
      </c>
      <c r="I182" s="165">
        <v>17</v>
      </c>
      <c r="J182" s="166">
        <v>19</v>
      </c>
      <c r="K182" s="164">
        <v>3</v>
      </c>
      <c r="L182" s="165">
        <v>4</v>
      </c>
      <c r="M182" s="138">
        <f t="shared" si="16"/>
        <v>0.42105263157894735</v>
      </c>
      <c r="N182" s="139">
        <f t="shared" si="17"/>
        <v>0.89473684210526316</v>
      </c>
      <c r="O182" s="140">
        <f>_xlfn.IFNA(IF(AND(H182&gt;=VLOOKUP(D182,Deelnemers!$B:$D,2,FALSE),I182&gt;=VLOOKUP(F182,Deelnemers!$B:$D,2,FALSE)),1,IF(H182&gt;=VLOOKUP(D182,Deelnemers!$B:$D,2,FALSE),3,0)),"")</f>
        <v>0</v>
      </c>
      <c r="P182" s="141">
        <f>_xlfn.IFNA(IF(AND(I182&gt;=VLOOKUP(F182,Deelnemers!$B:$D,2,FALSE),H182&gt;=VLOOKUP(D182,Deelnemers!$B:$D,2,FALSE)),1,IF(I182&gt;=VLOOKUP(F182,Deelnemers!$B:$D,2,FALSE),3,0)),"")</f>
        <v>3</v>
      </c>
      <c r="Q182" t="str">
        <f t="shared" si="18"/>
        <v>Zagers, Kees45693</v>
      </c>
      <c r="R182" t="str">
        <f t="shared" si="19"/>
        <v>Hanegraaf, Daan45693</v>
      </c>
      <c r="S182" t="s">
        <v>30</v>
      </c>
    </row>
    <row r="183" spans="1:19">
      <c r="A183" t="str">
        <f>B183&amp;"-"&amp;COUNTIF($B$3:B183, B183)</f>
        <v>Verkooyen, John-Zagers, Mark-1</v>
      </c>
      <c r="B183" s="3" t="str">
        <f t="shared" si="15"/>
        <v>Verkooyen, John-Zagers, Mark</v>
      </c>
      <c r="C183" s="237">
        <v>45693</v>
      </c>
      <c r="D183" s="116" t="s">
        <v>23</v>
      </c>
      <c r="E183" s="146">
        <f>IFERROR(VLOOKUP(D183,Deelnemers!$B$2:$C$26,2,FALSE),"")</f>
        <v>10</v>
      </c>
      <c r="F183" s="136" t="s">
        <v>18</v>
      </c>
      <c r="G183" s="146">
        <f>IFERROR(VLOOKUP(F183,Deelnemers!$B$2:$C$26,2,FALSE),"")</f>
        <v>15</v>
      </c>
      <c r="H183" s="164">
        <v>9</v>
      </c>
      <c r="I183" s="165">
        <v>9</v>
      </c>
      <c r="J183" s="166">
        <v>30</v>
      </c>
      <c r="K183" s="164">
        <v>2</v>
      </c>
      <c r="L183" s="165">
        <v>1</v>
      </c>
      <c r="M183" s="138">
        <f t="shared" si="16"/>
        <v>0.3</v>
      </c>
      <c r="N183" s="139">
        <f t="shared" si="17"/>
        <v>0.3</v>
      </c>
      <c r="O183" s="140">
        <f>_xlfn.IFNA(IF(AND(H183&gt;=VLOOKUP(D183,Deelnemers!$B:$D,2,FALSE),I183&gt;=VLOOKUP(F183,Deelnemers!$B:$D,2,FALSE)),1,IF(H183&gt;=VLOOKUP(D183,Deelnemers!$B:$D,2,FALSE),3,0)),"")</f>
        <v>0</v>
      </c>
      <c r="P183" s="141">
        <f>_xlfn.IFNA(IF(AND(I183&gt;=VLOOKUP(F183,Deelnemers!$B:$D,2,FALSE),H183&gt;=VLOOKUP(D183,Deelnemers!$B:$D,2,FALSE)),1,IF(I183&gt;=VLOOKUP(F183,Deelnemers!$B:$D,2,FALSE),3,0)),"")</f>
        <v>0</v>
      </c>
      <c r="Q183" t="str">
        <f t="shared" si="18"/>
        <v>Verkooyen, John45693</v>
      </c>
      <c r="R183" t="str">
        <f t="shared" si="19"/>
        <v>Zagers, Mark45693</v>
      </c>
      <c r="S183" t="s">
        <v>30</v>
      </c>
    </row>
    <row r="184" spans="1:19">
      <c r="A184" t="str">
        <f>B184&amp;"-"&amp;COUNTIF($B$3:B184, B184)</f>
        <v>Steen, Jan van-Praat, Marcel van-1</v>
      </c>
      <c r="B184" s="3" t="str">
        <f t="shared" si="15"/>
        <v>Steen, Jan van-Praat, Marcel van</v>
      </c>
      <c r="C184" s="237">
        <v>45693</v>
      </c>
      <c r="D184" s="116" t="s">
        <v>19</v>
      </c>
      <c r="E184" s="146">
        <f>IFERROR(VLOOKUP(D184,Deelnemers!$B$2:$C$26,2,FALSE),"")</f>
        <v>14</v>
      </c>
      <c r="F184" s="136" t="s">
        <v>13</v>
      </c>
      <c r="G184" s="146">
        <f>IFERROR(VLOOKUP(F184,Deelnemers!$B$2:$C$26,2,FALSE),"")</f>
        <v>12</v>
      </c>
      <c r="H184" s="164">
        <v>5</v>
      </c>
      <c r="I184" s="165">
        <v>12</v>
      </c>
      <c r="J184" s="166">
        <v>16</v>
      </c>
      <c r="K184" s="164">
        <v>2</v>
      </c>
      <c r="L184" s="165">
        <v>3</v>
      </c>
      <c r="M184" s="138">
        <f t="shared" si="16"/>
        <v>0.3125</v>
      </c>
      <c r="N184" s="139">
        <f t="shared" si="17"/>
        <v>0.75</v>
      </c>
      <c r="O184" s="140">
        <f>_xlfn.IFNA(IF(AND(H184&gt;=VLOOKUP(D184,Deelnemers!$B:$D,2,FALSE),I184&gt;=VLOOKUP(F184,Deelnemers!$B:$D,2,FALSE)),1,IF(H184&gt;=VLOOKUP(D184,Deelnemers!$B:$D,2,FALSE),3,0)),"")</f>
        <v>0</v>
      </c>
      <c r="P184" s="141">
        <f>_xlfn.IFNA(IF(AND(I184&gt;=VLOOKUP(F184,Deelnemers!$B:$D,2,FALSE),H184&gt;=VLOOKUP(D184,Deelnemers!$B:$D,2,FALSE)),1,IF(I184&gt;=VLOOKUP(F184,Deelnemers!$B:$D,2,FALSE),3,0)),"")</f>
        <v>3</v>
      </c>
      <c r="Q184" t="str">
        <f t="shared" si="18"/>
        <v>Steen, Jan van45693</v>
      </c>
      <c r="R184" t="str">
        <f t="shared" si="19"/>
        <v>Praat, Marcel van45693</v>
      </c>
      <c r="S184" t="s">
        <v>30</v>
      </c>
    </row>
    <row r="185" spans="1:19">
      <c r="A185" t="str">
        <f>B185&amp;"-"&amp;COUNTIF($B$3:B185, B185)</f>
        <v>Praat, Marcel van-Vissenberg, Erwin-1</v>
      </c>
      <c r="B185" s="3" t="str">
        <f t="shared" si="15"/>
        <v>Praat, Marcel van-Vissenberg, Erwin</v>
      </c>
      <c r="C185" s="237">
        <v>45693</v>
      </c>
      <c r="D185" s="116" t="s">
        <v>13</v>
      </c>
      <c r="E185" s="146">
        <f>IFERROR(VLOOKUP(D185,Deelnemers!$B$2:$C$26,2,FALSE),"")</f>
        <v>12</v>
      </c>
      <c r="F185" s="136" t="s">
        <v>14</v>
      </c>
      <c r="G185" s="146">
        <f>IFERROR(VLOOKUP(F185,Deelnemers!$B$2:$C$26,2,FALSE),"")</f>
        <v>19</v>
      </c>
      <c r="H185" s="164">
        <v>9</v>
      </c>
      <c r="I185" s="165">
        <v>19</v>
      </c>
      <c r="J185" s="166">
        <v>24</v>
      </c>
      <c r="K185" s="164">
        <v>2</v>
      </c>
      <c r="L185" s="165">
        <v>6</v>
      </c>
      <c r="M185" s="138">
        <f t="shared" si="16"/>
        <v>0.375</v>
      </c>
      <c r="N185" s="139">
        <f t="shared" si="17"/>
        <v>0.79166666666666663</v>
      </c>
      <c r="O185" s="140">
        <f>_xlfn.IFNA(IF(AND(H185&gt;=VLOOKUP(D185,Deelnemers!$B:$D,2,FALSE),I185&gt;=VLOOKUP(F185,Deelnemers!$B:$D,2,FALSE)),1,IF(H185&gt;=VLOOKUP(D185,Deelnemers!$B:$D,2,FALSE),3,0)),"")</f>
        <v>0</v>
      </c>
      <c r="P185" s="141">
        <f>_xlfn.IFNA(IF(AND(I185&gt;=VLOOKUP(F185,Deelnemers!$B:$D,2,FALSE),H185&gt;=VLOOKUP(D185,Deelnemers!$B:$D,2,FALSE)),1,IF(I185&gt;=VLOOKUP(F185,Deelnemers!$B:$D,2,FALSE),3,0)),"")</f>
        <v>3</v>
      </c>
      <c r="Q185" t="str">
        <f t="shared" si="18"/>
        <v>Praat, Marcel van45693</v>
      </c>
      <c r="R185" t="str">
        <f t="shared" si="19"/>
        <v>Vissenberg, Erwin45693</v>
      </c>
      <c r="S185" t="s">
        <v>30</v>
      </c>
    </row>
    <row r="186" spans="1:19">
      <c r="A186" t="str">
        <f>B186&amp;"-"&amp;COUNTIF($B$3:B186, B186)</f>
        <v>Steen, Jan van-Hanegraaf, Daan-1</v>
      </c>
      <c r="B186" s="3" t="str">
        <f t="shared" si="15"/>
        <v>Steen, Jan van-Hanegraaf, Daan</v>
      </c>
      <c r="C186" s="237">
        <v>45693</v>
      </c>
      <c r="D186" s="116" t="s">
        <v>19</v>
      </c>
      <c r="E186" s="146">
        <f>IFERROR(VLOOKUP(D186,Deelnemers!$B$2:$C$26,2,FALSE),"")</f>
        <v>14</v>
      </c>
      <c r="F186" s="136" t="s">
        <v>20</v>
      </c>
      <c r="G186" s="146">
        <f>IFERROR(VLOOKUP(F186,Deelnemers!$B$2:$C$26,2,FALSE),"")</f>
        <v>17</v>
      </c>
      <c r="H186" s="164">
        <v>14</v>
      </c>
      <c r="I186" s="165">
        <v>14</v>
      </c>
      <c r="J186" s="166">
        <v>25</v>
      </c>
      <c r="K186" s="164">
        <v>3</v>
      </c>
      <c r="L186" s="165">
        <v>3</v>
      </c>
      <c r="M186" s="138">
        <f t="shared" si="16"/>
        <v>0.56000000000000005</v>
      </c>
      <c r="N186" s="139">
        <f t="shared" si="17"/>
        <v>0.56000000000000005</v>
      </c>
      <c r="O186" s="140">
        <f>_xlfn.IFNA(IF(AND(H186&gt;=VLOOKUP(D186,Deelnemers!$B:$D,2,FALSE),I186&gt;=VLOOKUP(F186,Deelnemers!$B:$D,2,FALSE)),1,IF(H186&gt;=VLOOKUP(D186,Deelnemers!$B:$D,2,FALSE),3,0)),"")</f>
        <v>3</v>
      </c>
      <c r="P186" s="141">
        <f>_xlfn.IFNA(IF(AND(I186&gt;=VLOOKUP(F186,Deelnemers!$B:$D,2,FALSE),H186&gt;=VLOOKUP(D186,Deelnemers!$B:$D,2,FALSE)),1,IF(I186&gt;=VLOOKUP(F186,Deelnemers!$B:$D,2,FALSE),3,0)),"")</f>
        <v>0</v>
      </c>
      <c r="Q186" t="str">
        <f t="shared" si="18"/>
        <v>Steen, Jan van45693</v>
      </c>
      <c r="R186" t="str">
        <f t="shared" si="19"/>
        <v>Hanegraaf, Daan45693</v>
      </c>
      <c r="S186" t="s">
        <v>30</v>
      </c>
    </row>
    <row r="187" spans="1:19">
      <c r="A187" t="str">
        <f>B187&amp;"-"&amp;COUNTIF($B$3:B187, B187)</f>
        <v>Jochems, Cees-Hanegraaf, Daan-1</v>
      </c>
      <c r="B187" s="3" t="str">
        <f t="shared" si="15"/>
        <v>Jochems, Cees-Hanegraaf, Daan</v>
      </c>
      <c r="C187" s="237">
        <v>45700</v>
      </c>
      <c r="D187" s="116" t="s">
        <v>17</v>
      </c>
      <c r="E187" s="146">
        <f>IFERROR(VLOOKUP(D187,Deelnemers!$B$2:$C$26,2,FALSE),"")</f>
        <v>17</v>
      </c>
      <c r="F187" s="136" t="s">
        <v>20</v>
      </c>
      <c r="G187" s="146">
        <f>IFERROR(VLOOKUP(F187,Deelnemers!$B$2:$C$26,2,FALSE),"")</f>
        <v>17</v>
      </c>
      <c r="H187" s="164">
        <v>16</v>
      </c>
      <c r="I187" s="165">
        <v>17</v>
      </c>
      <c r="J187" s="166">
        <v>27</v>
      </c>
      <c r="K187" s="164">
        <v>3</v>
      </c>
      <c r="L187" s="165">
        <v>4</v>
      </c>
      <c r="M187" s="138">
        <f t="shared" si="16"/>
        <v>0.59259259259259256</v>
      </c>
      <c r="N187" s="139">
        <f t="shared" si="17"/>
        <v>0.62962962962962965</v>
      </c>
      <c r="O187" s="140">
        <f>_xlfn.IFNA(IF(AND(H187&gt;=VLOOKUP(D187,Deelnemers!$B:$D,2,FALSE),I187&gt;=VLOOKUP(F187,Deelnemers!$B:$D,2,FALSE)),1,IF(H187&gt;=VLOOKUP(D187,Deelnemers!$B:$D,2,FALSE),3,0)),"")</f>
        <v>0</v>
      </c>
      <c r="P187" s="141">
        <f>_xlfn.IFNA(IF(AND(I187&gt;=VLOOKUP(F187,Deelnemers!$B:$D,2,FALSE),H187&gt;=VLOOKUP(D187,Deelnemers!$B:$D,2,FALSE)),1,IF(I187&gt;=VLOOKUP(F187,Deelnemers!$B:$D,2,FALSE),3,0)),"")</f>
        <v>3</v>
      </c>
      <c r="Q187" t="str">
        <f t="shared" si="18"/>
        <v>Jochems, Cees45700</v>
      </c>
      <c r="R187" t="str">
        <f t="shared" si="19"/>
        <v>Hanegraaf, Daan45700</v>
      </c>
      <c r="S187" t="s">
        <v>30</v>
      </c>
    </row>
    <row r="188" spans="1:19">
      <c r="A188" t="str">
        <f>B188&amp;"-"&amp;COUNTIF($B$3:B188, B188)</f>
        <v>Vissenberg, Erwin-Oorschot, René van-1</v>
      </c>
      <c r="B188" s="3" t="str">
        <f t="shared" si="15"/>
        <v>Vissenberg, Erwin-Oorschot, René van</v>
      </c>
      <c r="C188" s="237">
        <v>45700</v>
      </c>
      <c r="D188" s="116" t="s">
        <v>14</v>
      </c>
      <c r="E188" s="146">
        <f>IFERROR(VLOOKUP(D188,Deelnemers!$B$2:$C$26,2,FALSE),"")</f>
        <v>19</v>
      </c>
      <c r="F188" s="136" t="s">
        <v>15</v>
      </c>
      <c r="G188" s="146">
        <f>IFERROR(VLOOKUP(F188,Deelnemers!$B$2:$C$26,2,FALSE),"")</f>
        <v>14</v>
      </c>
      <c r="H188" s="164">
        <v>18</v>
      </c>
      <c r="I188" s="165">
        <v>14</v>
      </c>
      <c r="J188" s="166">
        <v>21</v>
      </c>
      <c r="K188" s="164">
        <v>4</v>
      </c>
      <c r="L188" s="165">
        <v>5</v>
      </c>
      <c r="M188" s="138">
        <f t="shared" si="16"/>
        <v>0.8571428571428571</v>
      </c>
      <c r="N188" s="139">
        <f t="shared" si="17"/>
        <v>0.66666666666666663</v>
      </c>
      <c r="O188" s="140">
        <f>_xlfn.IFNA(IF(AND(H188&gt;=VLOOKUP(D188,Deelnemers!$B:$D,2,FALSE),I188&gt;=VLOOKUP(F188,Deelnemers!$B:$D,2,FALSE)),1,IF(H188&gt;=VLOOKUP(D188,Deelnemers!$B:$D,2,FALSE),3,0)),"")</f>
        <v>0</v>
      </c>
      <c r="P188" s="141">
        <f>_xlfn.IFNA(IF(AND(I188&gt;=VLOOKUP(F188,Deelnemers!$B:$D,2,FALSE),H188&gt;=VLOOKUP(D188,Deelnemers!$B:$D,2,FALSE)),1,IF(I188&gt;=VLOOKUP(F188,Deelnemers!$B:$D,2,FALSE),3,0)),"")</f>
        <v>3</v>
      </c>
      <c r="Q188" t="str">
        <f t="shared" si="18"/>
        <v>Vissenberg, Erwin45700</v>
      </c>
      <c r="R188" t="str">
        <f t="shared" si="19"/>
        <v>Oorschot, René van45700</v>
      </c>
      <c r="S188" t="s">
        <v>30</v>
      </c>
    </row>
    <row r="189" spans="1:19">
      <c r="A189" t="str">
        <f>B189&amp;"-"&amp;COUNTIF($B$3:B189, B189)</f>
        <v>Havermans, Jos-Hoppenbrouwers, Ben-1</v>
      </c>
      <c r="B189" s="3" t="str">
        <f t="shared" si="15"/>
        <v>Havermans, Jos-Hoppenbrouwers, Ben</v>
      </c>
      <c r="C189" s="237">
        <v>45700</v>
      </c>
      <c r="D189" s="116" t="s">
        <v>22</v>
      </c>
      <c r="E189" s="146">
        <f>IFERROR(VLOOKUP(D189,Deelnemers!$B$2:$C$26,2,FALSE),"")</f>
        <v>13</v>
      </c>
      <c r="F189" s="136" t="s">
        <v>9</v>
      </c>
      <c r="G189" s="146">
        <f>IFERROR(VLOOKUP(F189,Deelnemers!$B$2:$C$26,2,FALSE),"")</f>
        <v>12</v>
      </c>
      <c r="H189" s="164">
        <v>13</v>
      </c>
      <c r="I189" s="165">
        <v>11</v>
      </c>
      <c r="J189" s="166">
        <v>25</v>
      </c>
      <c r="K189" s="164">
        <v>2</v>
      </c>
      <c r="L189" s="165">
        <v>2</v>
      </c>
      <c r="M189" s="138">
        <f t="shared" si="16"/>
        <v>0.52</v>
      </c>
      <c r="N189" s="139">
        <f t="shared" si="17"/>
        <v>0.44</v>
      </c>
      <c r="O189" s="140">
        <f>_xlfn.IFNA(IF(AND(H189&gt;=VLOOKUP(D189,Deelnemers!$B:$D,2,FALSE),I189&gt;=VLOOKUP(F189,Deelnemers!$B:$D,2,FALSE)),1,IF(H189&gt;=VLOOKUP(D189,Deelnemers!$B:$D,2,FALSE),3,0)),"")</f>
        <v>3</v>
      </c>
      <c r="P189" s="141">
        <f>_xlfn.IFNA(IF(AND(I189&gt;=VLOOKUP(F189,Deelnemers!$B:$D,2,FALSE),H189&gt;=VLOOKUP(D189,Deelnemers!$B:$D,2,FALSE)),1,IF(I189&gt;=VLOOKUP(F189,Deelnemers!$B:$D,2,FALSE),3,0)),"")</f>
        <v>0</v>
      </c>
      <c r="Q189" t="str">
        <f t="shared" si="18"/>
        <v>Havermans, Jos45700</v>
      </c>
      <c r="R189" t="str">
        <f t="shared" si="19"/>
        <v>Hoppenbrouwers, Ben45700</v>
      </c>
      <c r="S189" t="s">
        <v>30</v>
      </c>
    </row>
    <row r="190" spans="1:19">
      <c r="A190" t="str">
        <f>B190&amp;"-"&amp;COUNTIF($B$3:B190, B190)</f>
        <v>Steen, Jan van-Zagers, Kees-2</v>
      </c>
      <c r="B190" s="3" t="str">
        <f t="shared" si="15"/>
        <v>Steen, Jan van-Zagers, Kees</v>
      </c>
      <c r="C190" s="237">
        <v>45700</v>
      </c>
      <c r="D190" s="116" t="s">
        <v>19</v>
      </c>
      <c r="E190" s="146">
        <f>IFERROR(VLOOKUP(D190,Deelnemers!$B$2:$C$26,2,FALSE),"")</f>
        <v>14</v>
      </c>
      <c r="F190" s="136" t="s">
        <v>16</v>
      </c>
      <c r="G190" s="146">
        <f>IFERROR(VLOOKUP(F190,Deelnemers!$B$2:$C$26,2,FALSE),"")</f>
        <v>12</v>
      </c>
      <c r="H190" s="164">
        <v>12</v>
      </c>
      <c r="I190" s="165">
        <v>6</v>
      </c>
      <c r="J190" s="166">
        <v>30</v>
      </c>
      <c r="K190" s="164">
        <v>2</v>
      </c>
      <c r="L190" s="165">
        <v>2</v>
      </c>
      <c r="M190" s="138">
        <f t="shared" si="16"/>
        <v>0.4</v>
      </c>
      <c r="N190" s="139">
        <f t="shared" si="17"/>
        <v>0.2</v>
      </c>
      <c r="O190" s="140">
        <f>_xlfn.IFNA(IF(AND(H190&gt;=VLOOKUP(D190,Deelnemers!$B:$D,2,FALSE),I190&gt;=VLOOKUP(F190,Deelnemers!$B:$D,2,FALSE)),1,IF(H190&gt;=VLOOKUP(D190,Deelnemers!$B:$D,2,FALSE),3,0)),"")</f>
        <v>0</v>
      </c>
      <c r="P190" s="141">
        <f>_xlfn.IFNA(IF(AND(I190&gt;=VLOOKUP(F190,Deelnemers!$B:$D,2,FALSE),H190&gt;=VLOOKUP(D190,Deelnemers!$B:$D,2,FALSE)),1,IF(I190&gt;=VLOOKUP(F190,Deelnemers!$B:$D,2,FALSE),3,0)),"")</f>
        <v>0</v>
      </c>
      <c r="Q190" t="str">
        <f t="shared" si="18"/>
        <v>Steen, Jan van45700</v>
      </c>
      <c r="R190" t="str">
        <f t="shared" si="19"/>
        <v>Zagers, Kees45700</v>
      </c>
      <c r="S190" t="s">
        <v>30</v>
      </c>
    </row>
    <row r="191" spans="1:19">
      <c r="A191" t="str">
        <f>B191&amp;"-"&amp;COUNTIF($B$3:B191, B191)</f>
        <v>Praat, Marcel van-Hanegraaf, Daan-4</v>
      </c>
      <c r="B191" s="3" t="str">
        <f t="shared" si="15"/>
        <v>Praat, Marcel van-Hanegraaf, Daan</v>
      </c>
      <c r="C191" s="237">
        <v>45700</v>
      </c>
      <c r="D191" s="116" t="s">
        <v>13</v>
      </c>
      <c r="E191" s="146">
        <f>IFERROR(VLOOKUP(D191,Deelnemers!$B$2:$C$26,2,FALSE),"")</f>
        <v>12</v>
      </c>
      <c r="F191" s="136" t="s">
        <v>20</v>
      </c>
      <c r="G191" s="146">
        <f>IFERROR(VLOOKUP(F191,Deelnemers!$B$2:$C$26,2,FALSE),"")</f>
        <v>17</v>
      </c>
      <c r="H191" s="164">
        <v>12</v>
      </c>
      <c r="I191" s="165">
        <v>17</v>
      </c>
      <c r="J191" s="166">
        <v>27</v>
      </c>
      <c r="K191" s="164">
        <v>3</v>
      </c>
      <c r="L191" s="165">
        <v>5</v>
      </c>
      <c r="M191" s="138">
        <f t="shared" si="16"/>
        <v>0.44444444444444442</v>
      </c>
      <c r="N191" s="139">
        <f t="shared" si="17"/>
        <v>0.62962962962962965</v>
      </c>
      <c r="O191" s="140">
        <f>_xlfn.IFNA(IF(AND(H191&gt;=VLOOKUP(D191,Deelnemers!$B:$D,2,FALSE),I191&gt;=VLOOKUP(F191,Deelnemers!$B:$D,2,FALSE)),1,IF(H191&gt;=VLOOKUP(D191,Deelnemers!$B:$D,2,FALSE),3,0)),"")</f>
        <v>1</v>
      </c>
      <c r="P191" s="141">
        <f>_xlfn.IFNA(IF(AND(I191&gt;=VLOOKUP(F191,Deelnemers!$B:$D,2,FALSE),H191&gt;=VLOOKUP(D191,Deelnemers!$B:$D,2,FALSE)),1,IF(I191&gt;=VLOOKUP(F191,Deelnemers!$B:$D,2,FALSE),3,0)),"")</f>
        <v>1</v>
      </c>
      <c r="Q191" t="str">
        <f t="shared" si="18"/>
        <v>Praat, Marcel van45700</v>
      </c>
      <c r="R191" t="str">
        <f t="shared" si="19"/>
        <v>Hanegraaf, Daan45700</v>
      </c>
      <c r="S191" t="s">
        <v>30</v>
      </c>
    </row>
    <row r="192" spans="1:19">
      <c r="A192" t="str">
        <f>B192&amp;"-"&amp;COUNTIF($B$3:B192, B192)</f>
        <v>Jochems, Cees-Vissenberg, Erwin-2</v>
      </c>
      <c r="B192" s="3" t="str">
        <f t="shared" si="15"/>
        <v>Jochems, Cees-Vissenberg, Erwin</v>
      </c>
      <c r="C192" s="237">
        <v>45700</v>
      </c>
      <c r="D192" s="116" t="s">
        <v>17</v>
      </c>
      <c r="E192" s="146">
        <f>IFERROR(VLOOKUP(D192,Deelnemers!$B$2:$C$26,2,FALSE),"")</f>
        <v>17</v>
      </c>
      <c r="F192" s="136" t="s">
        <v>14</v>
      </c>
      <c r="G192" s="146">
        <f>IFERROR(VLOOKUP(F192,Deelnemers!$B$2:$C$26,2,FALSE),"")</f>
        <v>19</v>
      </c>
      <c r="H192" s="164">
        <v>17</v>
      </c>
      <c r="I192" s="165">
        <v>19</v>
      </c>
      <c r="J192" s="166">
        <v>30</v>
      </c>
      <c r="K192" s="164">
        <v>5</v>
      </c>
      <c r="L192" s="165">
        <v>6</v>
      </c>
      <c r="M192" s="138">
        <f t="shared" si="16"/>
        <v>0.56666666666666665</v>
      </c>
      <c r="N192" s="139">
        <f t="shared" si="17"/>
        <v>0.6333333333333333</v>
      </c>
      <c r="O192" s="140">
        <f>_xlfn.IFNA(IF(AND(H192&gt;=VLOOKUP(D192,Deelnemers!$B:$D,2,FALSE),I192&gt;=VLOOKUP(F192,Deelnemers!$B:$D,2,FALSE)),1,IF(H192&gt;=VLOOKUP(D192,Deelnemers!$B:$D,2,FALSE),3,0)),"")</f>
        <v>1</v>
      </c>
      <c r="P192" s="141">
        <f>_xlfn.IFNA(IF(AND(I192&gt;=VLOOKUP(F192,Deelnemers!$B:$D,2,FALSE),H192&gt;=VLOOKUP(D192,Deelnemers!$B:$D,2,FALSE)),1,IF(I192&gt;=VLOOKUP(F192,Deelnemers!$B:$D,2,FALSE),3,0)),"")</f>
        <v>1</v>
      </c>
      <c r="Q192" t="str">
        <f t="shared" si="18"/>
        <v>Jochems, Cees45700</v>
      </c>
      <c r="R192" t="str">
        <f t="shared" si="19"/>
        <v>Vissenberg, Erwin45700</v>
      </c>
      <c r="S192" t="s">
        <v>30</v>
      </c>
    </row>
    <row r="193" spans="1:19">
      <c r="A193" t="str">
        <f>B193&amp;"-"&amp;COUNTIF($B$3:B193, B193)</f>
        <v>Hoppenbrouwers, Ben-Zagers, Kees-2</v>
      </c>
      <c r="B193" s="3" t="str">
        <f t="shared" si="15"/>
        <v>Hoppenbrouwers, Ben-Zagers, Kees</v>
      </c>
      <c r="C193" s="237">
        <v>45700</v>
      </c>
      <c r="D193" s="116" t="s">
        <v>9</v>
      </c>
      <c r="E193" s="146">
        <f>IFERROR(VLOOKUP(D193,Deelnemers!$B$2:$C$26,2,FALSE),"")</f>
        <v>12</v>
      </c>
      <c r="F193" s="136" t="s">
        <v>16</v>
      </c>
      <c r="G193" s="146">
        <f>IFERROR(VLOOKUP(F193,Deelnemers!$B$2:$C$26,2,FALSE),"")</f>
        <v>12</v>
      </c>
      <c r="H193" s="164">
        <v>12</v>
      </c>
      <c r="I193" s="165">
        <v>7</v>
      </c>
      <c r="J193" s="166">
        <v>28</v>
      </c>
      <c r="K193" s="164">
        <v>3</v>
      </c>
      <c r="L193" s="165">
        <v>2</v>
      </c>
      <c r="M193" s="138">
        <f t="shared" si="16"/>
        <v>0.42857142857142855</v>
      </c>
      <c r="N193" s="139">
        <f t="shared" si="17"/>
        <v>0.25</v>
      </c>
      <c r="O193" s="140">
        <f>_xlfn.IFNA(IF(AND(H193&gt;=VLOOKUP(D193,Deelnemers!$B:$D,2,FALSE),I193&gt;=VLOOKUP(F193,Deelnemers!$B:$D,2,FALSE)),1,IF(H193&gt;=VLOOKUP(D193,Deelnemers!$B:$D,2,FALSE),3,0)),"")</f>
        <v>3</v>
      </c>
      <c r="P193" s="141">
        <f>_xlfn.IFNA(IF(AND(I193&gt;=VLOOKUP(F193,Deelnemers!$B:$D,2,FALSE),H193&gt;=VLOOKUP(D193,Deelnemers!$B:$D,2,FALSE)),1,IF(I193&gt;=VLOOKUP(F193,Deelnemers!$B:$D,2,FALSE),3,0)),"")</f>
        <v>0</v>
      </c>
      <c r="Q193" t="str">
        <f t="shared" si="18"/>
        <v>Hoppenbrouwers, Ben45700</v>
      </c>
      <c r="R193" t="str">
        <f t="shared" si="19"/>
        <v>Zagers, Kees45700</v>
      </c>
      <c r="S193" t="s">
        <v>30</v>
      </c>
    </row>
    <row r="194" spans="1:19">
      <c r="A194" t="str">
        <f>B194&amp;"-"&amp;COUNTIF($B$3:B194, B194)</f>
        <v>Steen, Jan van-Havermans, Jos-2</v>
      </c>
      <c r="B194" s="3" t="str">
        <f t="shared" si="15"/>
        <v>Steen, Jan van-Havermans, Jos</v>
      </c>
      <c r="C194" s="237">
        <v>45700</v>
      </c>
      <c r="D194" s="116" t="s">
        <v>19</v>
      </c>
      <c r="E194" s="146">
        <f>IFERROR(VLOOKUP(D194,Deelnemers!$B$2:$C$26,2,FALSE),"")</f>
        <v>14</v>
      </c>
      <c r="F194" s="136" t="s">
        <v>22</v>
      </c>
      <c r="G194" s="146">
        <f>IFERROR(VLOOKUP(F194,Deelnemers!$B$2:$C$26,2,FALSE),"")</f>
        <v>13</v>
      </c>
      <c r="H194" s="164">
        <v>13</v>
      </c>
      <c r="I194" s="165">
        <v>12</v>
      </c>
      <c r="J194" s="166">
        <v>30</v>
      </c>
      <c r="K194" s="164">
        <v>3</v>
      </c>
      <c r="L194" s="165">
        <v>2</v>
      </c>
      <c r="M194" s="138">
        <f t="shared" si="16"/>
        <v>0.43333333333333335</v>
      </c>
      <c r="N194" s="139">
        <f t="shared" si="17"/>
        <v>0.4</v>
      </c>
      <c r="O194" s="140">
        <f>_xlfn.IFNA(IF(AND(H194&gt;=VLOOKUP(D194,Deelnemers!$B:$D,2,FALSE),I194&gt;=VLOOKUP(F194,Deelnemers!$B:$D,2,FALSE)),1,IF(H194&gt;=VLOOKUP(D194,Deelnemers!$B:$D,2,FALSE),3,0)),"")</f>
        <v>0</v>
      </c>
      <c r="P194" s="141">
        <f>_xlfn.IFNA(IF(AND(I194&gt;=VLOOKUP(F194,Deelnemers!$B:$D,2,FALSE),H194&gt;=VLOOKUP(D194,Deelnemers!$B:$D,2,FALSE)),1,IF(I194&gt;=VLOOKUP(F194,Deelnemers!$B:$D,2,FALSE),3,0)),"")</f>
        <v>0</v>
      </c>
      <c r="Q194" t="str">
        <f t="shared" si="18"/>
        <v>Steen, Jan van45700</v>
      </c>
      <c r="R194" t="str">
        <f t="shared" si="19"/>
        <v>Havermans, Jos45700</v>
      </c>
      <c r="S194" t="s">
        <v>30</v>
      </c>
    </row>
    <row r="195" spans="1:19">
      <c r="A195" t="str">
        <f>B195&amp;"-"&amp;COUNTIF($B$3:B195, B195)</f>
        <v>Jochems, Cees-Praat, Marcel van-3</v>
      </c>
      <c r="B195" s="3" t="str">
        <f t="shared" si="15"/>
        <v>Jochems, Cees-Praat, Marcel van</v>
      </c>
      <c r="C195" s="237">
        <v>45700</v>
      </c>
      <c r="D195" s="116" t="s">
        <v>17</v>
      </c>
      <c r="E195" s="146">
        <f>IFERROR(VLOOKUP(D195,Deelnemers!$B$2:$C$26,2,FALSE),"")</f>
        <v>17</v>
      </c>
      <c r="F195" s="136" t="s">
        <v>13</v>
      </c>
      <c r="G195" s="146">
        <f>IFERROR(VLOOKUP(F195,Deelnemers!$B$2:$C$26,2,FALSE),"")</f>
        <v>12</v>
      </c>
      <c r="H195" s="164">
        <v>11</v>
      </c>
      <c r="I195" s="165">
        <v>12</v>
      </c>
      <c r="J195" s="166">
        <v>25</v>
      </c>
      <c r="K195" s="164">
        <v>3</v>
      </c>
      <c r="L195" s="165">
        <v>3</v>
      </c>
      <c r="M195" s="138">
        <f t="shared" si="16"/>
        <v>0.44</v>
      </c>
      <c r="N195" s="139">
        <f t="shared" si="17"/>
        <v>0.48</v>
      </c>
      <c r="O195" s="140">
        <f>_xlfn.IFNA(IF(AND(H195&gt;=VLOOKUP(D195,Deelnemers!$B:$D,2,FALSE),I195&gt;=VLOOKUP(F195,Deelnemers!$B:$D,2,FALSE)),1,IF(H195&gt;=VLOOKUP(D195,Deelnemers!$B:$D,2,FALSE),3,0)),"")</f>
        <v>0</v>
      </c>
      <c r="P195" s="141">
        <f>_xlfn.IFNA(IF(AND(I195&gt;=VLOOKUP(F195,Deelnemers!$B:$D,2,FALSE),H195&gt;=VLOOKUP(D195,Deelnemers!$B:$D,2,FALSE)),1,IF(I195&gt;=VLOOKUP(F195,Deelnemers!$B:$D,2,FALSE),3,0)),"")</f>
        <v>3</v>
      </c>
      <c r="Q195" t="str">
        <f t="shared" si="18"/>
        <v>Jochems, Cees45700</v>
      </c>
      <c r="R195" t="str">
        <f t="shared" si="19"/>
        <v>Praat, Marcel van45700</v>
      </c>
      <c r="S195" t="s">
        <v>30</v>
      </c>
    </row>
    <row r="196" spans="1:19">
      <c r="A196" t="str">
        <f>B196&amp;"-"&amp;COUNTIF($B$3:B196, B196)</f>
        <v>Hoppenbrouwers, Ben-Hanegraaf, Daan-3</v>
      </c>
      <c r="B196" s="3" t="str">
        <f t="shared" ref="B196:B259" si="20">CONCATENATE(D196,"-",F196)</f>
        <v>Hoppenbrouwers, Ben-Hanegraaf, Daan</v>
      </c>
      <c r="C196" s="237">
        <v>45700</v>
      </c>
      <c r="D196" s="116" t="s">
        <v>9</v>
      </c>
      <c r="E196" s="146">
        <f>IFERROR(VLOOKUP(D196,Deelnemers!$B$2:$C$26,2,FALSE),"")</f>
        <v>12</v>
      </c>
      <c r="F196" s="136" t="s">
        <v>20</v>
      </c>
      <c r="G196" s="146">
        <f>IFERROR(VLOOKUP(F196,Deelnemers!$B$2:$C$26,2,FALSE),"")</f>
        <v>17</v>
      </c>
      <c r="H196" s="164">
        <v>9</v>
      </c>
      <c r="I196" s="165">
        <v>17</v>
      </c>
      <c r="J196" s="166">
        <v>28</v>
      </c>
      <c r="K196" s="164">
        <v>3</v>
      </c>
      <c r="L196" s="165">
        <v>3</v>
      </c>
      <c r="M196" s="138">
        <f t="shared" ref="M196:M259" si="21">IFERROR(IF(H196&gt;E196,E196,H196)/J196,0)</f>
        <v>0.32142857142857145</v>
      </c>
      <c r="N196" s="139">
        <f t="shared" ref="N196:N259" si="22">IFERROR(IF(I196&gt;G196,G196,I196)/J196,0)</f>
        <v>0.6071428571428571</v>
      </c>
      <c r="O196" s="140">
        <f>_xlfn.IFNA(IF(AND(H196&gt;=VLOOKUP(D196,Deelnemers!$B:$D,2,FALSE),I196&gt;=VLOOKUP(F196,Deelnemers!$B:$D,2,FALSE)),1,IF(H196&gt;=VLOOKUP(D196,Deelnemers!$B:$D,2,FALSE),3,0)),"")</f>
        <v>0</v>
      </c>
      <c r="P196" s="141">
        <f>_xlfn.IFNA(IF(AND(I196&gt;=VLOOKUP(F196,Deelnemers!$B:$D,2,FALSE),H196&gt;=VLOOKUP(D196,Deelnemers!$B:$D,2,FALSE)),1,IF(I196&gt;=VLOOKUP(F196,Deelnemers!$B:$D,2,FALSE),3,0)),"")</f>
        <v>3</v>
      </c>
      <c r="Q196" t="str">
        <f t="shared" ref="Q196:Q259" si="23">_xlfn.CONCAT(D196,C196)</f>
        <v>Hoppenbrouwers, Ben45700</v>
      </c>
      <c r="R196" t="str">
        <f t="shared" ref="R196:R259" si="24">_xlfn.CONCAT(F196,C196)</f>
        <v>Hanegraaf, Daan45700</v>
      </c>
      <c r="S196" t="s">
        <v>30</v>
      </c>
    </row>
    <row r="197" spans="1:19">
      <c r="A197" t="str">
        <f>B197&amp;"-"&amp;COUNTIF($B$3:B197, B197)</f>
        <v>Kroese, Gerard-Zagers, Kees-1</v>
      </c>
      <c r="B197" s="3" t="str">
        <f t="shared" si="20"/>
        <v>Kroese, Gerard-Zagers, Kees</v>
      </c>
      <c r="C197" s="237">
        <v>45707</v>
      </c>
      <c r="D197" s="116" t="s">
        <v>11</v>
      </c>
      <c r="E197" s="146">
        <f>IFERROR(VLOOKUP(D197,Deelnemers!$B$2:$C$26,2,FALSE),"")</f>
        <v>13</v>
      </c>
      <c r="F197" s="136" t="s">
        <v>16</v>
      </c>
      <c r="G197" s="146">
        <f>IFERROR(VLOOKUP(F197,Deelnemers!$B$2:$C$26,2,FALSE),"")</f>
        <v>12</v>
      </c>
      <c r="H197" s="164">
        <v>10</v>
      </c>
      <c r="I197" s="165">
        <v>10</v>
      </c>
      <c r="J197" s="166">
        <v>30</v>
      </c>
      <c r="K197" s="164">
        <v>3</v>
      </c>
      <c r="L197" s="165">
        <v>2</v>
      </c>
      <c r="M197" s="138">
        <f t="shared" si="21"/>
        <v>0.33333333333333331</v>
      </c>
      <c r="N197" s="139">
        <f t="shared" si="22"/>
        <v>0.33333333333333331</v>
      </c>
      <c r="O197" s="140">
        <f>_xlfn.IFNA(IF(AND(H197&gt;=VLOOKUP(D197,Deelnemers!$B:$D,2,FALSE),I197&gt;=VLOOKUP(F197,Deelnemers!$B:$D,2,FALSE)),1,IF(H197&gt;=VLOOKUP(D197,Deelnemers!$B:$D,2,FALSE),3,0)),"")</f>
        <v>0</v>
      </c>
      <c r="P197" s="141">
        <f>_xlfn.IFNA(IF(AND(I197&gt;=VLOOKUP(F197,Deelnemers!$B:$D,2,FALSE),H197&gt;=VLOOKUP(D197,Deelnemers!$B:$D,2,FALSE)),1,IF(I197&gt;=VLOOKUP(F197,Deelnemers!$B:$D,2,FALSE),3,0)),"")</f>
        <v>0</v>
      </c>
      <c r="Q197" t="str">
        <f t="shared" si="23"/>
        <v>Kroese, Gerard45707</v>
      </c>
      <c r="R197" t="str">
        <f t="shared" si="24"/>
        <v>Zagers, Kees45707</v>
      </c>
      <c r="S197" t="s">
        <v>30</v>
      </c>
    </row>
    <row r="198" spans="1:19">
      <c r="A198" t="str">
        <f>B198&amp;"-"&amp;COUNTIF($B$3:B198, B198)</f>
        <v>Havermans, Jos-Steen, Kees van-1</v>
      </c>
      <c r="B198" s="3" t="str">
        <f t="shared" si="20"/>
        <v>Havermans, Jos-Steen, Kees van</v>
      </c>
      <c r="C198" s="237">
        <v>45707</v>
      </c>
      <c r="D198" s="116" t="s">
        <v>22</v>
      </c>
      <c r="E198" s="146">
        <f>IFERROR(VLOOKUP(D198,Deelnemers!$B$2:$C$26,2,FALSE),"")</f>
        <v>13</v>
      </c>
      <c r="F198" s="136" t="s">
        <v>10</v>
      </c>
      <c r="G198" s="146">
        <f>IFERROR(VLOOKUP(F198,Deelnemers!$B$2:$C$26,2,FALSE),"")</f>
        <v>14</v>
      </c>
      <c r="H198" s="164">
        <v>13</v>
      </c>
      <c r="I198" s="165">
        <v>8</v>
      </c>
      <c r="J198" s="166">
        <v>17</v>
      </c>
      <c r="K198" s="164">
        <v>3</v>
      </c>
      <c r="L198" s="165">
        <v>3</v>
      </c>
      <c r="M198" s="138">
        <f t="shared" si="21"/>
        <v>0.76470588235294112</v>
      </c>
      <c r="N198" s="139">
        <f t="shared" si="22"/>
        <v>0.47058823529411764</v>
      </c>
      <c r="O198" s="140">
        <f>_xlfn.IFNA(IF(AND(H198&gt;=VLOOKUP(D198,Deelnemers!$B:$D,2,FALSE),I198&gt;=VLOOKUP(F198,Deelnemers!$B:$D,2,FALSE)),1,IF(H198&gt;=VLOOKUP(D198,Deelnemers!$B:$D,2,FALSE),3,0)),"")</f>
        <v>3</v>
      </c>
      <c r="P198" s="141">
        <f>_xlfn.IFNA(IF(AND(I198&gt;=VLOOKUP(F198,Deelnemers!$B:$D,2,FALSE),H198&gt;=VLOOKUP(D198,Deelnemers!$B:$D,2,FALSE)),1,IF(I198&gt;=VLOOKUP(F198,Deelnemers!$B:$D,2,FALSE),3,0)),"")</f>
        <v>0</v>
      </c>
      <c r="Q198" t="str">
        <f t="shared" si="23"/>
        <v>Havermans, Jos45707</v>
      </c>
      <c r="R198" t="str">
        <f t="shared" si="24"/>
        <v>Steen, Kees van45707</v>
      </c>
      <c r="S198" t="s">
        <v>30</v>
      </c>
    </row>
    <row r="199" spans="1:19">
      <c r="A199" t="str">
        <f>B199&amp;"-"&amp;COUNTIF($B$3:B199, B199)</f>
        <v>Praat, Marcel van-Verkooyen, John-1</v>
      </c>
      <c r="B199" s="3" t="str">
        <f t="shared" si="20"/>
        <v>Praat, Marcel van-Verkooyen, John</v>
      </c>
      <c r="C199" s="237">
        <v>45707</v>
      </c>
      <c r="D199" s="116" t="s">
        <v>13</v>
      </c>
      <c r="E199" s="146">
        <f>IFERROR(VLOOKUP(D199,Deelnemers!$B$2:$C$26,2,FALSE),"")</f>
        <v>12</v>
      </c>
      <c r="F199" s="136" t="s">
        <v>23</v>
      </c>
      <c r="G199" s="146">
        <f>IFERROR(VLOOKUP(F199,Deelnemers!$B$2:$C$26,2,FALSE),"")</f>
        <v>10</v>
      </c>
      <c r="H199" s="164">
        <v>12</v>
      </c>
      <c r="I199" s="165">
        <v>6</v>
      </c>
      <c r="J199" s="166">
        <v>26</v>
      </c>
      <c r="K199" s="164">
        <v>4</v>
      </c>
      <c r="L199" s="165">
        <v>2</v>
      </c>
      <c r="M199" s="138">
        <f t="shared" si="21"/>
        <v>0.46153846153846156</v>
      </c>
      <c r="N199" s="139">
        <f t="shared" si="22"/>
        <v>0.23076923076923078</v>
      </c>
      <c r="O199" s="140">
        <f>_xlfn.IFNA(IF(AND(H199&gt;=VLOOKUP(D199,Deelnemers!$B:$D,2,FALSE),I199&gt;=VLOOKUP(F199,Deelnemers!$B:$D,2,FALSE)),1,IF(H199&gt;=VLOOKUP(D199,Deelnemers!$B:$D,2,FALSE),3,0)),"")</f>
        <v>3</v>
      </c>
      <c r="P199" s="141">
        <f>_xlfn.IFNA(IF(AND(I199&gt;=VLOOKUP(F199,Deelnemers!$B:$D,2,FALSE),H199&gt;=VLOOKUP(D199,Deelnemers!$B:$D,2,FALSE)),1,IF(I199&gt;=VLOOKUP(F199,Deelnemers!$B:$D,2,FALSE),3,0)),"")</f>
        <v>0</v>
      </c>
      <c r="Q199" t="str">
        <f t="shared" si="23"/>
        <v>Praat, Marcel van45707</v>
      </c>
      <c r="R199" t="str">
        <f t="shared" si="24"/>
        <v>Verkooyen, John45707</v>
      </c>
      <c r="S199" t="s">
        <v>30</v>
      </c>
    </row>
    <row r="200" spans="1:19">
      <c r="A200" t="str">
        <f>B200&amp;"-"&amp;COUNTIF($B$3:B200, B200)</f>
        <v>Praat, Marcel van-Zagers, Kees-2</v>
      </c>
      <c r="B200" s="3" t="str">
        <f t="shared" si="20"/>
        <v>Praat, Marcel van-Zagers, Kees</v>
      </c>
      <c r="C200" s="237">
        <v>45707</v>
      </c>
      <c r="D200" s="116" t="s">
        <v>13</v>
      </c>
      <c r="E200" s="146">
        <f>IFERROR(VLOOKUP(D200,Deelnemers!$B$2:$C$26,2,FALSE),"")</f>
        <v>12</v>
      </c>
      <c r="F200" s="136" t="s">
        <v>16</v>
      </c>
      <c r="G200" s="146">
        <f>IFERROR(VLOOKUP(F200,Deelnemers!$B$2:$C$26,2,FALSE),"")</f>
        <v>12</v>
      </c>
      <c r="H200" s="164">
        <v>9</v>
      </c>
      <c r="I200" s="165">
        <v>12</v>
      </c>
      <c r="J200" s="166">
        <v>24</v>
      </c>
      <c r="K200" s="164">
        <v>3</v>
      </c>
      <c r="L200" s="165">
        <v>4</v>
      </c>
      <c r="M200" s="138">
        <f t="shared" si="21"/>
        <v>0.375</v>
      </c>
      <c r="N200" s="139">
        <f t="shared" si="22"/>
        <v>0.5</v>
      </c>
      <c r="O200" s="140">
        <f>_xlfn.IFNA(IF(AND(H200&gt;=VLOOKUP(D200,Deelnemers!$B:$D,2,FALSE),I200&gt;=VLOOKUP(F200,Deelnemers!$B:$D,2,FALSE)),1,IF(H200&gt;=VLOOKUP(D200,Deelnemers!$B:$D,2,FALSE),3,0)),"")</f>
        <v>0</v>
      </c>
      <c r="P200" s="141">
        <f>_xlfn.IFNA(IF(AND(I200&gt;=VLOOKUP(F200,Deelnemers!$B:$D,2,FALSE),H200&gt;=VLOOKUP(D200,Deelnemers!$B:$D,2,FALSE)),1,IF(I200&gt;=VLOOKUP(F200,Deelnemers!$B:$D,2,FALSE),3,0)),"")</f>
        <v>3</v>
      </c>
      <c r="Q200" t="str">
        <f t="shared" si="23"/>
        <v>Praat, Marcel van45707</v>
      </c>
      <c r="R200" t="str">
        <f t="shared" si="24"/>
        <v>Zagers, Kees45707</v>
      </c>
      <c r="S200" t="s">
        <v>30</v>
      </c>
    </row>
    <row r="201" spans="1:19">
      <c r="A201" t="str">
        <f>B201&amp;"-"&amp;COUNTIF($B$3:B201, B201)</f>
        <v>Vissenberg, Erwin-Kroese, Gerard-1</v>
      </c>
      <c r="B201" s="3" t="str">
        <f t="shared" si="20"/>
        <v>Vissenberg, Erwin-Kroese, Gerard</v>
      </c>
      <c r="C201" s="237">
        <v>45707</v>
      </c>
      <c r="D201" s="116" t="s">
        <v>14</v>
      </c>
      <c r="E201" s="146">
        <f>IFERROR(VLOOKUP(D201,Deelnemers!$B$2:$C$26,2,FALSE),"")</f>
        <v>19</v>
      </c>
      <c r="F201" s="136" t="s">
        <v>11</v>
      </c>
      <c r="G201" s="146">
        <f>IFERROR(VLOOKUP(F201,Deelnemers!$B$2:$C$26,2,FALSE),"")</f>
        <v>13</v>
      </c>
      <c r="H201" s="164">
        <v>17</v>
      </c>
      <c r="I201" s="165">
        <v>13</v>
      </c>
      <c r="J201" s="166">
        <v>27</v>
      </c>
      <c r="K201" s="164">
        <v>2</v>
      </c>
      <c r="L201" s="165">
        <v>4</v>
      </c>
      <c r="M201" s="138">
        <f t="shared" si="21"/>
        <v>0.62962962962962965</v>
      </c>
      <c r="N201" s="139">
        <f t="shared" si="22"/>
        <v>0.48148148148148145</v>
      </c>
      <c r="O201" s="140">
        <f>_xlfn.IFNA(IF(AND(H201&gt;=VLOOKUP(D201,Deelnemers!$B:$D,2,FALSE),I201&gt;=VLOOKUP(F201,Deelnemers!$B:$D,2,FALSE)),1,IF(H201&gt;=VLOOKUP(D201,Deelnemers!$B:$D,2,FALSE),3,0)),"")</f>
        <v>0</v>
      </c>
      <c r="P201" s="141">
        <f>_xlfn.IFNA(IF(AND(I201&gt;=VLOOKUP(F201,Deelnemers!$B:$D,2,FALSE),H201&gt;=VLOOKUP(D201,Deelnemers!$B:$D,2,FALSE)),1,IF(I201&gt;=VLOOKUP(F201,Deelnemers!$B:$D,2,FALSE),3,0)),"")</f>
        <v>3</v>
      </c>
      <c r="Q201" t="str">
        <f t="shared" si="23"/>
        <v>Vissenberg, Erwin45707</v>
      </c>
      <c r="R201" t="str">
        <f t="shared" si="24"/>
        <v>Kroese, Gerard45707</v>
      </c>
      <c r="S201" t="s">
        <v>30</v>
      </c>
    </row>
    <row r="202" spans="1:19">
      <c r="A202" t="str">
        <f>B202&amp;"-"&amp;COUNTIF($B$3:B202, B202)</f>
        <v>Verkooyen, John-Havermans, Jos-3</v>
      </c>
      <c r="B202" s="3" t="str">
        <f t="shared" si="20"/>
        <v>Verkooyen, John-Havermans, Jos</v>
      </c>
      <c r="C202" s="237">
        <v>45707</v>
      </c>
      <c r="D202" s="116" t="s">
        <v>23</v>
      </c>
      <c r="E202" s="146">
        <f>IFERROR(VLOOKUP(D202,Deelnemers!$B$2:$C$26,2,FALSE),"")</f>
        <v>10</v>
      </c>
      <c r="F202" s="136" t="s">
        <v>22</v>
      </c>
      <c r="G202" s="146">
        <f>IFERROR(VLOOKUP(F202,Deelnemers!$B$2:$C$26,2,FALSE),"")</f>
        <v>13</v>
      </c>
      <c r="H202" s="164">
        <v>6</v>
      </c>
      <c r="I202" s="165">
        <v>13</v>
      </c>
      <c r="J202" s="166">
        <v>29</v>
      </c>
      <c r="K202" s="164">
        <v>1</v>
      </c>
      <c r="L202" s="165">
        <v>3</v>
      </c>
      <c r="M202" s="138">
        <f t="shared" si="21"/>
        <v>0.20689655172413793</v>
      </c>
      <c r="N202" s="139">
        <f t="shared" si="22"/>
        <v>0.44827586206896552</v>
      </c>
      <c r="O202" s="140">
        <f>_xlfn.IFNA(IF(AND(H202&gt;=VLOOKUP(D202,Deelnemers!$B:$D,2,FALSE),I202&gt;=VLOOKUP(F202,Deelnemers!$B:$D,2,FALSE)),1,IF(H202&gt;=VLOOKUP(D202,Deelnemers!$B:$D,2,FALSE),3,0)),"")</f>
        <v>0</v>
      </c>
      <c r="P202" s="141">
        <f>_xlfn.IFNA(IF(AND(I202&gt;=VLOOKUP(F202,Deelnemers!$B:$D,2,FALSE),H202&gt;=VLOOKUP(D202,Deelnemers!$B:$D,2,FALSE)),1,IF(I202&gt;=VLOOKUP(F202,Deelnemers!$B:$D,2,FALSE),3,0)),"")</f>
        <v>3</v>
      </c>
      <c r="Q202" t="str">
        <f t="shared" si="23"/>
        <v>Verkooyen, John45707</v>
      </c>
      <c r="R202" t="str">
        <f t="shared" si="24"/>
        <v>Havermans, Jos45707</v>
      </c>
      <c r="S202" t="s">
        <v>30</v>
      </c>
    </row>
    <row r="203" spans="1:19">
      <c r="A203" t="str">
        <f>B203&amp;"-"&amp;COUNTIF($B$3:B203, B203)</f>
        <v>Vissenberg, Erwin-Steen, Kees van-4</v>
      </c>
      <c r="B203" s="3" t="str">
        <f t="shared" si="20"/>
        <v>Vissenberg, Erwin-Steen, Kees van</v>
      </c>
      <c r="C203" s="237">
        <v>45707</v>
      </c>
      <c r="D203" s="116" t="s">
        <v>14</v>
      </c>
      <c r="E203" s="146">
        <f>IFERROR(VLOOKUP(D203,Deelnemers!$B$2:$C$26,2,FALSE),"")</f>
        <v>19</v>
      </c>
      <c r="F203" s="136" t="s">
        <v>10</v>
      </c>
      <c r="G203" s="146">
        <f>IFERROR(VLOOKUP(F203,Deelnemers!$B$2:$C$26,2,FALSE),"")</f>
        <v>14</v>
      </c>
      <c r="H203" s="164">
        <v>19</v>
      </c>
      <c r="I203" s="165">
        <v>12</v>
      </c>
      <c r="J203" s="166">
        <v>21</v>
      </c>
      <c r="K203" s="164">
        <v>3</v>
      </c>
      <c r="L203" s="165">
        <v>2</v>
      </c>
      <c r="M203" s="138">
        <f t="shared" si="21"/>
        <v>0.90476190476190477</v>
      </c>
      <c r="N203" s="139">
        <f t="shared" si="22"/>
        <v>0.5714285714285714</v>
      </c>
      <c r="O203" s="140">
        <f>_xlfn.IFNA(IF(AND(H203&gt;=VLOOKUP(D203,Deelnemers!$B:$D,2,FALSE),I203&gt;=VLOOKUP(F203,Deelnemers!$B:$D,2,FALSE)),1,IF(H203&gt;=VLOOKUP(D203,Deelnemers!$B:$D,2,FALSE),3,0)),"")</f>
        <v>3</v>
      </c>
      <c r="P203" s="141">
        <f>_xlfn.IFNA(IF(AND(I203&gt;=VLOOKUP(F203,Deelnemers!$B:$D,2,FALSE),H203&gt;=VLOOKUP(D203,Deelnemers!$B:$D,2,FALSE)),1,IF(I203&gt;=VLOOKUP(F203,Deelnemers!$B:$D,2,FALSE),3,0)),"")</f>
        <v>0</v>
      </c>
      <c r="Q203" t="str">
        <f t="shared" si="23"/>
        <v>Vissenberg, Erwin45707</v>
      </c>
      <c r="R203" t="str">
        <f t="shared" si="24"/>
        <v>Steen, Kees van45707</v>
      </c>
      <c r="S203" t="s">
        <v>30</v>
      </c>
    </row>
    <row r="204" spans="1:19">
      <c r="A204" t="str">
        <f>B204&amp;"-"&amp;COUNTIF($B$3:B204, B204)</f>
        <v>Zagers, Kees-Vermeulen, Rudolf-3</v>
      </c>
      <c r="B204" s="3" t="str">
        <f t="shared" si="20"/>
        <v>Zagers, Kees-Vermeulen, Rudolf</v>
      </c>
      <c r="C204" s="237">
        <v>45707</v>
      </c>
      <c r="D204" s="116" t="s">
        <v>16</v>
      </c>
      <c r="E204" s="146">
        <f>IFERROR(VLOOKUP(D204,Deelnemers!$B$2:$C$26,2,FALSE),"")</f>
        <v>12</v>
      </c>
      <c r="F204" s="136" t="s">
        <v>12</v>
      </c>
      <c r="G204" s="146">
        <f>IFERROR(VLOOKUP(F204,Deelnemers!$B$2:$C$26,2,FALSE),"")</f>
        <v>14</v>
      </c>
      <c r="H204" s="164">
        <v>12</v>
      </c>
      <c r="I204" s="165">
        <v>7</v>
      </c>
      <c r="J204" s="166">
        <v>23</v>
      </c>
      <c r="K204" s="164">
        <v>3</v>
      </c>
      <c r="L204" s="165">
        <v>2</v>
      </c>
      <c r="M204" s="138">
        <f t="shared" si="21"/>
        <v>0.52173913043478259</v>
      </c>
      <c r="N204" s="139">
        <f t="shared" si="22"/>
        <v>0.30434782608695654</v>
      </c>
      <c r="O204" s="140">
        <f>_xlfn.IFNA(IF(AND(H204&gt;=VLOOKUP(D204,Deelnemers!$B:$D,2,FALSE),I204&gt;=VLOOKUP(F204,Deelnemers!$B:$D,2,FALSE)),1,IF(H204&gt;=VLOOKUP(D204,Deelnemers!$B:$D,2,FALSE),3,0)),"")</f>
        <v>3</v>
      </c>
      <c r="P204" s="141">
        <f>_xlfn.IFNA(IF(AND(I204&gt;=VLOOKUP(F204,Deelnemers!$B:$D,2,FALSE),H204&gt;=VLOOKUP(D204,Deelnemers!$B:$D,2,FALSE)),1,IF(I204&gt;=VLOOKUP(F204,Deelnemers!$B:$D,2,FALSE),3,0)),"")</f>
        <v>0</v>
      </c>
      <c r="Q204" t="str">
        <f t="shared" si="23"/>
        <v>Zagers, Kees45707</v>
      </c>
      <c r="R204" t="str">
        <f t="shared" si="24"/>
        <v>Vermeulen, Rudolf45707</v>
      </c>
      <c r="S204" t="s">
        <v>30</v>
      </c>
    </row>
    <row r="205" spans="1:19">
      <c r="A205" t="str">
        <f>B205&amp;"-"&amp;COUNTIF($B$3:B205, B205)</f>
        <v>Zagers, Kees-Kroese, Gerard-1</v>
      </c>
      <c r="B205" s="3" t="str">
        <f t="shared" si="20"/>
        <v>Zagers, Kees-Kroese, Gerard</v>
      </c>
      <c r="C205" s="237">
        <v>45714</v>
      </c>
      <c r="D205" s="116" t="s">
        <v>16</v>
      </c>
      <c r="E205" s="146">
        <f>IFERROR(VLOOKUP(D205,Deelnemers!$B$2:$C$26,2,FALSE),"")</f>
        <v>12</v>
      </c>
      <c r="F205" s="136" t="s">
        <v>11</v>
      </c>
      <c r="G205" s="146">
        <f>IFERROR(VLOOKUP(F205,Deelnemers!$B$2:$C$26,2,FALSE),"")</f>
        <v>13</v>
      </c>
      <c r="H205" s="164">
        <v>8</v>
      </c>
      <c r="I205" s="165">
        <v>13</v>
      </c>
      <c r="J205" s="166">
        <v>22</v>
      </c>
      <c r="K205" s="164">
        <v>2</v>
      </c>
      <c r="L205" s="165">
        <v>2</v>
      </c>
      <c r="M205" s="138">
        <f t="shared" si="21"/>
        <v>0.36363636363636365</v>
      </c>
      <c r="N205" s="139">
        <f t="shared" si="22"/>
        <v>0.59090909090909094</v>
      </c>
      <c r="O205" s="140">
        <f>_xlfn.IFNA(IF(AND(H205&gt;=VLOOKUP(D205,Deelnemers!$B:$D,2,FALSE),I205&gt;=VLOOKUP(F205,Deelnemers!$B:$D,2,FALSE)),1,IF(H205&gt;=VLOOKUP(D205,Deelnemers!$B:$D,2,FALSE),3,0)),"")</f>
        <v>0</v>
      </c>
      <c r="P205" s="141">
        <f>_xlfn.IFNA(IF(AND(I205&gt;=VLOOKUP(F205,Deelnemers!$B:$D,2,FALSE),H205&gt;=VLOOKUP(D205,Deelnemers!$B:$D,2,FALSE)),1,IF(I205&gt;=VLOOKUP(F205,Deelnemers!$B:$D,2,FALSE),3,0)),"")</f>
        <v>3</v>
      </c>
      <c r="Q205" t="str">
        <f t="shared" si="23"/>
        <v>Zagers, Kees45714</v>
      </c>
      <c r="R205" t="str">
        <f t="shared" si="24"/>
        <v>Kroese, Gerard45714</v>
      </c>
      <c r="S205" t="s">
        <v>30</v>
      </c>
    </row>
    <row r="206" spans="1:19">
      <c r="A206" t="str">
        <f>B206&amp;"-"&amp;COUNTIF($B$3:B206, B206)</f>
        <v>Steen, Kees van-Verkooyen, John-2</v>
      </c>
      <c r="B206" s="3" t="str">
        <f t="shared" si="20"/>
        <v>Steen, Kees van-Verkooyen, John</v>
      </c>
      <c r="C206" s="237">
        <v>45714</v>
      </c>
      <c r="D206" s="116" t="s">
        <v>10</v>
      </c>
      <c r="E206" s="146">
        <f>IFERROR(VLOOKUP(D206,Deelnemers!$B$2:$C$26,2,FALSE),"")</f>
        <v>14</v>
      </c>
      <c r="F206" s="136" t="s">
        <v>23</v>
      </c>
      <c r="G206" s="146">
        <f>IFERROR(VLOOKUP(F206,Deelnemers!$B$2:$C$26,2,FALSE),"")</f>
        <v>10</v>
      </c>
      <c r="H206" s="164">
        <v>14</v>
      </c>
      <c r="I206" s="165">
        <v>8</v>
      </c>
      <c r="J206" s="166">
        <v>26</v>
      </c>
      <c r="K206" s="164">
        <v>2</v>
      </c>
      <c r="L206" s="165">
        <v>2</v>
      </c>
      <c r="M206" s="138">
        <f t="shared" si="21"/>
        <v>0.53846153846153844</v>
      </c>
      <c r="N206" s="139">
        <f t="shared" si="22"/>
        <v>0.30769230769230771</v>
      </c>
      <c r="O206" s="140">
        <f>_xlfn.IFNA(IF(AND(H206&gt;=VLOOKUP(D206,Deelnemers!$B:$D,2,FALSE),I206&gt;=VLOOKUP(F206,Deelnemers!$B:$D,2,FALSE)),1,IF(H206&gt;=VLOOKUP(D206,Deelnemers!$B:$D,2,FALSE),3,0)),"")</f>
        <v>3</v>
      </c>
      <c r="P206" s="141">
        <f>_xlfn.IFNA(IF(AND(I206&gt;=VLOOKUP(F206,Deelnemers!$B:$D,2,FALSE),H206&gt;=VLOOKUP(D206,Deelnemers!$B:$D,2,FALSE)),1,IF(I206&gt;=VLOOKUP(F206,Deelnemers!$B:$D,2,FALSE),3,0)),"")</f>
        <v>0</v>
      </c>
      <c r="Q206" t="str">
        <f t="shared" si="23"/>
        <v>Steen, Kees van45714</v>
      </c>
      <c r="R206" t="str">
        <f t="shared" si="24"/>
        <v>Verkooyen, John45714</v>
      </c>
      <c r="S206" t="s">
        <v>30</v>
      </c>
    </row>
    <row r="207" spans="1:19">
      <c r="A207" t="str">
        <f>B207&amp;"-"&amp;COUNTIF($B$3:B207, B207)</f>
        <v>Praat, Marcel van-Havermans, Jos-2</v>
      </c>
      <c r="B207" s="3" t="str">
        <f t="shared" si="20"/>
        <v>Praat, Marcel van-Havermans, Jos</v>
      </c>
      <c r="C207" s="237">
        <v>45714</v>
      </c>
      <c r="D207" s="116" t="s">
        <v>13</v>
      </c>
      <c r="E207" s="146">
        <f>IFERROR(VLOOKUP(D207,Deelnemers!$B$2:$C$26,2,FALSE),"")</f>
        <v>12</v>
      </c>
      <c r="F207" s="136" t="s">
        <v>22</v>
      </c>
      <c r="G207" s="146">
        <f>IFERROR(VLOOKUP(F207,Deelnemers!$B$2:$C$26,2,FALSE),"")</f>
        <v>13</v>
      </c>
      <c r="H207" s="164">
        <v>7</v>
      </c>
      <c r="I207" s="165">
        <v>13</v>
      </c>
      <c r="J207" s="166">
        <v>30</v>
      </c>
      <c r="K207" s="164">
        <v>3</v>
      </c>
      <c r="L207" s="165">
        <v>3</v>
      </c>
      <c r="M207" s="138">
        <f t="shared" si="21"/>
        <v>0.23333333333333334</v>
      </c>
      <c r="N207" s="139">
        <f t="shared" si="22"/>
        <v>0.43333333333333335</v>
      </c>
      <c r="O207" s="140">
        <f>_xlfn.IFNA(IF(AND(H207&gt;=VLOOKUP(D207,Deelnemers!$B:$D,2,FALSE),I207&gt;=VLOOKUP(F207,Deelnemers!$B:$D,2,FALSE)),1,IF(H207&gt;=VLOOKUP(D207,Deelnemers!$B:$D,2,FALSE),3,0)),"")</f>
        <v>0</v>
      </c>
      <c r="P207" s="141">
        <f>_xlfn.IFNA(IF(AND(I207&gt;=VLOOKUP(F207,Deelnemers!$B:$D,2,FALSE),H207&gt;=VLOOKUP(D207,Deelnemers!$B:$D,2,FALSE)),1,IF(I207&gt;=VLOOKUP(F207,Deelnemers!$B:$D,2,FALSE),3,0)),"")</f>
        <v>3</v>
      </c>
      <c r="Q207" t="str">
        <f t="shared" si="23"/>
        <v>Praat, Marcel van45714</v>
      </c>
      <c r="R207" t="str">
        <f t="shared" si="24"/>
        <v>Havermans, Jos45714</v>
      </c>
      <c r="S207" t="s">
        <v>30</v>
      </c>
    </row>
    <row r="208" spans="1:19">
      <c r="A208" t="str">
        <f>B208&amp;"-"&amp;COUNTIF($B$3:B208, B208)</f>
        <v>Kroese, Gerard-Vissenberg, Erwin-1</v>
      </c>
      <c r="B208" s="3" t="str">
        <f t="shared" si="20"/>
        <v>Kroese, Gerard-Vissenberg, Erwin</v>
      </c>
      <c r="C208" s="237">
        <v>45714</v>
      </c>
      <c r="D208" s="116" t="s">
        <v>11</v>
      </c>
      <c r="E208" s="146">
        <f>IFERROR(VLOOKUP(D208,Deelnemers!$B$2:$C$26,2,FALSE),"")</f>
        <v>13</v>
      </c>
      <c r="F208" s="136" t="s">
        <v>14</v>
      </c>
      <c r="G208" s="146">
        <f>IFERROR(VLOOKUP(F208,Deelnemers!$B$2:$C$26,2,FALSE),"")</f>
        <v>19</v>
      </c>
      <c r="H208" s="164">
        <v>3</v>
      </c>
      <c r="I208" s="165">
        <v>15</v>
      </c>
      <c r="J208" s="166">
        <v>30</v>
      </c>
      <c r="K208" s="164">
        <v>2</v>
      </c>
      <c r="L208" s="165">
        <v>3</v>
      </c>
      <c r="M208" s="138">
        <f t="shared" si="21"/>
        <v>0.1</v>
      </c>
      <c r="N208" s="139">
        <f t="shared" si="22"/>
        <v>0.5</v>
      </c>
      <c r="O208" s="140">
        <f>_xlfn.IFNA(IF(AND(H208&gt;=VLOOKUP(D208,Deelnemers!$B:$D,2,FALSE),I208&gt;=VLOOKUP(F208,Deelnemers!$B:$D,2,FALSE)),1,IF(H208&gt;=VLOOKUP(D208,Deelnemers!$B:$D,2,FALSE),3,0)),"")</f>
        <v>0</v>
      </c>
      <c r="P208" s="141">
        <f>_xlfn.IFNA(IF(AND(I208&gt;=VLOOKUP(F208,Deelnemers!$B:$D,2,FALSE),H208&gt;=VLOOKUP(D208,Deelnemers!$B:$D,2,FALSE)),1,IF(I208&gt;=VLOOKUP(F208,Deelnemers!$B:$D,2,FALSE),3,0)),"")</f>
        <v>0</v>
      </c>
      <c r="Q208" t="str">
        <f t="shared" si="23"/>
        <v>Kroese, Gerard45714</v>
      </c>
      <c r="R208" t="str">
        <f t="shared" si="24"/>
        <v>Vissenberg, Erwin45714</v>
      </c>
      <c r="S208" t="s">
        <v>30</v>
      </c>
    </row>
    <row r="209" spans="1:19">
      <c r="A209" t="str">
        <f>B209&amp;"-"&amp;COUNTIF($B$3:B209, B209)</f>
        <v>Steen, Kees van-Zagers, Kees-4</v>
      </c>
      <c r="B209" s="3" t="str">
        <f t="shared" si="20"/>
        <v>Steen, Kees van-Zagers, Kees</v>
      </c>
      <c r="C209" s="237">
        <v>45714</v>
      </c>
      <c r="D209" s="116" t="s">
        <v>10</v>
      </c>
      <c r="E209" s="146">
        <f>IFERROR(VLOOKUP(D209,Deelnemers!$B$2:$C$26,2,FALSE),"")</f>
        <v>14</v>
      </c>
      <c r="F209" s="136" t="s">
        <v>16</v>
      </c>
      <c r="G209" s="146">
        <f>IFERROR(VLOOKUP(F209,Deelnemers!$B$2:$C$26,2,FALSE),"")</f>
        <v>12</v>
      </c>
      <c r="H209" s="164">
        <v>14</v>
      </c>
      <c r="I209" s="165">
        <v>11</v>
      </c>
      <c r="J209" s="166">
        <v>26</v>
      </c>
      <c r="K209" s="164">
        <v>3</v>
      </c>
      <c r="L209" s="165">
        <v>2</v>
      </c>
      <c r="M209" s="138">
        <f t="shared" si="21"/>
        <v>0.53846153846153844</v>
      </c>
      <c r="N209" s="139">
        <f t="shared" si="22"/>
        <v>0.42307692307692307</v>
      </c>
      <c r="O209" s="140">
        <f>_xlfn.IFNA(IF(AND(H209&gt;=VLOOKUP(D209,Deelnemers!$B:$D,2,FALSE),I209&gt;=VLOOKUP(F209,Deelnemers!$B:$D,2,FALSE)),1,IF(H209&gt;=VLOOKUP(D209,Deelnemers!$B:$D,2,FALSE),3,0)),"")</f>
        <v>3</v>
      </c>
      <c r="P209" s="141">
        <f>_xlfn.IFNA(IF(AND(I209&gt;=VLOOKUP(F209,Deelnemers!$B:$D,2,FALSE),H209&gt;=VLOOKUP(D209,Deelnemers!$B:$D,2,FALSE)),1,IF(I209&gt;=VLOOKUP(F209,Deelnemers!$B:$D,2,FALSE),3,0)),"")</f>
        <v>0</v>
      </c>
      <c r="Q209" t="str">
        <f t="shared" si="23"/>
        <v>Steen, Kees van45714</v>
      </c>
      <c r="R209" t="str">
        <f t="shared" si="24"/>
        <v>Zagers, Kees45714</v>
      </c>
      <c r="S209" t="s">
        <v>30</v>
      </c>
    </row>
    <row r="210" spans="1:19">
      <c r="A210" t="str">
        <f>B210&amp;"-"&amp;COUNTIF($B$3:B210, B210)</f>
        <v>Verkooyen, John-Havermans, Jos-4</v>
      </c>
      <c r="B210" s="3" t="str">
        <f t="shared" si="20"/>
        <v>Verkooyen, John-Havermans, Jos</v>
      </c>
      <c r="C210" s="237">
        <v>45714</v>
      </c>
      <c r="D210" s="116" t="s">
        <v>23</v>
      </c>
      <c r="E210" s="146">
        <f>IFERROR(VLOOKUP(D210,Deelnemers!$B$2:$C$26,2,FALSE),"")</f>
        <v>10</v>
      </c>
      <c r="F210" s="136" t="s">
        <v>22</v>
      </c>
      <c r="G210" s="146">
        <f>IFERROR(VLOOKUP(F210,Deelnemers!$B$2:$C$26,2,FALSE),"")</f>
        <v>13</v>
      </c>
      <c r="H210" s="164">
        <v>8</v>
      </c>
      <c r="I210" s="165">
        <v>13</v>
      </c>
      <c r="J210" s="166">
        <v>19</v>
      </c>
      <c r="K210" s="164">
        <v>2</v>
      </c>
      <c r="L210" s="165">
        <v>3</v>
      </c>
      <c r="M210" s="138">
        <f t="shared" si="21"/>
        <v>0.42105263157894735</v>
      </c>
      <c r="N210" s="139">
        <f t="shared" si="22"/>
        <v>0.68421052631578949</v>
      </c>
      <c r="O210" s="140">
        <f>_xlfn.IFNA(IF(AND(H210&gt;=VLOOKUP(D210,Deelnemers!$B:$D,2,FALSE),I210&gt;=VLOOKUP(F210,Deelnemers!$B:$D,2,FALSE)),1,IF(H210&gt;=VLOOKUP(D210,Deelnemers!$B:$D,2,FALSE),3,0)),"")</f>
        <v>0</v>
      </c>
      <c r="P210" s="141">
        <f>_xlfn.IFNA(IF(AND(I210&gt;=VLOOKUP(F210,Deelnemers!$B:$D,2,FALSE),H210&gt;=VLOOKUP(D210,Deelnemers!$B:$D,2,FALSE)),1,IF(I210&gt;=VLOOKUP(F210,Deelnemers!$B:$D,2,FALSE),3,0)),"")</f>
        <v>3</v>
      </c>
      <c r="Q210" t="str">
        <f t="shared" si="23"/>
        <v>Verkooyen, John45714</v>
      </c>
      <c r="R210" t="str">
        <f t="shared" si="24"/>
        <v>Havermans, Jos45714</v>
      </c>
      <c r="S210" t="s">
        <v>30</v>
      </c>
    </row>
    <row r="211" spans="1:19">
      <c r="A211" t="str">
        <f>B211&amp;"-"&amp;COUNTIF($B$3:B211, B211)</f>
        <v>Vissenberg, Erwin-Praat, Marcel van-2</v>
      </c>
      <c r="B211" s="3" t="str">
        <f t="shared" si="20"/>
        <v>Vissenberg, Erwin-Praat, Marcel van</v>
      </c>
      <c r="C211" s="237">
        <v>45714</v>
      </c>
      <c r="D211" s="116" t="s">
        <v>14</v>
      </c>
      <c r="E211" s="146">
        <f>IFERROR(VLOOKUP(D211,Deelnemers!$B$2:$C$26,2,FALSE),"")</f>
        <v>19</v>
      </c>
      <c r="F211" s="136" t="s">
        <v>13</v>
      </c>
      <c r="G211" s="146">
        <f>IFERROR(VLOOKUP(F211,Deelnemers!$B$2:$C$26,2,FALSE),"")</f>
        <v>12</v>
      </c>
      <c r="H211" s="164">
        <v>19</v>
      </c>
      <c r="I211" s="165">
        <v>11</v>
      </c>
      <c r="J211" s="166">
        <v>21</v>
      </c>
      <c r="K211" s="164">
        <v>6</v>
      </c>
      <c r="L211" s="165">
        <v>2</v>
      </c>
      <c r="M211" s="138">
        <f t="shared" si="21"/>
        <v>0.90476190476190477</v>
      </c>
      <c r="N211" s="139">
        <f t="shared" si="22"/>
        <v>0.52380952380952384</v>
      </c>
      <c r="O211" s="140">
        <f>_xlfn.IFNA(IF(AND(H211&gt;=VLOOKUP(D211,Deelnemers!$B:$D,2,FALSE),I211&gt;=VLOOKUP(F211,Deelnemers!$B:$D,2,FALSE)),1,IF(H211&gt;=VLOOKUP(D211,Deelnemers!$B:$D,2,FALSE),3,0)),"")</f>
        <v>3</v>
      </c>
      <c r="P211" s="141">
        <f>_xlfn.IFNA(IF(AND(I211&gt;=VLOOKUP(F211,Deelnemers!$B:$D,2,FALSE),H211&gt;=VLOOKUP(D211,Deelnemers!$B:$D,2,FALSE)),1,IF(I211&gt;=VLOOKUP(F211,Deelnemers!$B:$D,2,FALSE),3,0)),"")</f>
        <v>0</v>
      </c>
      <c r="Q211" t="str">
        <f t="shared" si="23"/>
        <v>Vissenberg, Erwin45714</v>
      </c>
      <c r="R211" t="str">
        <f t="shared" si="24"/>
        <v>Praat, Marcel van45714</v>
      </c>
      <c r="S211" t="s">
        <v>30</v>
      </c>
    </row>
    <row r="212" spans="1:19">
      <c r="A212" t="str">
        <f>B212&amp;"-"&amp;COUNTIF($B$3:B212, B212)</f>
        <v>Steen, Kees van-Kroese, Gerard-2</v>
      </c>
      <c r="B212" s="3" t="str">
        <f t="shared" si="20"/>
        <v>Steen, Kees van-Kroese, Gerard</v>
      </c>
      <c r="C212" s="237">
        <v>45714</v>
      </c>
      <c r="D212" s="116" t="s">
        <v>10</v>
      </c>
      <c r="E212" s="146">
        <f>IFERROR(VLOOKUP(D212,Deelnemers!$B$2:$C$26,2,FALSE),"")</f>
        <v>14</v>
      </c>
      <c r="F212" s="136" t="s">
        <v>11</v>
      </c>
      <c r="G212" s="146">
        <f>IFERROR(VLOOKUP(F212,Deelnemers!$B$2:$C$26,2,FALSE),"")</f>
        <v>13</v>
      </c>
      <c r="H212" s="164">
        <v>14</v>
      </c>
      <c r="I212" s="165">
        <v>9</v>
      </c>
      <c r="J212" s="166">
        <v>20</v>
      </c>
      <c r="K212" s="164">
        <v>3</v>
      </c>
      <c r="L212" s="165">
        <v>2</v>
      </c>
      <c r="M212" s="138">
        <f t="shared" si="21"/>
        <v>0.7</v>
      </c>
      <c r="N212" s="139">
        <f t="shared" si="22"/>
        <v>0.45</v>
      </c>
      <c r="O212" s="140">
        <f>_xlfn.IFNA(IF(AND(H212&gt;=VLOOKUP(D212,Deelnemers!$B:$D,2,FALSE),I212&gt;=VLOOKUP(F212,Deelnemers!$B:$D,2,FALSE)),1,IF(H212&gt;=VLOOKUP(D212,Deelnemers!$B:$D,2,FALSE),3,0)),"")</f>
        <v>3</v>
      </c>
      <c r="P212" s="141">
        <f>_xlfn.IFNA(IF(AND(I212&gt;=VLOOKUP(F212,Deelnemers!$B:$D,2,FALSE),H212&gt;=VLOOKUP(D212,Deelnemers!$B:$D,2,FALSE)),1,IF(I212&gt;=VLOOKUP(F212,Deelnemers!$B:$D,2,FALSE),3,0)),"")</f>
        <v>0</v>
      </c>
      <c r="Q212" t="str">
        <f t="shared" si="23"/>
        <v>Steen, Kees van45714</v>
      </c>
      <c r="R212" t="str">
        <f t="shared" si="24"/>
        <v>Kroese, Gerard45714</v>
      </c>
      <c r="S212" t="s">
        <v>30</v>
      </c>
    </row>
    <row r="213" spans="1:19">
      <c r="A213" t="str">
        <f>B213&amp;"-"&amp;COUNTIF($B$3:B213, B213)</f>
        <v>Vermeulen, Rudolf-Jochems, Cees-4</v>
      </c>
      <c r="B213" s="3" t="str">
        <f t="shared" si="20"/>
        <v>Vermeulen, Rudolf-Jochems, Cees</v>
      </c>
      <c r="C213" s="237">
        <v>45721</v>
      </c>
      <c r="D213" s="116" t="s">
        <v>12</v>
      </c>
      <c r="E213" s="146">
        <f>IFERROR(VLOOKUP(D213,Deelnemers!$B$2:$C$26,2,FALSE),"")</f>
        <v>14</v>
      </c>
      <c r="F213" s="136" t="s">
        <v>17</v>
      </c>
      <c r="G213" s="146">
        <f>IFERROR(VLOOKUP(F213,Deelnemers!$B$2:$C$26,2,FALSE),"")</f>
        <v>17</v>
      </c>
      <c r="H213" s="164">
        <v>7</v>
      </c>
      <c r="I213" s="165">
        <v>17</v>
      </c>
      <c r="J213" s="166">
        <v>11</v>
      </c>
      <c r="K213" s="164">
        <v>2</v>
      </c>
      <c r="L213" s="165">
        <v>4</v>
      </c>
      <c r="M213" s="138">
        <f t="shared" si="21"/>
        <v>0.63636363636363635</v>
      </c>
      <c r="N213" s="139">
        <f t="shared" si="22"/>
        <v>1.5454545454545454</v>
      </c>
      <c r="O213" s="140">
        <f>_xlfn.IFNA(IF(AND(H213&gt;=VLOOKUP(D213,Deelnemers!$B:$D,2,FALSE),I213&gt;=VLOOKUP(F213,Deelnemers!$B:$D,2,FALSE)),1,IF(H213&gt;=VLOOKUP(D213,Deelnemers!$B:$D,2,FALSE),3,0)),"")</f>
        <v>0</v>
      </c>
      <c r="P213" s="141">
        <f>_xlfn.IFNA(IF(AND(I213&gt;=VLOOKUP(F213,Deelnemers!$B:$D,2,FALSE),H213&gt;=VLOOKUP(D213,Deelnemers!$B:$D,2,FALSE)),1,IF(I213&gt;=VLOOKUP(F213,Deelnemers!$B:$D,2,FALSE),3,0)),"")</f>
        <v>3</v>
      </c>
      <c r="Q213" t="str">
        <f t="shared" si="23"/>
        <v>Vermeulen, Rudolf45721</v>
      </c>
      <c r="R213" t="str">
        <f t="shared" si="24"/>
        <v>Jochems, Cees45721</v>
      </c>
      <c r="S213" t="s">
        <v>30</v>
      </c>
    </row>
    <row r="214" spans="1:19">
      <c r="A214" t="str">
        <f>B214&amp;"-"&amp;COUNTIF($B$3:B214, B214)</f>
        <v>Verkooyen, John-Hoppenbrouwers, Ben-2</v>
      </c>
      <c r="B214" s="3" t="str">
        <f t="shared" si="20"/>
        <v>Verkooyen, John-Hoppenbrouwers, Ben</v>
      </c>
      <c r="C214" s="237">
        <v>45721</v>
      </c>
      <c r="D214" s="116" t="s">
        <v>23</v>
      </c>
      <c r="E214" s="146">
        <f>IFERROR(VLOOKUP(D214,Deelnemers!$B$2:$C$26,2,FALSE),"")</f>
        <v>10</v>
      </c>
      <c r="F214" s="136" t="s">
        <v>9</v>
      </c>
      <c r="G214" s="146">
        <f>IFERROR(VLOOKUP(F214,Deelnemers!$B$2:$C$26,2,FALSE),"")</f>
        <v>12</v>
      </c>
      <c r="H214" s="164">
        <v>9</v>
      </c>
      <c r="I214" s="165">
        <v>12</v>
      </c>
      <c r="J214" s="166">
        <v>29</v>
      </c>
      <c r="K214" s="164">
        <v>2</v>
      </c>
      <c r="L214" s="165">
        <v>2</v>
      </c>
      <c r="M214" s="138">
        <f t="shared" si="21"/>
        <v>0.31034482758620691</v>
      </c>
      <c r="N214" s="139">
        <f t="shared" si="22"/>
        <v>0.41379310344827586</v>
      </c>
      <c r="O214" s="140">
        <f>_xlfn.IFNA(IF(AND(H214&gt;=VLOOKUP(D214,Deelnemers!$B:$D,2,FALSE),I214&gt;=VLOOKUP(F214,Deelnemers!$B:$D,2,FALSE)),1,IF(H214&gt;=VLOOKUP(D214,Deelnemers!$B:$D,2,FALSE),3,0)),"")</f>
        <v>0</v>
      </c>
      <c r="P214" s="141">
        <f>_xlfn.IFNA(IF(AND(I214&gt;=VLOOKUP(F214,Deelnemers!$B:$D,2,FALSE),H214&gt;=VLOOKUP(D214,Deelnemers!$B:$D,2,FALSE)),1,IF(I214&gt;=VLOOKUP(F214,Deelnemers!$B:$D,2,FALSE),3,0)),"")</f>
        <v>3</v>
      </c>
      <c r="Q214" t="str">
        <f t="shared" si="23"/>
        <v>Verkooyen, John45721</v>
      </c>
      <c r="R214" t="str">
        <f t="shared" si="24"/>
        <v>Hoppenbrouwers, Ben45721</v>
      </c>
      <c r="S214" t="s">
        <v>30</v>
      </c>
    </row>
    <row r="215" spans="1:19">
      <c r="A215" t="str">
        <f>B215&amp;"-"&amp;COUNTIF($B$3:B215, B215)</f>
        <v>Praat, Marcel van-Jochems, Cees-1</v>
      </c>
      <c r="B215" s="3" t="str">
        <f t="shared" si="20"/>
        <v>Praat, Marcel van-Jochems, Cees</v>
      </c>
      <c r="C215" s="237">
        <v>45721</v>
      </c>
      <c r="D215" s="116" t="s">
        <v>13</v>
      </c>
      <c r="E215" s="146">
        <f>IFERROR(VLOOKUP(D215,Deelnemers!$B$2:$C$26,2,FALSE),"")</f>
        <v>12</v>
      </c>
      <c r="F215" s="136" t="s">
        <v>17</v>
      </c>
      <c r="G215" s="146">
        <f>IFERROR(VLOOKUP(F215,Deelnemers!$B$2:$C$26,2,FALSE),"")</f>
        <v>17</v>
      </c>
      <c r="H215" s="164">
        <v>7</v>
      </c>
      <c r="I215" s="165">
        <v>17</v>
      </c>
      <c r="J215" s="166">
        <v>17</v>
      </c>
      <c r="K215" s="164">
        <v>3</v>
      </c>
      <c r="L215" s="165">
        <v>4</v>
      </c>
      <c r="M215" s="138">
        <f t="shared" si="21"/>
        <v>0.41176470588235292</v>
      </c>
      <c r="N215" s="139">
        <f t="shared" si="22"/>
        <v>1</v>
      </c>
      <c r="O215" s="140">
        <f>_xlfn.IFNA(IF(AND(H215&gt;=VLOOKUP(D215,Deelnemers!$B:$D,2,FALSE),I215&gt;=VLOOKUP(F215,Deelnemers!$B:$D,2,FALSE)),1,IF(H215&gt;=VLOOKUP(D215,Deelnemers!$B:$D,2,FALSE),3,0)),"")</f>
        <v>0</v>
      </c>
      <c r="P215" s="141">
        <f>_xlfn.IFNA(IF(AND(I215&gt;=VLOOKUP(F215,Deelnemers!$B:$D,2,FALSE),H215&gt;=VLOOKUP(D215,Deelnemers!$B:$D,2,FALSE)),1,IF(I215&gt;=VLOOKUP(F215,Deelnemers!$B:$D,2,FALSE),3,0)),"")</f>
        <v>3</v>
      </c>
      <c r="Q215" t="str">
        <f t="shared" si="23"/>
        <v>Praat, Marcel van45721</v>
      </c>
      <c r="R215" t="str">
        <f t="shared" si="24"/>
        <v>Jochems, Cees45721</v>
      </c>
      <c r="S215" t="s">
        <v>30</v>
      </c>
    </row>
    <row r="216" spans="1:19">
      <c r="A216" t="str">
        <f>B216&amp;"-"&amp;COUNTIF($B$3:B216, B216)</f>
        <v>Verkooyen, John-Vermeulen, Rudolf-1</v>
      </c>
      <c r="B216" s="3" t="str">
        <f t="shared" si="20"/>
        <v>Verkooyen, John-Vermeulen, Rudolf</v>
      </c>
      <c r="C216" s="237">
        <v>45721</v>
      </c>
      <c r="D216" s="116" t="s">
        <v>23</v>
      </c>
      <c r="E216" s="146">
        <f>IFERROR(VLOOKUP(D216,Deelnemers!$B$2:$C$26,2,FALSE),"")</f>
        <v>10</v>
      </c>
      <c r="F216" s="136" t="s">
        <v>12</v>
      </c>
      <c r="G216" s="146">
        <f>IFERROR(VLOOKUP(F216,Deelnemers!$B$2:$C$26,2,FALSE),"")</f>
        <v>14</v>
      </c>
      <c r="H216" s="164">
        <v>7</v>
      </c>
      <c r="I216" s="165">
        <v>11</v>
      </c>
      <c r="J216" s="166">
        <v>30</v>
      </c>
      <c r="K216" s="164">
        <v>3</v>
      </c>
      <c r="L216" s="165">
        <v>2</v>
      </c>
      <c r="M216" s="138">
        <f t="shared" si="21"/>
        <v>0.23333333333333334</v>
      </c>
      <c r="N216" s="139">
        <f t="shared" si="22"/>
        <v>0.36666666666666664</v>
      </c>
      <c r="O216" s="140">
        <f>_xlfn.IFNA(IF(AND(H216&gt;=VLOOKUP(D216,Deelnemers!$B:$D,2,FALSE),I216&gt;=VLOOKUP(F216,Deelnemers!$B:$D,2,FALSE)),1,IF(H216&gt;=VLOOKUP(D216,Deelnemers!$B:$D,2,FALSE),3,0)),"")</f>
        <v>0</v>
      </c>
      <c r="P216" s="141">
        <f>_xlfn.IFNA(IF(AND(I216&gt;=VLOOKUP(F216,Deelnemers!$B:$D,2,FALSE),H216&gt;=VLOOKUP(D216,Deelnemers!$B:$D,2,FALSE)),1,IF(I216&gt;=VLOOKUP(F216,Deelnemers!$B:$D,2,FALSE),3,0)),"")</f>
        <v>0</v>
      </c>
      <c r="Q216" t="str">
        <f t="shared" si="23"/>
        <v>Verkooyen, John45721</v>
      </c>
      <c r="R216" t="str">
        <f t="shared" si="24"/>
        <v>Vermeulen, Rudolf45721</v>
      </c>
      <c r="S216" t="s">
        <v>30</v>
      </c>
    </row>
    <row r="217" spans="1:19">
      <c r="A217" t="str">
        <f>B217&amp;"-"&amp;COUNTIF($B$3:B217, B217)</f>
        <v>Zagers, Kees-Hoppenbrouwers, Ben-2</v>
      </c>
      <c r="B217" s="3" t="str">
        <f t="shared" si="20"/>
        <v>Zagers, Kees-Hoppenbrouwers, Ben</v>
      </c>
      <c r="C217" s="237">
        <v>45721</v>
      </c>
      <c r="D217" s="116" t="s">
        <v>16</v>
      </c>
      <c r="E217" s="146">
        <f>IFERROR(VLOOKUP(D217,Deelnemers!$B$2:$C$26,2,FALSE),"")</f>
        <v>12</v>
      </c>
      <c r="F217" s="136" t="s">
        <v>9</v>
      </c>
      <c r="G217" s="146">
        <f>IFERROR(VLOOKUP(F217,Deelnemers!$B$2:$C$26,2,FALSE),"")</f>
        <v>12</v>
      </c>
      <c r="H217" s="164">
        <v>8</v>
      </c>
      <c r="I217" s="165">
        <v>12</v>
      </c>
      <c r="J217" s="166">
        <v>15</v>
      </c>
      <c r="K217" s="164">
        <v>2</v>
      </c>
      <c r="L217" s="165">
        <v>3</v>
      </c>
      <c r="M217" s="138">
        <f t="shared" si="21"/>
        <v>0.53333333333333333</v>
      </c>
      <c r="N217" s="139">
        <f t="shared" si="22"/>
        <v>0.8</v>
      </c>
      <c r="O217" s="140">
        <f>_xlfn.IFNA(IF(AND(H217&gt;=VLOOKUP(D217,Deelnemers!$B:$D,2,FALSE),I217&gt;=VLOOKUP(F217,Deelnemers!$B:$D,2,FALSE)),1,IF(H217&gt;=VLOOKUP(D217,Deelnemers!$B:$D,2,FALSE),3,0)),"")</f>
        <v>0</v>
      </c>
      <c r="P217" s="141">
        <f>_xlfn.IFNA(IF(AND(I217&gt;=VLOOKUP(F217,Deelnemers!$B:$D,2,FALSE),H217&gt;=VLOOKUP(D217,Deelnemers!$B:$D,2,FALSE)),1,IF(I217&gt;=VLOOKUP(F217,Deelnemers!$B:$D,2,FALSE),3,0)),"")</f>
        <v>3</v>
      </c>
      <c r="Q217" t="str">
        <f t="shared" si="23"/>
        <v>Zagers, Kees45721</v>
      </c>
      <c r="R217" t="str">
        <f t="shared" si="24"/>
        <v>Hoppenbrouwers, Ben45721</v>
      </c>
      <c r="S217" t="s">
        <v>30</v>
      </c>
    </row>
    <row r="218" spans="1:19">
      <c r="A218" t="str">
        <f>B218&amp;"-"&amp;COUNTIF($B$3:B218, B218)</f>
        <v>Praat, Marcel van-Vissenberg, Erwin-2</v>
      </c>
      <c r="B218" s="3" t="str">
        <f t="shared" si="20"/>
        <v>Praat, Marcel van-Vissenberg, Erwin</v>
      </c>
      <c r="C218" s="237">
        <v>45721</v>
      </c>
      <c r="D218" s="116" t="s">
        <v>13</v>
      </c>
      <c r="E218" s="146">
        <f>IFERROR(VLOOKUP(D218,Deelnemers!$B$2:$C$26,2,FALSE),"")</f>
        <v>12</v>
      </c>
      <c r="F218" s="136" t="s">
        <v>14</v>
      </c>
      <c r="G218" s="146">
        <f>IFERROR(VLOOKUP(F218,Deelnemers!$B$2:$C$26,2,FALSE),"")</f>
        <v>19</v>
      </c>
      <c r="H218" s="164">
        <v>10</v>
      </c>
      <c r="I218" s="165">
        <v>19</v>
      </c>
      <c r="J218" s="166">
        <v>27</v>
      </c>
      <c r="K218" s="164">
        <v>2</v>
      </c>
      <c r="L218" s="165">
        <v>5</v>
      </c>
      <c r="M218" s="138">
        <f t="shared" si="21"/>
        <v>0.37037037037037035</v>
      </c>
      <c r="N218" s="139">
        <f t="shared" si="22"/>
        <v>0.70370370370370372</v>
      </c>
      <c r="O218" s="140">
        <f>_xlfn.IFNA(IF(AND(H218&gt;=VLOOKUP(D218,Deelnemers!$B:$D,2,FALSE),I218&gt;=VLOOKUP(F218,Deelnemers!$B:$D,2,FALSE)),1,IF(H218&gt;=VLOOKUP(D218,Deelnemers!$B:$D,2,FALSE),3,0)),"")</f>
        <v>0</v>
      </c>
      <c r="P218" s="141">
        <f>_xlfn.IFNA(IF(AND(I218&gt;=VLOOKUP(F218,Deelnemers!$B:$D,2,FALSE),H218&gt;=VLOOKUP(D218,Deelnemers!$B:$D,2,FALSE)),1,IF(I218&gt;=VLOOKUP(F218,Deelnemers!$B:$D,2,FALSE),3,0)),"")</f>
        <v>3</v>
      </c>
      <c r="Q218" t="str">
        <f t="shared" si="23"/>
        <v>Praat, Marcel van45721</v>
      </c>
      <c r="R218" t="str">
        <f t="shared" si="24"/>
        <v>Vissenberg, Erwin45721</v>
      </c>
      <c r="S218" t="s">
        <v>30</v>
      </c>
    </row>
    <row r="219" spans="1:19">
      <c r="A219" t="str">
        <f>B219&amp;"-"&amp;COUNTIF($B$3:B219, B219)</f>
        <v>Jochems, Cees-Hoppenbrouwers, Ben-2</v>
      </c>
      <c r="B219" s="3" t="str">
        <f t="shared" si="20"/>
        <v>Jochems, Cees-Hoppenbrouwers, Ben</v>
      </c>
      <c r="C219" s="237">
        <v>45721</v>
      </c>
      <c r="D219" s="116" t="s">
        <v>17</v>
      </c>
      <c r="E219" s="146">
        <f>IFERROR(VLOOKUP(D219,Deelnemers!$B$2:$C$26,2,FALSE),"")</f>
        <v>17</v>
      </c>
      <c r="F219" s="136" t="s">
        <v>9</v>
      </c>
      <c r="G219" s="146">
        <f>IFERROR(VLOOKUP(F219,Deelnemers!$B$2:$C$26,2,FALSE),"")</f>
        <v>12</v>
      </c>
      <c r="H219" s="164">
        <v>17</v>
      </c>
      <c r="I219" s="165">
        <v>7</v>
      </c>
      <c r="J219" s="166">
        <v>22</v>
      </c>
      <c r="K219" s="164">
        <v>6</v>
      </c>
      <c r="L219" s="165">
        <v>2</v>
      </c>
      <c r="M219" s="138">
        <f t="shared" si="21"/>
        <v>0.77272727272727271</v>
      </c>
      <c r="N219" s="139">
        <f t="shared" si="22"/>
        <v>0.31818181818181818</v>
      </c>
      <c r="O219" s="140">
        <f>_xlfn.IFNA(IF(AND(H219&gt;=VLOOKUP(D219,Deelnemers!$B:$D,2,FALSE),I219&gt;=VLOOKUP(F219,Deelnemers!$B:$D,2,FALSE)),1,IF(H219&gt;=VLOOKUP(D219,Deelnemers!$B:$D,2,FALSE),3,0)),"")</f>
        <v>3</v>
      </c>
      <c r="P219" s="141">
        <f>_xlfn.IFNA(IF(AND(I219&gt;=VLOOKUP(F219,Deelnemers!$B:$D,2,FALSE),H219&gt;=VLOOKUP(D219,Deelnemers!$B:$D,2,FALSE)),1,IF(I219&gt;=VLOOKUP(F219,Deelnemers!$B:$D,2,FALSE),3,0)),"")</f>
        <v>0</v>
      </c>
      <c r="Q219" t="str">
        <f t="shared" si="23"/>
        <v>Jochems, Cees45721</v>
      </c>
      <c r="R219" t="str">
        <f t="shared" si="24"/>
        <v>Hoppenbrouwers, Ben45721</v>
      </c>
      <c r="S219" t="s">
        <v>30</v>
      </c>
    </row>
    <row r="220" spans="1:19">
      <c r="A220" t="str">
        <f>B220&amp;"-"&amp;COUNTIF($B$3:B220, B220)</f>
        <v>Vermeulen, Rudolf-Zagers, Kees-3</v>
      </c>
      <c r="B220" s="3" t="str">
        <f t="shared" si="20"/>
        <v>Vermeulen, Rudolf-Zagers, Kees</v>
      </c>
      <c r="C220" s="237">
        <v>45728</v>
      </c>
      <c r="D220" s="116" t="s">
        <v>12</v>
      </c>
      <c r="E220" s="146">
        <f>IFERROR(VLOOKUP(D220,Deelnemers!$B$2:$C$26,2,FALSE),"")</f>
        <v>14</v>
      </c>
      <c r="F220" s="136" t="s">
        <v>16</v>
      </c>
      <c r="G220" s="146">
        <f>IFERROR(VLOOKUP(F220,Deelnemers!$B$2:$C$26,2,FALSE),"")</f>
        <v>12</v>
      </c>
      <c r="H220" s="164">
        <v>14</v>
      </c>
      <c r="I220" s="165">
        <v>10</v>
      </c>
      <c r="J220" s="166">
        <v>23</v>
      </c>
      <c r="K220" s="164">
        <v>3</v>
      </c>
      <c r="L220" s="165">
        <v>2</v>
      </c>
      <c r="M220" s="138">
        <f t="shared" si="21"/>
        <v>0.60869565217391308</v>
      </c>
      <c r="N220" s="139">
        <f t="shared" si="22"/>
        <v>0.43478260869565216</v>
      </c>
      <c r="O220" s="140">
        <f>_xlfn.IFNA(IF(AND(H220&gt;=VLOOKUP(D220,Deelnemers!$B:$D,2,FALSE),I220&gt;=VLOOKUP(F220,Deelnemers!$B:$D,2,FALSE)),1,IF(H220&gt;=VLOOKUP(D220,Deelnemers!$B:$D,2,FALSE),3,0)),"")</f>
        <v>3</v>
      </c>
      <c r="P220" s="141">
        <f>_xlfn.IFNA(IF(AND(I220&gt;=VLOOKUP(F220,Deelnemers!$B:$D,2,FALSE),H220&gt;=VLOOKUP(D220,Deelnemers!$B:$D,2,FALSE)),1,IF(I220&gt;=VLOOKUP(F220,Deelnemers!$B:$D,2,FALSE),3,0)),"")</f>
        <v>0</v>
      </c>
      <c r="Q220" t="str">
        <f t="shared" si="23"/>
        <v>Vermeulen, Rudolf45728</v>
      </c>
      <c r="R220" t="str">
        <f t="shared" si="24"/>
        <v>Zagers, Kees45728</v>
      </c>
      <c r="S220" t="s">
        <v>30</v>
      </c>
    </row>
    <row r="221" spans="1:19">
      <c r="A221" t="str">
        <f>B221&amp;"-"&amp;COUNTIF($B$3:B221, B221)</f>
        <v>Zagers, Kees-Zagers, Mark-2</v>
      </c>
      <c r="B221" s="3" t="str">
        <f t="shared" si="20"/>
        <v>Zagers, Kees-Zagers, Mark</v>
      </c>
      <c r="C221" s="237">
        <v>45728</v>
      </c>
      <c r="D221" s="116" t="s">
        <v>16</v>
      </c>
      <c r="E221" s="146">
        <f>IFERROR(VLOOKUP(D221,Deelnemers!$B$2:$C$26,2,FALSE),"")</f>
        <v>12</v>
      </c>
      <c r="F221" s="136" t="s">
        <v>18</v>
      </c>
      <c r="G221" s="146">
        <f>IFERROR(VLOOKUP(F221,Deelnemers!$B$2:$C$26,2,FALSE),"")</f>
        <v>15</v>
      </c>
      <c r="H221" s="164">
        <v>12</v>
      </c>
      <c r="I221" s="165">
        <v>10</v>
      </c>
      <c r="J221" s="166">
        <v>26</v>
      </c>
      <c r="K221" s="164">
        <v>2</v>
      </c>
      <c r="L221" s="165">
        <v>3</v>
      </c>
      <c r="M221" s="138">
        <f t="shared" si="21"/>
        <v>0.46153846153846156</v>
      </c>
      <c r="N221" s="139">
        <f t="shared" si="22"/>
        <v>0.38461538461538464</v>
      </c>
      <c r="O221" s="140">
        <f>_xlfn.IFNA(IF(AND(H221&gt;=VLOOKUP(D221,Deelnemers!$B:$D,2,FALSE),I221&gt;=VLOOKUP(F221,Deelnemers!$B:$D,2,FALSE)),1,IF(H221&gt;=VLOOKUP(D221,Deelnemers!$B:$D,2,FALSE),3,0)),"")</f>
        <v>3</v>
      </c>
      <c r="P221" s="141">
        <f>_xlfn.IFNA(IF(AND(I221&gt;=VLOOKUP(F221,Deelnemers!$B:$D,2,FALSE),H221&gt;=VLOOKUP(D221,Deelnemers!$B:$D,2,FALSE)),1,IF(I221&gt;=VLOOKUP(F221,Deelnemers!$B:$D,2,FALSE),3,0)),"")</f>
        <v>0</v>
      </c>
      <c r="Q221" t="str">
        <f t="shared" si="23"/>
        <v>Zagers, Kees45728</v>
      </c>
      <c r="R221" t="str">
        <f t="shared" si="24"/>
        <v>Zagers, Mark45728</v>
      </c>
      <c r="S221" t="s">
        <v>30</v>
      </c>
    </row>
    <row r="222" spans="1:19">
      <c r="A222" t="str">
        <f>B222&amp;"-"&amp;COUNTIF($B$3:B222, B222)</f>
        <v>Vermeulen, Rudolf-Zagers, Mark-5</v>
      </c>
      <c r="B222" s="3" t="str">
        <f t="shared" si="20"/>
        <v>Vermeulen, Rudolf-Zagers, Mark</v>
      </c>
      <c r="C222" s="237">
        <v>45728</v>
      </c>
      <c r="D222" s="116" t="s">
        <v>12</v>
      </c>
      <c r="E222" s="146">
        <f>IFERROR(VLOOKUP(D222,Deelnemers!$B$2:$C$26,2,FALSE),"")</f>
        <v>14</v>
      </c>
      <c r="F222" s="136" t="s">
        <v>18</v>
      </c>
      <c r="G222" s="146">
        <f>IFERROR(VLOOKUP(F222,Deelnemers!$B$2:$C$26,2,FALSE),"")</f>
        <v>15</v>
      </c>
      <c r="H222" s="164">
        <v>14</v>
      </c>
      <c r="I222" s="165">
        <v>15</v>
      </c>
      <c r="J222" s="166">
        <v>25</v>
      </c>
      <c r="K222" s="164">
        <v>3</v>
      </c>
      <c r="L222" s="165">
        <v>3</v>
      </c>
      <c r="M222" s="138">
        <f t="shared" si="21"/>
        <v>0.56000000000000005</v>
      </c>
      <c r="N222" s="139">
        <f t="shared" si="22"/>
        <v>0.6</v>
      </c>
      <c r="O222" s="140">
        <f>_xlfn.IFNA(IF(AND(H222&gt;=VLOOKUP(D222,Deelnemers!$B:$D,2,FALSE),I222&gt;=VLOOKUP(F222,Deelnemers!$B:$D,2,FALSE)),1,IF(H222&gt;=VLOOKUP(D222,Deelnemers!$B:$D,2,FALSE),3,0)),"")</f>
        <v>1</v>
      </c>
      <c r="P222" s="141">
        <f>_xlfn.IFNA(IF(AND(I222&gt;=VLOOKUP(F222,Deelnemers!$B:$D,2,FALSE),H222&gt;=VLOOKUP(D222,Deelnemers!$B:$D,2,FALSE)),1,IF(I222&gt;=VLOOKUP(F222,Deelnemers!$B:$D,2,FALSE),3,0)),"")</f>
        <v>1</v>
      </c>
      <c r="Q222" t="str">
        <f t="shared" si="23"/>
        <v>Vermeulen, Rudolf45728</v>
      </c>
      <c r="R222" t="str">
        <f t="shared" si="24"/>
        <v>Zagers, Mark45728</v>
      </c>
      <c r="S222" t="s">
        <v>30</v>
      </c>
    </row>
    <row r="223" spans="1:19">
      <c r="A223" t="str">
        <f>B223&amp;"-"&amp;COUNTIF($B$3:B223, B223)</f>
        <v>Hoppenbrouwers, Ben-Vermeulen, Rudolf-3</v>
      </c>
      <c r="B223" s="3" t="str">
        <f t="shared" si="20"/>
        <v>Hoppenbrouwers, Ben-Vermeulen, Rudolf</v>
      </c>
      <c r="C223" s="237">
        <v>45735</v>
      </c>
      <c r="D223" s="116" t="s">
        <v>9</v>
      </c>
      <c r="E223" s="146">
        <f>IFERROR(VLOOKUP(D223,Deelnemers!$B$2:$C$26,2,FALSE),"")</f>
        <v>12</v>
      </c>
      <c r="F223" s="136" t="s">
        <v>12</v>
      </c>
      <c r="G223" s="146">
        <f>IFERROR(VLOOKUP(F223,Deelnemers!$B$2:$C$26,2,FALSE),"")</f>
        <v>14</v>
      </c>
      <c r="H223" s="164">
        <v>8</v>
      </c>
      <c r="I223" s="165">
        <v>14</v>
      </c>
      <c r="J223" s="166">
        <v>23</v>
      </c>
      <c r="K223" s="164">
        <v>2</v>
      </c>
      <c r="L223" s="165">
        <v>4</v>
      </c>
      <c r="M223" s="138">
        <f t="shared" si="21"/>
        <v>0.34782608695652173</v>
      </c>
      <c r="N223" s="139">
        <f t="shared" si="22"/>
        <v>0.60869565217391308</v>
      </c>
      <c r="O223" s="140">
        <f>_xlfn.IFNA(IF(AND(H223&gt;=VLOOKUP(D223,Deelnemers!$B:$D,2,FALSE),I223&gt;=VLOOKUP(F223,Deelnemers!$B:$D,2,FALSE)),1,IF(H223&gt;=VLOOKUP(D223,Deelnemers!$B:$D,2,FALSE),3,0)),"")</f>
        <v>0</v>
      </c>
      <c r="P223" s="141">
        <f>_xlfn.IFNA(IF(AND(I223&gt;=VLOOKUP(F223,Deelnemers!$B:$D,2,FALSE),H223&gt;=VLOOKUP(D223,Deelnemers!$B:$D,2,FALSE)),1,IF(I223&gt;=VLOOKUP(F223,Deelnemers!$B:$D,2,FALSE),3,0)),"")</f>
        <v>3</v>
      </c>
      <c r="Q223" t="str">
        <f t="shared" si="23"/>
        <v>Hoppenbrouwers, Ben45735</v>
      </c>
      <c r="R223" t="str">
        <f t="shared" si="24"/>
        <v>Vermeulen, Rudolf45735</v>
      </c>
      <c r="S223" t="s">
        <v>30</v>
      </c>
    </row>
    <row r="224" spans="1:19">
      <c r="A224" t="str">
        <f>B224&amp;"-"&amp;COUNTIF($B$3:B224, B224)</f>
        <v>Verkooyen, John-Steen, Kees van-1</v>
      </c>
      <c r="B224" s="3" t="str">
        <f t="shared" si="20"/>
        <v>Verkooyen, John-Steen, Kees van</v>
      </c>
      <c r="C224" s="237">
        <v>45735</v>
      </c>
      <c r="D224" s="116" t="s">
        <v>23</v>
      </c>
      <c r="E224" s="146">
        <f>IFERROR(VLOOKUP(D224,Deelnemers!$B$2:$C$26,2,FALSE),"")</f>
        <v>10</v>
      </c>
      <c r="F224" s="136" t="s">
        <v>10</v>
      </c>
      <c r="G224" s="146">
        <f>IFERROR(VLOOKUP(F224,Deelnemers!$B$2:$C$26,2,FALSE),"")</f>
        <v>14</v>
      </c>
      <c r="H224" s="164">
        <v>7</v>
      </c>
      <c r="I224" s="165">
        <v>6</v>
      </c>
      <c r="J224" s="166">
        <v>30</v>
      </c>
      <c r="K224" s="164">
        <v>2</v>
      </c>
      <c r="L224" s="165">
        <v>2</v>
      </c>
      <c r="M224" s="138">
        <f t="shared" si="21"/>
        <v>0.23333333333333334</v>
      </c>
      <c r="N224" s="139">
        <f t="shared" si="22"/>
        <v>0.2</v>
      </c>
      <c r="O224" s="140">
        <f>_xlfn.IFNA(IF(AND(H224&gt;=VLOOKUP(D224,Deelnemers!$B:$D,2,FALSE),I224&gt;=VLOOKUP(F224,Deelnemers!$B:$D,2,FALSE)),1,IF(H224&gt;=VLOOKUP(D224,Deelnemers!$B:$D,2,FALSE),3,0)),"")</f>
        <v>0</v>
      </c>
      <c r="P224" s="141">
        <f>_xlfn.IFNA(IF(AND(I224&gt;=VLOOKUP(F224,Deelnemers!$B:$D,2,FALSE),H224&gt;=VLOOKUP(D224,Deelnemers!$B:$D,2,FALSE)),1,IF(I224&gt;=VLOOKUP(F224,Deelnemers!$B:$D,2,FALSE),3,0)),"")</f>
        <v>0</v>
      </c>
      <c r="Q224" t="str">
        <f t="shared" si="23"/>
        <v>Verkooyen, John45735</v>
      </c>
      <c r="R224" t="str">
        <f t="shared" si="24"/>
        <v>Steen, Kees van45735</v>
      </c>
      <c r="S224" t="s">
        <v>30</v>
      </c>
    </row>
    <row r="225" spans="1:19">
      <c r="A225" t="str">
        <f>B225&amp;"-"&amp;COUNTIF($B$3:B225, B225)</f>
        <v>Vissenberg, Erwin-Vermeulen, Rudolf-1</v>
      </c>
      <c r="B225" s="3" t="str">
        <f t="shared" si="20"/>
        <v>Vissenberg, Erwin-Vermeulen, Rudolf</v>
      </c>
      <c r="C225" s="237">
        <v>45735</v>
      </c>
      <c r="D225" s="116" t="s">
        <v>14</v>
      </c>
      <c r="E225" s="146">
        <f>IFERROR(VLOOKUP(D225,Deelnemers!$B$2:$C$26,2,FALSE),"")</f>
        <v>19</v>
      </c>
      <c r="F225" s="136" t="s">
        <v>12</v>
      </c>
      <c r="G225" s="146">
        <f>IFERROR(VLOOKUP(F225,Deelnemers!$B$2:$C$26,2,FALSE),"")</f>
        <v>14</v>
      </c>
      <c r="H225" s="164">
        <v>11</v>
      </c>
      <c r="I225" s="165">
        <v>14</v>
      </c>
      <c r="J225" s="166">
        <v>27</v>
      </c>
      <c r="K225" s="164">
        <v>4</v>
      </c>
      <c r="L225" s="165">
        <v>3</v>
      </c>
      <c r="M225" s="138">
        <f t="shared" si="21"/>
        <v>0.40740740740740738</v>
      </c>
      <c r="N225" s="139">
        <f t="shared" si="22"/>
        <v>0.51851851851851849</v>
      </c>
      <c r="O225" s="140">
        <f>_xlfn.IFNA(IF(AND(H225&gt;=VLOOKUP(D225,Deelnemers!$B:$D,2,FALSE),I225&gt;=VLOOKUP(F225,Deelnemers!$B:$D,2,FALSE)),1,IF(H225&gt;=VLOOKUP(D225,Deelnemers!$B:$D,2,FALSE),3,0)),"")</f>
        <v>0</v>
      </c>
      <c r="P225" s="141">
        <f>_xlfn.IFNA(IF(AND(I225&gt;=VLOOKUP(F225,Deelnemers!$B:$D,2,FALSE),H225&gt;=VLOOKUP(D225,Deelnemers!$B:$D,2,FALSE)),1,IF(I225&gt;=VLOOKUP(F225,Deelnemers!$B:$D,2,FALSE),3,0)),"")</f>
        <v>3</v>
      </c>
      <c r="Q225" t="str">
        <f t="shared" si="23"/>
        <v>Vissenberg, Erwin45735</v>
      </c>
      <c r="R225" t="str">
        <f t="shared" si="24"/>
        <v>Vermeulen, Rudolf45735</v>
      </c>
      <c r="S225" t="s">
        <v>30</v>
      </c>
    </row>
    <row r="226" spans="1:19">
      <c r="A226" t="str">
        <f>B226&amp;"-"&amp;COUNTIF($B$3:B226, B226)</f>
        <v>Steen, Jan van-Zagers, Kees-3</v>
      </c>
      <c r="B226" s="3" t="str">
        <f t="shared" si="20"/>
        <v>Steen, Jan van-Zagers, Kees</v>
      </c>
      <c r="C226" s="237">
        <v>45735</v>
      </c>
      <c r="D226" s="116" t="s">
        <v>19</v>
      </c>
      <c r="E226" s="146">
        <f>IFERROR(VLOOKUP(D226,Deelnemers!$B$2:$C$26,2,FALSE),"")</f>
        <v>14</v>
      </c>
      <c r="F226" s="136" t="s">
        <v>16</v>
      </c>
      <c r="G226" s="146">
        <f>IFERROR(VLOOKUP(F226,Deelnemers!$B$2:$C$26,2,FALSE),"")</f>
        <v>12</v>
      </c>
      <c r="H226" s="164">
        <v>9</v>
      </c>
      <c r="I226" s="165">
        <v>12</v>
      </c>
      <c r="J226" s="166">
        <v>25</v>
      </c>
      <c r="K226" s="164">
        <v>3</v>
      </c>
      <c r="L226" s="165">
        <v>3</v>
      </c>
      <c r="M226" s="138">
        <f t="shared" si="21"/>
        <v>0.36</v>
      </c>
      <c r="N226" s="139">
        <f t="shared" si="22"/>
        <v>0.48</v>
      </c>
      <c r="O226" s="140">
        <f>_xlfn.IFNA(IF(AND(H226&gt;=VLOOKUP(D226,Deelnemers!$B:$D,2,FALSE),I226&gt;=VLOOKUP(F226,Deelnemers!$B:$D,2,FALSE)),1,IF(H226&gt;=VLOOKUP(D226,Deelnemers!$B:$D,2,FALSE),3,0)),"")</f>
        <v>0</v>
      </c>
      <c r="P226" s="141">
        <f>_xlfn.IFNA(IF(AND(I226&gt;=VLOOKUP(F226,Deelnemers!$B:$D,2,FALSE),H226&gt;=VLOOKUP(D226,Deelnemers!$B:$D,2,FALSE)),1,IF(I226&gt;=VLOOKUP(F226,Deelnemers!$B:$D,2,FALSE),3,0)),"")</f>
        <v>3</v>
      </c>
      <c r="Q226" t="str">
        <f t="shared" si="23"/>
        <v>Steen, Jan van45735</v>
      </c>
      <c r="R226" t="str">
        <f t="shared" si="24"/>
        <v>Zagers, Kees45735</v>
      </c>
      <c r="S226" t="s">
        <v>30</v>
      </c>
    </row>
    <row r="227" spans="1:19">
      <c r="A227" t="str">
        <f>B227&amp;"-"&amp;COUNTIF($B$3:B227, B227)</f>
        <v>Hoppenbrouwers, Ben-Verkooyen, John-2</v>
      </c>
      <c r="B227" s="3" t="str">
        <f t="shared" si="20"/>
        <v>Hoppenbrouwers, Ben-Verkooyen, John</v>
      </c>
      <c r="C227" s="237">
        <v>45735</v>
      </c>
      <c r="D227" s="116" t="s">
        <v>9</v>
      </c>
      <c r="E227" s="146">
        <f>IFERROR(VLOOKUP(D227,Deelnemers!$B$2:$C$26,2,FALSE),"")</f>
        <v>12</v>
      </c>
      <c r="F227" s="136" t="s">
        <v>23</v>
      </c>
      <c r="G227" s="146">
        <f>IFERROR(VLOOKUP(F227,Deelnemers!$B$2:$C$26,2,FALSE),"")</f>
        <v>10</v>
      </c>
      <c r="H227" s="164">
        <v>12</v>
      </c>
      <c r="I227" s="165">
        <v>10</v>
      </c>
      <c r="J227" s="166">
        <v>25</v>
      </c>
      <c r="K227" s="164">
        <v>2</v>
      </c>
      <c r="L227" s="165">
        <v>3</v>
      </c>
      <c r="M227" s="138">
        <f t="shared" si="21"/>
        <v>0.48</v>
      </c>
      <c r="N227" s="139">
        <f t="shared" si="22"/>
        <v>0.4</v>
      </c>
      <c r="O227" s="140">
        <f>_xlfn.IFNA(IF(AND(H227&gt;=VLOOKUP(D227,Deelnemers!$B:$D,2,FALSE),I227&gt;=VLOOKUP(F227,Deelnemers!$B:$D,2,FALSE)),1,IF(H227&gt;=VLOOKUP(D227,Deelnemers!$B:$D,2,FALSE),3,0)),"")</f>
        <v>1</v>
      </c>
      <c r="P227" s="141">
        <f>_xlfn.IFNA(IF(AND(I227&gt;=VLOOKUP(F227,Deelnemers!$B:$D,2,FALSE),H227&gt;=VLOOKUP(D227,Deelnemers!$B:$D,2,FALSE)),1,IF(I227&gt;=VLOOKUP(F227,Deelnemers!$B:$D,2,FALSE),3,0)),"")</f>
        <v>1</v>
      </c>
      <c r="Q227" t="str">
        <f t="shared" si="23"/>
        <v>Hoppenbrouwers, Ben45735</v>
      </c>
      <c r="R227" t="str">
        <f t="shared" si="24"/>
        <v>Verkooyen, John45735</v>
      </c>
      <c r="S227" t="s">
        <v>30</v>
      </c>
    </row>
    <row r="228" spans="1:19">
      <c r="A228" t="str">
        <f>B228&amp;"-"&amp;COUNTIF($B$3:B228, B228)</f>
        <v>Steen, Kees van-Steen, Jan van-3</v>
      </c>
      <c r="B228" s="3" t="str">
        <f t="shared" si="20"/>
        <v>Steen, Kees van-Steen, Jan van</v>
      </c>
      <c r="C228" s="237">
        <v>45735</v>
      </c>
      <c r="D228" s="116" t="s">
        <v>10</v>
      </c>
      <c r="E228" s="146">
        <f>IFERROR(VLOOKUP(D228,Deelnemers!$B$2:$C$26,2,FALSE),"")</f>
        <v>14</v>
      </c>
      <c r="F228" s="136" t="s">
        <v>19</v>
      </c>
      <c r="G228" s="146">
        <f>IFERROR(VLOOKUP(F228,Deelnemers!$B$2:$C$26,2,FALSE),"")</f>
        <v>14</v>
      </c>
      <c r="H228" s="164">
        <v>13</v>
      </c>
      <c r="I228" s="165">
        <v>14</v>
      </c>
      <c r="J228" s="166">
        <v>23</v>
      </c>
      <c r="K228" s="164">
        <v>3</v>
      </c>
      <c r="L228" s="165">
        <v>4</v>
      </c>
      <c r="M228" s="138">
        <f t="shared" si="21"/>
        <v>0.56521739130434778</v>
      </c>
      <c r="N228" s="139">
        <f t="shared" si="22"/>
        <v>0.60869565217391308</v>
      </c>
      <c r="O228" s="140">
        <f>_xlfn.IFNA(IF(AND(H228&gt;=VLOOKUP(D228,Deelnemers!$B:$D,2,FALSE),I228&gt;=VLOOKUP(F228,Deelnemers!$B:$D,2,FALSE)),1,IF(H228&gt;=VLOOKUP(D228,Deelnemers!$B:$D,2,FALSE),3,0)),"")</f>
        <v>0</v>
      </c>
      <c r="P228" s="141">
        <f>_xlfn.IFNA(IF(AND(I228&gt;=VLOOKUP(F228,Deelnemers!$B:$D,2,FALSE),H228&gt;=VLOOKUP(D228,Deelnemers!$B:$D,2,FALSE)),1,IF(I228&gt;=VLOOKUP(F228,Deelnemers!$B:$D,2,FALSE),3,0)),"")</f>
        <v>3</v>
      </c>
      <c r="Q228" t="str">
        <f t="shared" si="23"/>
        <v>Steen, Kees van45735</v>
      </c>
      <c r="R228" t="str">
        <f t="shared" si="24"/>
        <v>Steen, Jan van45735</v>
      </c>
      <c r="S228" t="s">
        <v>30</v>
      </c>
    </row>
    <row r="229" spans="1:19">
      <c r="A229" t="str">
        <f>B229&amp;"-"&amp;COUNTIF($B$3:B229, B229)</f>
        <v>Zagers, Kees-Vissenberg, Erwin-2</v>
      </c>
      <c r="B229" s="3" t="str">
        <f t="shared" si="20"/>
        <v>Zagers, Kees-Vissenberg, Erwin</v>
      </c>
      <c r="C229" s="237">
        <v>45735</v>
      </c>
      <c r="D229" s="116" t="s">
        <v>16</v>
      </c>
      <c r="E229" s="146">
        <f>IFERROR(VLOOKUP(D229,Deelnemers!$B$2:$C$26,2,FALSE),"")</f>
        <v>12</v>
      </c>
      <c r="F229" s="136" t="s">
        <v>14</v>
      </c>
      <c r="G229" s="146">
        <f>IFERROR(VLOOKUP(F229,Deelnemers!$B$2:$C$26,2,FALSE),"")</f>
        <v>19</v>
      </c>
      <c r="H229" s="164">
        <v>10</v>
      </c>
      <c r="I229" s="165">
        <v>13</v>
      </c>
      <c r="J229" s="166">
        <v>30</v>
      </c>
      <c r="K229" s="164">
        <v>2</v>
      </c>
      <c r="L229" s="165">
        <v>4</v>
      </c>
      <c r="M229" s="138">
        <f t="shared" si="21"/>
        <v>0.33333333333333331</v>
      </c>
      <c r="N229" s="139">
        <f t="shared" si="22"/>
        <v>0.43333333333333335</v>
      </c>
      <c r="O229" s="140">
        <f>_xlfn.IFNA(IF(AND(H229&gt;=VLOOKUP(D229,Deelnemers!$B:$D,2,FALSE),I229&gt;=VLOOKUP(F229,Deelnemers!$B:$D,2,FALSE)),1,IF(H229&gt;=VLOOKUP(D229,Deelnemers!$B:$D,2,FALSE),3,0)),"")</f>
        <v>0</v>
      </c>
      <c r="P229" s="141">
        <f>_xlfn.IFNA(IF(AND(I229&gt;=VLOOKUP(F229,Deelnemers!$B:$D,2,FALSE),H229&gt;=VLOOKUP(D229,Deelnemers!$B:$D,2,FALSE)),1,IF(I229&gt;=VLOOKUP(F229,Deelnemers!$B:$D,2,FALSE),3,0)),"")</f>
        <v>0</v>
      </c>
      <c r="Q229" t="str">
        <f t="shared" si="23"/>
        <v>Zagers, Kees45735</v>
      </c>
      <c r="R229" t="str">
        <f t="shared" si="24"/>
        <v>Vissenberg, Erwin45735</v>
      </c>
      <c r="S229" t="s">
        <v>30</v>
      </c>
    </row>
    <row r="230" spans="1:19">
      <c r="A230" t="str">
        <f>B230&amp;"-"&amp;COUNTIF($B$3:B230, B230)</f>
        <v>Vermeulen, Rudolf-Steen, Jan van-2</v>
      </c>
      <c r="B230" s="3" t="str">
        <f t="shared" si="20"/>
        <v>Vermeulen, Rudolf-Steen, Jan van</v>
      </c>
      <c r="C230" s="237">
        <v>45735</v>
      </c>
      <c r="D230" s="116" t="s">
        <v>12</v>
      </c>
      <c r="E230" s="146">
        <f>IFERROR(VLOOKUP(D230,Deelnemers!$B$2:$C$26,2,FALSE),"")</f>
        <v>14</v>
      </c>
      <c r="F230" s="136" t="s">
        <v>19</v>
      </c>
      <c r="G230" s="146">
        <f>IFERROR(VLOOKUP(F230,Deelnemers!$B$2:$C$26,2,FALSE),"")</f>
        <v>14</v>
      </c>
      <c r="H230" s="164">
        <v>12</v>
      </c>
      <c r="I230" s="165">
        <v>10</v>
      </c>
      <c r="J230" s="166">
        <v>30</v>
      </c>
      <c r="K230" s="164">
        <v>2</v>
      </c>
      <c r="L230" s="165">
        <v>1</v>
      </c>
      <c r="M230" s="138">
        <f t="shared" si="21"/>
        <v>0.4</v>
      </c>
      <c r="N230" s="139">
        <f t="shared" si="22"/>
        <v>0.33333333333333331</v>
      </c>
      <c r="O230" s="140">
        <f>_xlfn.IFNA(IF(AND(H230&gt;=VLOOKUP(D230,Deelnemers!$B:$D,2,FALSE),I230&gt;=VLOOKUP(F230,Deelnemers!$B:$D,2,FALSE)),1,IF(H230&gt;=VLOOKUP(D230,Deelnemers!$B:$D,2,FALSE),3,0)),"")</f>
        <v>0</v>
      </c>
      <c r="P230" s="141">
        <f>_xlfn.IFNA(IF(AND(I230&gt;=VLOOKUP(F230,Deelnemers!$B:$D,2,FALSE),H230&gt;=VLOOKUP(D230,Deelnemers!$B:$D,2,FALSE)),1,IF(I230&gt;=VLOOKUP(F230,Deelnemers!$B:$D,2,FALSE),3,0)),"")</f>
        <v>0</v>
      </c>
      <c r="Q230" t="str">
        <f t="shared" si="23"/>
        <v>Vermeulen, Rudolf45735</v>
      </c>
      <c r="R230" t="str">
        <f t="shared" si="24"/>
        <v>Steen, Jan van45735</v>
      </c>
      <c r="S230" t="s">
        <v>30</v>
      </c>
    </row>
    <row r="231" spans="1:19">
      <c r="A231" t="str">
        <f>B231&amp;"-"&amp;COUNTIF($B$3:B231, B231)</f>
        <v>Steen, Kees van-Hoppenbrouwers, Ben-2</v>
      </c>
      <c r="B231" s="3" t="str">
        <f t="shared" si="20"/>
        <v>Steen, Kees van-Hoppenbrouwers, Ben</v>
      </c>
      <c r="C231" s="237">
        <v>45735</v>
      </c>
      <c r="D231" s="116" t="s">
        <v>10</v>
      </c>
      <c r="E231" s="146">
        <f>IFERROR(VLOOKUP(D231,Deelnemers!$B$2:$C$26,2,FALSE),"")</f>
        <v>14</v>
      </c>
      <c r="F231" s="136" t="s">
        <v>9</v>
      </c>
      <c r="G231" s="146">
        <f>IFERROR(VLOOKUP(F231,Deelnemers!$B$2:$C$26,2,FALSE),"")</f>
        <v>12</v>
      </c>
      <c r="H231" s="164">
        <v>9</v>
      </c>
      <c r="I231" s="165">
        <v>12</v>
      </c>
      <c r="J231" s="166">
        <v>18</v>
      </c>
      <c r="K231" s="164">
        <v>3</v>
      </c>
      <c r="L231" s="165">
        <v>2</v>
      </c>
      <c r="M231" s="138">
        <f t="shared" si="21"/>
        <v>0.5</v>
      </c>
      <c r="N231" s="139">
        <f t="shared" si="22"/>
        <v>0.66666666666666663</v>
      </c>
      <c r="O231" s="140">
        <f>_xlfn.IFNA(IF(AND(H231&gt;=VLOOKUP(D231,Deelnemers!$B:$D,2,FALSE),I231&gt;=VLOOKUP(F231,Deelnemers!$B:$D,2,FALSE)),1,IF(H231&gt;=VLOOKUP(D231,Deelnemers!$B:$D,2,FALSE),3,0)),"")</f>
        <v>0</v>
      </c>
      <c r="P231" s="141">
        <f>_xlfn.IFNA(IF(AND(I231&gt;=VLOOKUP(F231,Deelnemers!$B:$D,2,FALSE),H231&gt;=VLOOKUP(D231,Deelnemers!$B:$D,2,FALSE)),1,IF(I231&gt;=VLOOKUP(F231,Deelnemers!$B:$D,2,FALSE),3,0)),"")</f>
        <v>3</v>
      </c>
      <c r="Q231" t="str">
        <f t="shared" si="23"/>
        <v>Steen, Kees van45735</v>
      </c>
      <c r="R231" t="str">
        <f t="shared" si="24"/>
        <v>Hoppenbrouwers, Ben45735</v>
      </c>
      <c r="S231" t="s">
        <v>30</v>
      </c>
    </row>
    <row r="232" spans="1:19">
      <c r="A232" t="str">
        <f>B232&amp;"-"&amp;COUNTIF($B$3:B232, B232)</f>
        <v>Vermeulen, Rudolf-Hanegraaf, Daan-2</v>
      </c>
      <c r="B232" s="3" t="str">
        <f t="shared" si="20"/>
        <v>Vermeulen, Rudolf-Hanegraaf, Daan</v>
      </c>
      <c r="C232" s="237">
        <v>45749</v>
      </c>
      <c r="D232" s="116" t="s">
        <v>12</v>
      </c>
      <c r="E232" s="146">
        <f>IFERROR(VLOOKUP(D232,Deelnemers!$B$2:$C$26,2,FALSE),"")</f>
        <v>14</v>
      </c>
      <c r="F232" s="136" t="s">
        <v>20</v>
      </c>
      <c r="G232" s="146">
        <f>IFERROR(VLOOKUP(F232,Deelnemers!$B$2:$C$26,2,FALSE),"")</f>
        <v>17</v>
      </c>
      <c r="H232" s="164">
        <v>11</v>
      </c>
      <c r="I232" s="165">
        <v>17</v>
      </c>
      <c r="J232" s="166">
        <v>20</v>
      </c>
      <c r="K232" s="164">
        <v>2</v>
      </c>
      <c r="L232" s="165">
        <v>6</v>
      </c>
      <c r="M232" s="138">
        <f t="shared" si="21"/>
        <v>0.55000000000000004</v>
      </c>
      <c r="N232" s="139">
        <f t="shared" si="22"/>
        <v>0.85</v>
      </c>
      <c r="O232" s="140">
        <f>_xlfn.IFNA(IF(AND(H232&gt;=VLOOKUP(D232,Deelnemers!$B:$D,2,FALSE),I232&gt;=VLOOKUP(F232,Deelnemers!$B:$D,2,FALSE)),1,IF(H232&gt;=VLOOKUP(D232,Deelnemers!$B:$D,2,FALSE),3,0)),"")</f>
        <v>0</v>
      </c>
      <c r="P232" s="141">
        <f>_xlfn.IFNA(IF(AND(I232&gt;=VLOOKUP(F232,Deelnemers!$B:$D,2,FALSE),H232&gt;=VLOOKUP(D232,Deelnemers!$B:$D,2,FALSE)),1,IF(I232&gt;=VLOOKUP(F232,Deelnemers!$B:$D,2,FALSE),3,0)),"")</f>
        <v>3</v>
      </c>
      <c r="Q232" t="str">
        <f t="shared" si="23"/>
        <v>Vermeulen, Rudolf45749</v>
      </c>
      <c r="R232" t="str">
        <f t="shared" si="24"/>
        <v>Hanegraaf, Daan45749</v>
      </c>
      <c r="S232" t="s">
        <v>30</v>
      </c>
    </row>
    <row r="233" spans="1:19">
      <c r="A233" t="str">
        <f>B233&amp;"-"&amp;COUNTIF($B$3:B233, B233)</f>
        <v>Jochems, Cees-Verkooyen, John-2</v>
      </c>
      <c r="B233" s="3" t="str">
        <f t="shared" si="20"/>
        <v>Jochems, Cees-Verkooyen, John</v>
      </c>
      <c r="C233" s="237">
        <v>45749</v>
      </c>
      <c r="D233" s="116" t="s">
        <v>17</v>
      </c>
      <c r="E233" s="146">
        <f>IFERROR(VLOOKUP(D233,Deelnemers!$B$2:$C$26,2,FALSE),"")</f>
        <v>17</v>
      </c>
      <c r="F233" s="136" t="s">
        <v>23</v>
      </c>
      <c r="G233" s="146">
        <f>IFERROR(VLOOKUP(F233,Deelnemers!$B$2:$C$26,2,FALSE),"")</f>
        <v>10</v>
      </c>
      <c r="H233" s="164">
        <v>16</v>
      </c>
      <c r="I233" s="165">
        <v>8</v>
      </c>
      <c r="J233" s="166">
        <v>30</v>
      </c>
      <c r="K233" s="164">
        <v>3</v>
      </c>
      <c r="L233" s="165">
        <v>2</v>
      </c>
      <c r="M233" s="138">
        <f t="shared" si="21"/>
        <v>0.53333333333333333</v>
      </c>
      <c r="N233" s="139">
        <f t="shared" si="22"/>
        <v>0.26666666666666666</v>
      </c>
      <c r="O233" s="140">
        <f>_xlfn.IFNA(IF(AND(H233&gt;=VLOOKUP(D233,Deelnemers!$B:$D,2,FALSE),I233&gt;=VLOOKUP(F233,Deelnemers!$B:$D,2,FALSE)),1,IF(H233&gt;=VLOOKUP(D233,Deelnemers!$B:$D,2,FALSE),3,0)),"")</f>
        <v>0</v>
      </c>
      <c r="P233" s="141">
        <f>_xlfn.IFNA(IF(AND(I233&gt;=VLOOKUP(F233,Deelnemers!$B:$D,2,FALSE),H233&gt;=VLOOKUP(D233,Deelnemers!$B:$D,2,FALSE)),1,IF(I233&gt;=VLOOKUP(F233,Deelnemers!$B:$D,2,FALSE),3,0)),"")</f>
        <v>0</v>
      </c>
      <c r="Q233" t="str">
        <f t="shared" si="23"/>
        <v>Jochems, Cees45749</v>
      </c>
      <c r="R233" t="str">
        <f t="shared" si="24"/>
        <v>Verkooyen, John45749</v>
      </c>
      <c r="S233" t="s">
        <v>30</v>
      </c>
    </row>
    <row r="234" spans="1:19">
      <c r="A234" t="str">
        <f>B234&amp;"-"&amp;COUNTIF($B$3:B234, B234)</f>
        <v>Zagers, Kees-Steen, Jan van-2</v>
      </c>
      <c r="B234" s="3" t="str">
        <f t="shared" si="20"/>
        <v>Zagers, Kees-Steen, Jan van</v>
      </c>
      <c r="C234" s="237">
        <v>45749</v>
      </c>
      <c r="D234" s="116" t="s">
        <v>16</v>
      </c>
      <c r="E234" s="146">
        <f>IFERROR(VLOOKUP(D234,Deelnemers!$B$2:$C$26,2,FALSE),"")</f>
        <v>12</v>
      </c>
      <c r="F234" s="136" t="s">
        <v>19</v>
      </c>
      <c r="G234" s="146">
        <f>IFERROR(VLOOKUP(F234,Deelnemers!$B$2:$C$26,2,FALSE),"")</f>
        <v>14</v>
      </c>
      <c r="H234" s="164">
        <v>12</v>
      </c>
      <c r="I234" s="165">
        <v>9</v>
      </c>
      <c r="J234" s="166">
        <v>30</v>
      </c>
      <c r="K234" s="164">
        <v>2</v>
      </c>
      <c r="L234" s="165">
        <v>2</v>
      </c>
      <c r="M234" s="138">
        <f t="shared" si="21"/>
        <v>0.4</v>
      </c>
      <c r="N234" s="139">
        <f t="shared" si="22"/>
        <v>0.3</v>
      </c>
      <c r="O234" s="140">
        <f>_xlfn.IFNA(IF(AND(H234&gt;=VLOOKUP(D234,Deelnemers!$B:$D,2,FALSE),I234&gt;=VLOOKUP(F234,Deelnemers!$B:$D,2,FALSE)),1,IF(H234&gt;=VLOOKUP(D234,Deelnemers!$B:$D,2,FALSE),3,0)),"")</f>
        <v>3</v>
      </c>
      <c r="P234" s="141">
        <f>_xlfn.IFNA(IF(AND(I234&gt;=VLOOKUP(F234,Deelnemers!$B:$D,2,FALSE),H234&gt;=VLOOKUP(D234,Deelnemers!$B:$D,2,FALSE)),1,IF(I234&gt;=VLOOKUP(F234,Deelnemers!$B:$D,2,FALSE),3,0)),"")</f>
        <v>0</v>
      </c>
      <c r="Q234" t="str">
        <f t="shared" si="23"/>
        <v>Zagers, Kees45749</v>
      </c>
      <c r="R234" t="str">
        <f t="shared" si="24"/>
        <v>Steen, Jan van45749</v>
      </c>
      <c r="S234" t="s">
        <v>30</v>
      </c>
    </row>
    <row r="235" spans="1:19">
      <c r="A235" t="str">
        <f>B235&amp;"-"&amp;COUNTIF($B$3:B235, B235)</f>
        <v>Vissenberg, Erwin-Praat, Marcel van-3</v>
      </c>
      <c r="B235" s="3" t="str">
        <f t="shared" si="20"/>
        <v>Vissenberg, Erwin-Praat, Marcel van</v>
      </c>
      <c r="C235" s="237">
        <v>45749</v>
      </c>
      <c r="D235" s="116" t="s">
        <v>14</v>
      </c>
      <c r="E235" s="146">
        <f>IFERROR(VLOOKUP(D235,Deelnemers!$B$2:$C$26,2,FALSE),"")</f>
        <v>19</v>
      </c>
      <c r="F235" s="136" t="s">
        <v>13</v>
      </c>
      <c r="G235" s="146">
        <f>IFERROR(VLOOKUP(F235,Deelnemers!$B$2:$C$26,2,FALSE),"")</f>
        <v>12</v>
      </c>
      <c r="H235" s="164">
        <v>19</v>
      </c>
      <c r="I235" s="165">
        <v>9</v>
      </c>
      <c r="J235" s="166">
        <v>23</v>
      </c>
      <c r="K235" s="164">
        <v>4</v>
      </c>
      <c r="L235" s="165">
        <v>2</v>
      </c>
      <c r="M235" s="138">
        <f t="shared" si="21"/>
        <v>0.82608695652173914</v>
      </c>
      <c r="N235" s="139">
        <f t="shared" si="22"/>
        <v>0.39130434782608697</v>
      </c>
      <c r="O235" s="140">
        <f>_xlfn.IFNA(IF(AND(H235&gt;=VLOOKUP(D235,Deelnemers!$B:$D,2,FALSE),I235&gt;=VLOOKUP(F235,Deelnemers!$B:$D,2,FALSE)),1,IF(H235&gt;=VLOOKUP(D235,Deelnemers!$B:$D,2,FALSE),3,0)),"")</f>
        <v>3</v>
      </c>
      <c r="P235" s="141">
        <f>_xlfn.IFNA(IF(AND(I235&gt;=VLOOKUP(F235,Deelnemers!$B:$D,2,FALSE),H235&gt;=VLOOKUP(D235,Deelnemers!$B:$D,2,FALSE)),1,IF(I235&gt;=VLOOKUP(F235,Deelnemers!$B:$D,2,FALSE),3,0)),"")</f>
        <v>0</v>
      </c>
      <c r="Q235" t="str">
        <f t="shared" si="23"/>
        <v>Vissenberg, Erwin45749</v>
      </c>
      <c r="R235" t="str">
        <f t="shared" si="24"/>
        <v>Praat, Marcel van45749</v>
      </c>
      <c r="S235" t="s">
        <v>30</v>
      </c>
    </row>
    <row r="236" spans="1:19">
      <c r="A236" t="str">
        <f>B236&amp;"-"&amp;COUNTIF($B$3:B236, B236)</f>
        <v>Hanegraaf, Hein-Jochems, Cees-1</v>
      </c>
      <c r="B236" s="3" t="str">
        <f t="shared" si="20"/>
        <v>Hanegraaf, Hein-Jochems, Cees</v>
      </c>
      <c r="C236" s="237">
        <v>45749</v>
      </c>
      <c r="D236" s="116" t="s">
        <v>21</v>
      </c>
      <c r="E236" s="146">
        <f>IFERROR(VLOOKUP(D236,Deelnemers!$B$2:$C$26,2,FALSE),"")</f>
        <v>17</v>
      </c>
      <c r="F236" s="136" t="s">
        <v>17</v>
      </c>
      <c r="G236" s="146">
        <f>IFERROR(VLOOKUP(F236,Deelnemers!$B$2:$C$26,2,FALSE),"")</f>
        <v>17</v>
      </c>
      <c r="H236" s="164">
        <v>12</v>
      </c>
      <c r="I236" s="165">
        <v>15</v>
      </c>
      <c r="J236" s="166">
        <v>30</v>
      </c>
      <c r="K236" s="164">
        <v>2</v>
      </c>
      <c r="L236" s="165">
        <v>3</v>
      </c>
      <c r="M236" s="138">
        <f t="shared" si="21"/>
        <v>0.4</v>
      </c>
      <c r="N236" s="139">
        <f t="shared" si="22"/>
        <v>0.5</v>
      </c>
      <c r="O236" s="140">
        <f>_xlfn.IFNA(IF(AND(H236&gt;=VLOOKUP(D236,Deelnemers!$B:$D,2,FALSE),I236&gt;=VLOOKUP(F236,Deelnemers!$B:$D,2,FALSE)),1,IF(H236&gt;=VLOOKUP(D236,Deelnemers!$B:$D,2,FALSE),3,0)),"")</f>
        <v>0</v>
      </c>
      <c r="P236" s="141">
        <f>_xlfn.IFNA(IF(AND(I236&gt;=VLOOKUP(F236,Deelnemers!$B:$D,2,FALSE),H236&gt;=VLOOKUP(D236,Deelnemers!$B:$D,2,FALSE)),1,IF(I236&gt;=VLOOKUP(F236,Deelnemers!$B:$D,2,FALSE),3,0)),"")</f>
        <v>0</v>
      </c>
      <c r="Q236" t="str">
        <f t="shared" si="23"/>
        <v>Hanegraaf, Hein45749</v>
      </c>
      <c r="R236" t="str">
        <f t="shared" si="24"/>
        <v>Jochems, Cees45749</v>
      </c>
      <c r="S236" t="s">
        <v>30</v>
      </c>
    </row>
    <row r="237" spans="1:19">
      <c r="A237" t="str">
        <f>B237&amp;"-"&amp;COUNTIF($B$3:B237, B237)</f>
        <v>Hanegraaf, Daan-Verkooyen, John-3</v>
      </c>
      <c r="B237" s="3" t="str">
        <f t="shared" si="20"/>
        <v>Hanegraaf, Daan-Verkooyen, John</v>
      </c>
      <c r="C237" s="237">
        <v>45749</v>
      </c>
      <c r="D237" s="116" t="s">
        <v>20</v>
      </c>
      <c r="E237" s="146">
        <f>IFERROR(VLOOKUP(D237,Deelnemers!$B$2:$C$26,2,FALSE),"")</f>
        <v>17</v>
      </c>
      <c r="F237" s="136" t="s">
        <v>23</v>
      </c>
      <c r="G237" s="146">
        <f>IFERROR(VLOOKUP(F237,Deelnemers!$B$2:$C$26,2,FALSE),"")</f>
        <v>10</v>
      </c>
      <c r="H237" s="164">
        <v>17</v>
      </c>
      <c r="I237" s="165">
        <v>4</v>
      </c>
      <c r="J237" s="166">
        <v>14</v>
      </c>
      <c r="K237" s="164">
        <v>6</v>
      </c>
      <c r="L237" s="165">
        <v>1</v>
      </c>
      <c r="M237" s="138">
        <f t="shared" si="21"/>
        <v>1.2142857142857142</v>
      </c>
      <c r="N237" s="139">
        <f t="shared" si="22"/>
        <v>0.2857142857142857</v>
      </c>
      <c r="O237" s="140">
        <f>_xlfn.IFNA(IF(AND(H237&gt;=VLOOKUP(D237,Deelnemers!$B:$D,2,FALSE),I237&gt;=VLOOKUP(F237,Deelnemers!$B:$D,2,FALSE)),1,IF(H237&gt;=VLOOKUP(D237,Deelnemers!$B:$D,2,FALSE),3,0)),"")</f>
        <v>3</v>
      </c>
      <c r="P237" s="141">
        <f>_xlfn.IFNA(IF(AND(I237&gt;=VLOOKUP(F237,Deelnemers!$B:$D,2,FALSE),H237&gt;=VLOOKUP(D237,Deelnemers!$B:$D,2,FALSE)),1,IF(I237&gt;=VLOOKUP(F237,Deelnemers!$B:$D,2,FALSE),3,0)),"")</f>
        <v>0</v>
      </c>
      <c r="Q237" t="str">
        <f t="shared" si="23"/>
        <v>Hanegraaf, Daan45749</v>
      </c>
      <c r="R237" t="str">
        <f t="shared" si="24"/>
        <v>Verkooyen, John45749</v>
      </c>
      <c r="S237" t="s">
        <v>30</v>
      </c>
    </row>
    <row r="238" spans="1:19">
      <c r="A238" t="str">
        <f>B238&amp;"-"&amp;COUNTIF($B$3:B238, B238)</f>
        <v>Zagers, Kees-Praat, Marcel van-2</v>
      </c>
      <c r="B238" s="3" t="str">
        <f t="shared" si="20"/>
        <v>Zagers, Kees-Praat, Marcel van</v>
      </c>
      <c r="C238" s="237">
        <v>45749</v>
      </c>
      <c r="D238" s="116" t="s">
        <v>16</v>
      </c>
      <c r="E238" s="146">
        <f>IFERROR(VLOOKUP(D238,Deelnemers!$B$2:$C$26,2,FALSE),"")</f>
        <v>12</v>
      </c>
      <c r="F238" s="136" t="s">
        <v>13</v>
      </c>
      <c r="G238" s="146">
        <f>IFERROR(VLOOKUP(F238,Deelnemers!$B$2:$C$26,2,FALSE),"")</f>
        <v>12</v>
      </c>
      <c r="H238" s="164">
        <v>12</v>
      </c>
      <c r="I238" s="165">
        <v>2</v>
      </c>
      <c r="J238" s="166">
        <v>14</v>
      </c>
      <c r="K238" s="164">
        <v>3</v>
      </c>
      <c r="L238" s="165">
        <v>1</v>
      </c>
      <c r="M238" s="138">
        <f t="shared" si="21"/>
        <v>0.8571428571428571</v>
      </c>
      <c r="N238" s="139">
        <f t="shared" si="22"/>
        <v>0.14285714285714285</v>
      </c>
      <c r="O238" s="140">
        <f>_xlfn.IFNA(IF(AND(H238&gt;=VLOOKUP(D238,Deelnemers!$B:$D,2,FALSE),I238&gt;=VLOOKUP(F238,Deelnemers!$B:$D,2,FALSE)),1,IF(H238&gt;=VLOOKUP(D238,Deelnemers!$B:$D,2,FALSE),3,0)),"")</f>
        <v>3</v>
      </c>
      <c r="P238" s="141">
        <f>_xlfn.IFNA(IF(AND(I238&gt;=VLOOKUP(F238,Deelnemers!$B:$D,2,FALSE),H238&gt;=VLOOKUP(D238,Deelnemers!$B:$D,2,FALSE)),1,IF(I238&gt;=VLOOKUP(F238,Deelnemers!$B:$D,2,FALSE),3,0)),"")</f>
        <v>0</v>
      </c>
      <c r="Q238" t="str">
        <f t="shared" si="23"/>
        <v>Zagers, Kees45749</v>
      </c>
      <c r="R238" t="str">
        <f t="shared" si="24"/>
        <v>Praat, Marcel van45749</v>
      </c>
      <c r="S238" t="s">
        <v>30</v>
      </c>
    </row>
    <row r="239" spans="1:19">
      <c r="A239" t="str">
        <f>B239&amp;"-"&amp;COUNTIF($B$3:B239, B239)</f>
        <v>Vermeulen, Rudolf-Steen, Jan van-3</v>
      </c>
      <c r="B239" s="3" t="str">
        <f t="shared" si="20"/>
        <v>Vermeulen, Rudolf-Steen, Jan van</v>
      </c>
      <c r="C239" s="237">
        <v>45749</v>
      </c>
      <c r="D239" s="116" t="s">
        <v>12</v>
      </c>
      <c r="E239" s="146">
        <f>IFERROR(VLOOKUP(D239,Deelnemers!$B$2:$C$26,2,FALSE),"")</f>
        <v>14</v>
      </c>
      <c r="F239" s="136" t="s">
        <v>19</v>
      </c>
      <c r="G239" s="146">
        <f>IFERROR(VLOOKUP(F239,Deelnemers!$B$2:$C$26,2,FALSE),"")</f>
        <v>14</v>
      </c>
      <c r="H239" s="164">
        <v>14</v>
      </c>
      <c r="I239" s="165">
        <v>11</v>
      </c>
      <c r="J239" s="166">
        <v>27</v>
      </c>
      <c r="K239" s="164">
        <v>4</v>
      </c>
      <c r="L239" s="165">
        <v>3</v>
      </c>
      <c r="M239" s="138">
        <f t="shared" si="21"/>
        <v>0.51851851851851849</v>
      </c>
      <c r="N239" s="139">
        <f t="shared" si="22"/>
        <v>0.40740740740740738</v>
      </c>
      <c r="O239" s="140">
        <f>_xlfn.IFNA(IF(AND(H239&gt;=VLOOKUP(D239,Deelnemers!$B:$D,2,FALSE),I239&gt;=VLOOKUP(F239,Deelnemers!$B:$D,2,FALSE)),1,IF(H239&gt;=VLOOKUP(D239,Deelnemers!$B:$D,2,FALSE),3,0)),"")</f>
        <v>3</v>
      </c>
      <c r="P239" s="141">
        <f>_xlfn.IFNA(IF(AND(I239&gt;=VLOOKUP(F239,Deelnemers!$B:$D,2,FALSE),H239&gt;=VLOOKUP(D239,Deelnemers!$B:$D,2,FALSE)),1,IF(I239&gt;=VLOOKUP(F239,Deelnemers!$B:$D,2,FALSE),3,0)),"")</f>
        <v>0</v>
      </c>
      <c r="Q239" t="str">
        <f t="shared" si="23"/>
        <v>Vermeulen, Rudolf45749</v>
      </c>
      <c r="R239" t="str">
        <f t="shared" si="24"/>
        <v>Steen, Jan van45749</v>
      </c>
      <c r="S239" t="s">
        <v>30</v>
      </c>
    </row>
    <row r="240" spans="1:19">
      <c r="A240" t="str">
        <f>B240&amp;"-"&amp;COUNTIF($B$3:B240, B240)</f>
        <v>Hanegraaf, Hein-Vissenberg, Erwin-2</v>
      </c>
      <c r="B240" s="3" t="str">
        <f t="shared" si="20"/>
        <v>Hanegraaf, Hein-Vissenberg, Erwin</v>
      </c>
      <c r="C240" s="237">
        <v>45749</v>
      </c>
      <c r="D240" s="116" t="s">
        <v>21</v>
      </c>
      <c r="E240" s="146">
        <f>IFERROR(VLOOKUP(D240,Deelnemers!$B$2:$C$26,2,FALSE),"")</f>
        <v>17</v>
      </c>
      <c r="F240" s="136" t="s">
        <v>14</v>
      </c>
      <c r="G240" s="146">
        <f>IFERROR(VLOOKUP(F240,Deelnemers!$B$2:$C$26,2,FALSE),"")</f>
        <v>19</v>
      </c>
      <c r="H240" s="164">
        <v>8</v>
      </c>
      <c r="I240" s="165">
        <v>19</v>
      </c>
      <c r="J240" s="166">
        <v>14</v>
      </c>
      <c r="K240" s="164">
        <v>4</v>
      </c>
      <c r="L240" s="165">
        <v>6</v>
      </c>
      <c r="M240" s="138">
        <f t="shared" si="21"/>
        <v>0.5714285714285714</v>
      </c>
      <c r="N240" s="139">
        <f t="shared" si="22"/>
        <v>1.3571428571428572</v>
      </c>
      <c r="O240" s="140">
        <f>_xlfn.IFNA(IF(AND(H240&gt;=VLOOKUP(D240,Deelnemers!$B:$D,2,FALSE),I240&gt;=VLOOKUP(F240,Deelnemers!$B:$D,2,FALSE)),1,IF(H240&gt;=VLOOKUP(D240,Deelnemers!$B:$D,2,FALSE),3,0)),"")</f>
        <v>0</v>
      </c>
      <c r="P240" s="141">
        <f>_xlfn.IFNA(IF(AND(I240&gt;=VLOOKUP(F240,Deelnemers!$B:$D,2,FALSE),H240&gt;=VLOOKUP(D240,Deelnemers!$B:$D,2,FALSE)),1,IF(I240&gt;=VLOOKUP(F240,Deelnemers!$B:$D,2,FALSE),3,0)),"")</f>
        <v>3</v>
      </c>
      <c r="Q240" t="str">
        <f t="shared" si="23"/>
        <v>Hanegraaf, Hein45749</v>
      </c>
      <c r="R240" t="str">
        <f t="shared" si="24"/>
        <v>Vissenberg, Erwin45749</v>
      </c>
      <c r="S240" t="s">
        <v>30</v>
      </c>
    </row>
    <row r="241" spans="1:19">
      <c r="A241" t="str">
        <f>B241&amp;"-"&amp;COUNTIF($B$3:B241, B241)</f>
        <v>Jochems, Cees-Hanegraaf, Daan-2</v>
      </c>
      <c r="B241" s="3" t="str">
        <f t="shared" si="20"/>
        <v>Jochems, Cees-Hanegraaf, Daan</v>
      </c>
      <c r="C241" s="237">
        <v>45749</v>
      </c>
      <c r="D241" s="116" t="s">
        <v>17</v>
      </c>
      <c r="E241" s="146">
        <f>IFERROR(VLOOKUP(D241,Deelnemers!$B$2:$C$26,2,FALSE),"")</f>
        <v>17</v>
      </c>
      <c r="F241" s="136" t="s">
        <v>20</v>
      </c>
      <c r="G241" s="146">
        <f>IFERROR(VLOOKUP(F241,Deelnemers!$B$2:$C$26,2,FALSE),"")</f>
        <v>17</v>
      </c>
      <c r="H241" s="164">
        <v>17</v>
      </c>
      <c r="I241" s="165">
        <v>16</v>
      </c>
      <c r="J241" s="166">
        <v>19</v>
      </c>
      <c r="K241" s="164">
        <v>3</v>
      </c>
      <c r="L241" s="165">
        <v>4</v>
      </c>
      <c r="M241" s="138">
        <f t="shared" si="21"/>
        <v>0.89473684210526316</v>
      </c>
      <c r="N241" s="139">
        <f t="shared" si="22"/>
        <v>0.84210526315789469</v>
      </c>
      <c r="O241" s="140">
        <f>_xlfn.IFNA(IF(AND(H241&gt;=VLOOKUP(D241,Deelnemers!$B:$D,2,FALSE),I241&gt;=VLOOKUP(F241,Deelnemers!$B:$D,2,FALSE)),1,IF(H241&gt;=VLOOKUP(D241,Deelnemers!$B:$D,2,FALSE),3,0)),"")</f>
        <v>3</v>
      </c>
      <c r="P241" s="141">
        <f>_xlfn.IFNA(IF(AND(I241&gt;=VLOOKUP(F241,Deelnemers!$B:$D,2,FALSE),H241&gt;=VLOOKUP(D241,Deelnemers!$B:$D,2,FALSE)),1,IF(I241&gt;=VLOOKUP(F241,Deelnemers!$B:$D,2,FALSE),3,0)),"")</f>
        <v>0</v>
      </c>
      <c r="Q241" t="str">
        <f t="shared" si="23"/>
        <v>Jochems, Cees45749</v>
      </c>
      <c r="R241" t="str">
        <f t="shared" si="24"/>
        <v>Hanegraaf, Daan45749</v>
      </c>
      <c r="S241" t="s">
        <v>30</v>
      </c>
    </row>
    <row r="242" spans="1:19">
      <c r="A242" t="str">
        <f>B242&amp;"-"&amp;COUNTIF($B$3:B242, B242)</f>
        <v>Hoppenbrouwers, Ben-Verkooyen, John-3</v>
      </c>
      <c r="B242" s="3" t="str">
        <f t="shared" si="20"/>
        <v>Hoppenbrouwers, Ben-Verkooyen, John</v>
      </c>
      <c r="C242" s="237">
        <v>45749</v>
      </c>
      <c r="D242" s="116" t="s">
        <v>9</v>
      </c>
      <c r="E242" s="146">
        <f>IFERROR(VLOOKUP(D242,Deelnemers!$B$2:$C$26,2,FALSE),"")</f>
        <v>12</v>
      </c>
      <c r="F242" s="136" t="s">
        <v>23</v>
      </c>
      <c r="G242" s="146">
        <f>IFERROR(VLOOKUP(F242,Deelnemers!$B$2:$C$26,2,FALSE),"")</f>
        <v>10</v>
      </c>
      <c r="H242" s="164">
        <v>7</v>
      </c>
      <c r="I242" s="165">
        <v>4</v>
      </c>
      <c r="J242" s="166">
        <v>30</v>
      </c>
      <c r="K242" s="164">
        <v>2</v>
      </c>
      <c r="L242" s="165">
        <v>1</v>
      </c>
      <c r="M242" s="138">
        <f t="shared" si="21"/>
        <v>0.23333333333333334</v>
      </c>
      <c r="N242" s="139">
        <f t="shared" si="22"/>
        <v>0.13333333333333333</v>
      </c>
      <c r="O242" s="140">
        <f>_xlfn.IFNA(IF(AND(H242&gt;=VLOOKUP(D242,Deelnemers!$B:$D,2,FALSE),I242&gt;=VLOOKUP(F242,Deelnemers!$B:$D,2,FALSE)),1,IF(H242&gt;=VLOOKUP(D242,Deelnemers!$B:$D,2,FALSE),3,0)),"")</f>
        <v>0</v>
      </c>
      <c r="P242" s="141">
        <f>_xlfn.IFNA(IF(AND(I242&gt;=VLOOKUP(F242,Deelnemers!$B:$D,2,FALSE),H242&gt;=VLOOKUP(D242,Deelnemers!$B:$D,2,FALSE)),1,IF(I242&gt;=VLOOKUP(F242,Deelnemers!$B:$D,2,FALSE),3,0)),"")</f>
        <v>0</v>
      </c>
      <c r="Q242" t="str">
        <f t="shared" si="23"/>
        <v>Hoppenbrouwers, Ben45749</v>
      </c>
      <c r="R242" t="str">
        <f t="shared" si="24"/>
        <v>Verkooyen, John45749</v>
      </c>
      <c r="S242" t="s">
        <v>30</v>
      </c>
    </row>
    <row r="243" spans="1:19">
      <c r="A243" t="str">
        <f>B243&amp;"-"&amp;COUNTIF($B$3:B243, B243)</f>
        <v>Praat, Marcel van-Vermeulen, Rudolf-2</v>
      </c>
      <c r="B243" s="3" t="str">
        <f t="shared" si="20"/>
        <v>Praat, Marcel van-Vermeulen, Rudolf</v>
      </c>
      <c r="C243" s="237">
        <v>45749</v>
      </c>
      <c r="D243" s="116" t="s">
        <v>13</v>
      </c>
      <c r="E243" s="146">
        <f>IFERROR(VLOOKUP(D243,Deelnemers!$B$2:$C$26,2,FALSE),"")</f>
        <v>12</v>
      </c>
      <c r="F243" s="136" t="s">
        <v>12</v>
      </c>
      <c r="G243" s="146">
        <f>IFERROR(VLOOKUP(F243,Deelnemers!$B$2:$C$26,2,FALSE),"")</f>
        <v>14</v>
      </c>
      <c r="H243" s="164">
        <v>12</v>
      </c>
      <c r="I243" s="165">
        <v>10</v>
      </c>
      <c r="J243" s="166">
        <v>24</v>
      </c>
      <c r="K243" s="164">
        <v>2</v>
      </c>
      <c r="L243" s="165">
        <v>2</v>
      </c>
      <c r="M243" s="138">
        <f t="shared" si="21"/>
        <v>0.5</v>
      </c>
      <c r="N243" s="139">
        <f t="shared" si="22"/>
        <v>0.41666666666666669</v>
      </c>
      <c r="O243" s="140">
        <f>_xlfn.IFNA(IF(AND(H243&gt;=VLOOKUP(D243,Deelnemers!$B:$D,2,FALSE),I243&gt;=VLOOKUP(F243,Deelnemers!$B:$D,2,FALSE)),1,IF(H243&gt;=VLOOKUP(D243,Deelnemers!$B:$D,2,FALSE),3,0)),"")</f>
        <v>3</v>
      </c>
      <c r="P243" s="141">
        <f>_xlfn.IFNA(IF(AND(I243&gt;=VLOOKUP(F243,Deelnemers!$B:$D,2,FALSE),H243&gt;=VLOOKUP(D243,Deelnemers!$B:$D,2,FALSE)),1,IF(I243&gt;=VLOOKUP(F243,Deelnemers!$B:$D,2,FALSE),3,0)),"")</f>
        <v>0</v>
      </c>
      <c r="Q243" t="str">
        <f t="shared" si="23"/>
        <v>Praat, Marcel van45749</v>
      </c>
      <c r="R243" t="str">
        <f t="shared" si="24"/>
        <v>Vermeulen, Rudolf45749</v>
      </c>
      <c r="S243" t="s">
        <v>30</v>
      </c>
    </row>
    <row r="244" spans="1:19">
      <c r="A244" t="str">
        <f>B244&amp;"-"&amp;COUNTIF($B$3:B244, B244)</f>
        <v>Steen, Jan van-Vissenberg, Erwin-3</v>
      </c>
      <c r="B244" s="3" t="str">
        <f t="shared" si="20"/>
        <v>Steen, Jan van-Vissenberg, Erwin</v>
      </c>
      <c r="C244" s="237">
        <v>45749</v>
      </c>
      <c r="D244" s="232" t="s">
        <v>19</v>
      </c>
      <c r="E244" s="146">
        <f>IFERROR(VLOOKUP(D244,Deelnemers!$B$2:$C$26,2,FALSE),"")</f>
        <v>14</v>
      </c>
      <c r="F244" s="233" t="s">
        <v>14</v>
      </c>
      <c r="G244" s="146">
        <f>IFERROR(VLOOKUP(F244,Deelnemers!$B$2:$C$26,2,FALSE),"")</f>
        <v>19</v>
      </c>
      <c r="H244" s="164">
        <v>10</v>
      </c>
      <c r="I244" s="165">
        <v>14</v>
      </c>
      <c r="J244" s="166">
        <v>30</v>
      </c>
      <c r="K244" s="164">
        <v>2</v>
      </c>
      <c r="L244" s="165">
        <v>3</v>
      </c>
      <c r="M244" s="138">
        <f t="shared" si="21"/>
        <v>0.33333333333333331</v>
      </c>
      <c r="N244" s="139">
        <f t="shared" si="22"/>
        <v>0.46666666666666667</v>
      </c>
      <c r="O244" s="140">
        <f>_xlfn.IFNA(IF(AND(H244&gt;=VLOOKUP(D244,Deelnemers!$B:$D,2,FALSE),I244&gt;=VLOOKUP(F244,Deelnemers!$B:$D,2,FALSE)),1,IF(H244&gt;=VLOOKUP(D244,Deelnemers!$B:$D,2,FALSE),3,0)),"")</f>
        <v>0</v>
      </c>
      <c r="P244" s="141">
        <f>_xlfn.IFNA(IF(AND(I244&gt;=VLOOKUP(F244,Deelnemers!$B:$D,2,FALSE),H244&gt;=VLOOKUP(D244,Deelnemers!$B:$D,2,FALSE)),1,IF(I244&gt;=VLOOKUP(F244,Deelnemers!$B:$D,2,FALSE),3,0)),"")</f>
        <v>0</v>
      </c>
      <c r="Q244" t="str">
        <f t="shared" si="23"/>
        <v>Steen, Jan van45749</v>
      </c>
      <c r="R244" t="str">
        <f t="shared" si="24"/>
        <v>Vissenberg, Erwin45749</v>
      </c>
      <c r="S244" t="s">
        <v>30</v>
      </c>
    </row>
    <row r="245" spans="1:19">
      <c r="A245" t="str">
        <f>B245&amp;"-"&amp;COUNTIF($B$3:B245, B245)</f>
        <v>Hanegraaf, Daan-Oorschot, René van-1</v>
      </c>
      <c r="B245" s="3" t="str">
        <f t="shared" si="20"/>
        <v>Hanegraaf, Daan-Oorschot, René van</v>
      </c>
      <c r="C245" s="237">
        <v>45756</v>
      </c>
      <c r="D245" s="231" t="s">
        <v>20</v>
      </c>
      <c r="E245" s="146">
        <f>IFERROR(VLOOKUP(D245,Deelnemers!$B$2:$C$26,2,FALSE),"")</f>
        <v>17</v>
      </c>
      <c r="F245" s="234" t="s">
        <v>15</v>
      </c>
      <c r="G245" s="146">
        <f>IFERROR(VLOOKUP(F245,Deelnemers!$B$2:$C$26,2,FALSE),"")</f>
        <v>14</v>
      </c>
      <c r="H245" s="164">
        <v>11</v>
      </c>
      <c r="I245" s="165">
        <v>10</v>
      </c>
      <c r="J245" s="166">
        <v>30</v>
      </c>
      <c r="K245" s="164">
        <v>2</v>
      </c>
      <c r="L245" s="165">
        <v>2</v>
      </c>
      <c r="M245" s="138">
        <f t="shared" si="21"/>
        <v>0.36666666666666664</v>
      </c>
      <c r="N245" s="139">
        <f t="shared" si="22"/>
        <v>0.33333333333333331</v>
      </c>
      <c r="O245" s="140">
        <f>_xlfn.IFNA(IF(AND(H245&gt;=VLOOKUP(D245,Deelnemers!$B:$D,2,FALSE),I245&gt;=VLOOKUP(F245,Deelnemers!$B:$D,2,FALSE)),1,IF(H245&gt;=VLOOKUP(D245,Deelnemers!$B:$D,2,FALSE),3,0)),"")</f>
        <v>0</v>
      </c>
      <c r="P245" s="141">
        <f>_xlfn.IFNA(IF(AND(I245&gt;=VLOOKUP(F245,Deelnemers!$B:$D,2,FALSE),H245&gt;=VLOOKUP(D245,Deelnemers!$B:$D,2,FALSE)),1,IF(I245&gt;=VLOOKUP(F245,Deelnemers!$B:$D,2,FALSE),3,0)),"")</f>
        <v>0</v>
      </c>
      <c r="Q245" t="str">
        <f t="shared" si="23"/>
        <v>Hanegraaf, Daan45756</v>
      </c>
      <c r="R245" t="str">
        <f t="shared" si="24"/>
        <v>Oorschot, René van45756</v>
      </c>
      <c r="S245" t="s">
        <v>30</v>
      </c>
    </row>
    <row r="246" spans="1:19">
      <c r="A246" t="str">
        <f>B246&amp;"-"&amp;COUNTIF($B$3:B246, B246)</f>
        <v>Steen, Kees van-Jochems, Cees-2</v>
      </c>
      <c r="B246" s="3" t="str">
        <f t="shared" si="20"/>
        <v>Steen, Kees van-Jochems, Cees</v>
      </c>
      <c r="C246" s="237">
        <v>45756</v>
      </c>
      <c r="D246" s="231" t="s">
        <v>10</v>
      </c>
      <c r="E246" s="146">
        <f>IFERROR(VLOOKUP(D246,Deelnemers!$B$2:$C$26,2,FALSE),"")</f>
        <v>14</v>
      </c>
      <c r="F246" s="234" t="s">
        <v>17</v>
      </c>
      <c r="G246" s="146">
        <f>IFERROR(VLOOKUP(F246,Deelnemers!$B$2:$C$26,2,FALSE),"")</f>
        <v>17</v>
      </c>
      <c r="H246" s="164">
        <v>6</v>
      </c>
      <c r="I246" s="165">
        <v>15</v>
      </c>
      <c r="J246" s="166">
        <v>30</v>
      </c>
      <c r="K246" s="164">
        <v>3</v>
      </c>
      <c r="L246" s="165">
        <v>3</v>
      </c>
      <c r="M246" s="138">
        <f t="shared" si="21"/>
        <v>0.2</v>
      </c>
      <c r="N246" s="139">
        <f t="shared" si="22"/>
        <v>0.5</v>
      </c>
      <c r="O246" s="140">
        <f>_xlfn.IFNA(IF(AND(H246&gt;=VLOOKUP(D246,Deelnemers!$B:$D,2,FALSE),I246&gt;=VLOOKUP(F246,Deelnemers!$B:$D,2,FALSE)),1,IF(H246&gt;=VLOOKUP(D246,Deelnemers!$B:$D,2,FALSE),3,0)),"")</f>
        <v>0</v>
      </c>
      <c r="P246" s="141">
        <f>_xlfn.IFNA(IF(AND(I246&gt;=VLOOKUP(F246,Deelnemers!$B:$D,2,FALSE),H246&gt;=VLOOKUP(D246,Deelnemers!$B:$D,2,FALSE)),1,IF(I246&gt;=VLOOKUP(F246,Deelnemers!$B:$D,2,FALSE),3,0)),"")</f>
        <v>0</v>
      </c>
      <c r="Q246" t="str">
        <f t="shared" si="23"/>
        <v>Steen, Kees van45756</v>
      </c>
      <c r="R246" t="str">
        <f t="shared" si="24"/>
        <v>Jochems, Cees45756</v>
      </c>
      <c r="S246" t="s">
        <v>30</v>
      </c>
    </row>
    <row r="247" spans="1:19">
      <c r="A247" t="str">
        <f>B247&amp;"-"&amp;COUNTIF($B$3:B247, B247)</f>
        <v>Verkooyen, John-Praat, Marcel van-4</v>
      </c>
      <c r="B247" s="3" t="str">
        <f t="shared" si="20"/>
        <v>Verkooyen, John-Praat, Marcel van</v>
      </c>
      <c r="C247" s="237">
        <v>45756</v>
      </c>
      <c r="D247" s="231" t="s">
        <v>23</v>
      </c>
      <c r="E247" s="146">
        <f>IFERROR(VLOOKUP(D247,Deelnemers!$B$2:$C$26,2,FALSE),"")</f>
        <v>10</v>
      </c>
      <c r="F247" s="234" t="s">
        <v>13</v>
      </c>
      <c r="G247" s="146">
        <f>IFERROR(VLOOKUP(F247,Deelnemers!$B$2:$C$26,2,FALSE),"")</f>
        <v>12</v>
      </c>
      <c r="H247" s="164">
        <v>9</v>
      </c>
      <c r="I247" s="165">
        <v>11</v>
      </c>
      <c r="J247" s="166">
        <v>30</v>
      </c>
      <c r="K247" s="164">
        <v>2</v>
      </c>
      <c r="L247" s="165">
        <v>3</v>
      </c>
      <c r="M247" s="138">
        <f t="shared" si="21"/>
        <v>0.3</v>
      </c>
      <c r="N247" s="139">
        <f t="shared" si="22"/>
        <v>0.36666666666666664</v>
      </c>
      <c r="O247" s="140">
        <f>_xlfn.IFNA(IF(AND(H247&gt;=VLOOKUP(D247,Deelnemers!$B:$D,2,FALSE),I247&gt;=VLOOKUP(F247,Deelnemers!$B:$D,2,FALSE)),1,IF(H247&gt;=VLOOKUP(D247,Deelnemers!$B:$D,2,FALSE),3,0)),"")</f>
        <v>0</v>
      </c>
      <c r="P247" s="141">
        <f>_xlfn.IFNA(IF(AND(I247&gt;=VLOOKUP(F247,Deelnemers!$B:$D,2,FALSE),H247&gt;=VLOOKUP(D247,Deelnemers!$B:$D,2,FALSE)),1,IF(I247&gt;=VLOOKUP(F247,Deelnemers!$B:$D,2,FALSE),3,0)),"")</f>
        <v>0</v>
      </c>
      <c r="Q247" t="str">
        <f t="shared" si="23"/>
        <v>Verkooyen, John45756</v>
      </c>
      <c r="R247" t="str">
        <f t="shared" si="24"/>
        <v>Praat, Marcel van45756</v>
      </c>
      <c r="S247" t="s">
        <v>30</v>
      </c>
    </row>
    <row r="248" spans="1:19">
      <c r="A248" t="str">
        <f>B248&amp;"-"&amp;COUNTIF($B$3:B248, B248)</f>
        <v>Jochems, Cees-Zagers, Kees-2</v>
      </c>
      <c r="B248" s="3" t="str">
        <f t="shared" si="20"/>
        <v>Jochems, Cees-Zagers, Kees</v>
      </c>
      <c r="C248" s="237">
        <v>45756</v>
      </c>
      <c r="D248" s="231" t="s">
        <v>17</v>
      </c>
      <c r="E248" s="146">
        <f>IFERROR(VLOOKUP(D248,Deelnemers!$B$2:$C$26,2,FALSE),"")</f>
        <v>17</v>
      </c>
      <c r="F248" s="234" t="s">
        <v>16</v>
      </c>
      <c r="G248" s="146">
        <f>IFERROR(VLOOKUP(F248,Deelnemers!$B$2:$C$26,2,FALSE),"")</f>
        <v>12</v>
      </c>
      <c r="H248" s="164">
        <v>8</v>
      </c>
      <c r="I248" s="165">
        <v>13</v>
      </c>
      <c r="J248" s="166">
        <v>30</v>
      </c>
      <c r="K248" s="164">
        <v>3</v>
      </c>
      <c r="L248" s="165">
        <v>3</v>
      </c>
      <c r="M248" s="138">
        <f t="shared" si="21"/>
        <v>0.26666666666666666</v>
      </c>
      <c r="N248" s="139">
        <f t="shared" si="22"/>
        <v>0.4</v>
      </c>
      <c r="O248" s="140">
        <f>_xlfn.IFNA(IF(AND(H248&gt;=VLOOKUP(D248,Deelnemers!$B:$D,2,FALSE),I248&gt;=VLOOKUP(F248,Deelnemers!$B:$D,2,FALSE)),1,IF(H248&gt;=VLOOKUP(D248,Deelnemers!$B:$D,2,FALSE),3,0)),"")</f>
        <v>0</v>
      </c>
      <c r="P248" s="141">
        <f>_xlfn.IFNA(IF(AND(I248&gt;=VLOOKUP(F248,Deelnemers!$B:$D,2,FALSE),H248&gt;=VLOOKUP(D248,Deelnemers!$B:$D,2,FALSE)),1,IF(I248&gt;=VLOOKUP(F248,Deelnemers!$B:$D,2,FALSE),3,0)),"")</f>
        <v>3</v>
      </c>
      <c r="Q248" t="str">
        <f t="shared" si="23"/>
        <v>Jochems, Cees45756</v>
      </c>
      <c r="R248" t="str">
        <f t="shared" si="24"/>
        <v>Zagers, Kees45756</v>
      </c>
      <c r="S248" t="s">
        <v>30</v>
      </c>
    </row>
    <row r="249" spans="1:19">
      <c r="A249" t="str">
        <f>B249&amp;"-"&amp;COUNTIF($B$3:B249, B249)</f>
        <v>Hoppenbrouwers, Ben-Praat, Marcel van-2</v>
      </c>
      <c r="B249" s="3" t="str">
        <f t="shared" si="20"/>
        <v>Hoppenbrouwers, Ben-Praat, Marcel van</v>
      </c>
      <c r="C249" s="237">
        <v>45756</v>
      </c>
      <c r="D249" s="231" t="s">
        <v>9</v>
      </c>
      <c r="E249" s="146">
        <f>IFERROR(VLOOKUP(D249,Deelnemers!$B$2:$C$26,2,FALSE),"")</f>
        <v>12</v>
      </c>
      <c r="F249" s="234" t="s">
        <v>13</v>
      </c>
      <c r="G249" s="146">
        <f>IFERROR(VLOOKUP(F249,Deelnemers!$B$2:$C$26,2,FALSE),"")</f>
        <v>12</v>
      </c>
      <c r="H249" s="164">
        <v>4</v>
      </c>
      <c r="I249" s="165">
        <v>12</v>
      </c>
      <c r="J249" s="166">
        <v>12</v>
      </c>
      <c r="K249" s="164">
        <v>2</v>
      </c>
      <c r="L249" s="165">
        <v>4</v>
      </c>
      <c r="M249" s="138">
        <f t="shared" si="21"/>
        <v>0.33333333333333331</v>
      </c>
      <c r="N249" s="139">
        <f t="shared" si="22"/>
        <v>1</v>
      </c>
      <c r="O249" s="140">
        <f>_xlfn.IFNA(IF(AND(H249&gt;=VLOOKUP(D249,Deelnemers!$B:$D,2,FALSE),I249&gt;=VLOOKUP(F249,Deelnemers!$B:$D,2,FALSE)),1,IF(H249&gt;=VLOOKUP(D249,Deelnemers!$B:$D,2,FALSE),3,0)),"")</f>
        <v>0</v>
      </c>
      <c r="P249" s="141">
        <f>_xlfn.IFNA(IF(AND(I249&gt;=VLOOKUP(F249,Deelnemers!$B:$D,2,FALSE),H249&gt;=VLOOKUP(D249,Deelnemers!$B:$D,2,FALSE)),1,IF(I249&gt;=VLOOKUP(F249,Deelnemers!$B:$D,2,FALSE),3,0)),"")</f>
        <v>3</v>
      </c>
      <c r="Q249" t="str">
        <f t="shared" si="23"/>
        <v>Hoppenbrouwers, Ben45756</v>
      </c>
      <c r="R249" t="str">
        <f t="shared" si="24"/>
        <v>Praat, Marcel van45756</v>
      </c>
      <c r="S249" t="s">
        <v>30</v>
      </c>
    </row>
    <row r="250" spans="1:19">
      <c r="A250" t="str">
        <f>B250&amp;"-"&amp;COUNTIF($B$3:B250, B250)</f>
        <v>Vermeulen, Rudolf-Verkooyen, John-2</v>
      </c>
      <c r="B250" s="3" t="str">
        <f t="shared" si="20"/>
        <v>Vermeulen, Rudolf-Verkooyen, John</v>
      </c>
      <c r="C250" s="237">
        <v>45756</v>
      </c>
      <c r="D250" s="231" t="s">
        <v>12</v>
      </c>
      <c r="E250" s="146">
        <f>IFERROR(VLOOKUP(D250,Deelnemers!$B$2:$C$26,2,FALSE),"")</f>
        <v>14</v>
      </c>
      <c r="F250" s="234" t="s">
        <v>23</v>
      </c>
      <c r="G250" s="146">
        <f>IFERROR(VLOOKUP(F250,Deelnemers!$B$2:$C$26,2,FALSE),"")</f>
        <v>10</v>
      </c>
      <c r="H250" s="164">
        <v>9</v>
      </c>
      <c r="I250" s="165">
        <v>10</v>
      </c>
      <c r="J250" s="166">
        <v>24</v>
      </c>
      <c r="K250" s="164">
        <v>1</v>
      </c>
      <c r="L250" s="165">
        <v>2</v>
      </c>
      <c r="M250" s="138">
        <f t="shared" si="21"/>
        <v>0.375</v>
      </c>
      <c r="N250" s="139">
        <f t="shared" si="22"/>
        <v>0.41666666666666669</v>
      </c>
      <c r="O250" s="140">
        <f>_xlfn.IFNA(IF(AND(H250&gt;=VLOOKUP(D250,Deelnemers!$B:$D,2,FALSE),I250&gt;=VLOOKUP(F250,Deelnemers!$B:$D,2,FALSE)),1,IF(H250&gt;=VLOOKUP(D250,Deelnemers!$B:$D,2,FALSE),3,0)),"")</f>
        <v>0</v>
      </c>
      <c r="P250" s="141">
        <f>_xlfn.IFNA(IF(AND(I250&gt;=VLOOKUP(F250,Deelnemers!$B:$D,2,FALSE),H250&gt;=VLOOKUP(D250,Deelnemers!$B:$D,2,FALSE)),1,IF(I250&gt;=VLOOKUP(F250,Deelnemers!$B:$D,2,FALSE),3,0)),"")</f>
        <v>3</v>
      </c>
      <c r="Q250" t="str">
        <f t="shared" si="23"/>
        <v>Vermeulen, Rudolf45756</v>
      </c>
      <c r="R250" t="str">
        <f t="shared" si="24"/>
        <v>Verkooyen, John45756</v>
      </c>
      <c r="S250" t="s">
        <v>30</v>
      </c>
    </row>
    <row r="251" spans="1:19">
      <c r="A251" t="str">
        <f>B251&amp;"-"&amp;COUNTIF($B$3:B251, B251)</f>
        <v>Steen, Kees van-Hanegraaf, Daan-1</v>
      </c>
      <c r="B251" s="3" t="str">
        <f t="shared" si="20"/>
        <v>Steen, Kees van-Hanegraaf, Daan</v>
      </c>
      <c r="C251" s="237">
        <v>45756</v>
      </c>
      <c r="D251" s="231" t="s">
        <v>10</v>
      </c>
      <c r="E251" s="146">
        <f>IFERROR(VLOOKUP(D251,Deelnemers!$B$2:$C$26,2,FALSE),"")</f>
        <v>14</v>
      </c>
      <c r="F251" s="234" t="s">
        <v>20</v>
      </c>
      <c r="G251" s="146">
        <f>IFERROR(VLOOKUP(F251,Deelnemers!$B$2:$C$26,2,FALSE),"")</f>
        <v>17</v>
      </c>
      <c r="H251" s="164">
        <v>10</v>
      </c>
      <c r="I251" s="165">
        <v>17</v>
      </c>
      <c r="J251" s="166">
        <v>20</v>
      </c>
      <c r="K251" s="164">
        <v>2</v>
      </c>
      <c r="L251" s="165">
        <v>5</v>
      </c>
      <c r="M251" s="138">
        <f t="shared" si="21"/>
        <v>0.5</v>
      </c>
      <c r="N251" s="139">
        <f t="shared" si="22"/>
        <v>0.85</v>
      </c>
      <c r="O251" s="140">
        <f>_xlfn.IFNA(IF(AND(H251&gt;=VLOOKUP(D251,Deelnemers!$B:$D,2,FALSE),I251&gt;=VLOOKUP(F251,Deelnemers!$B:$D,2,FALSE)),1,IF(H251&gt;=VLOOKUP(D251,Deelnemers!$B:$D,2,FALSE),3,0)),"")</f>
        <v>0</v>
      </c>
      <c r="P251" s="141">
        <f>_xlfn.IFNA(IF(AND(I251&gt;=VLOOKUP(F251,Deelnemers!$B:$D,2,FALSE),H251&gt;=VLOOKUP(D251,Deelnemers!$B:$D,2,FALSE)),1,IF(I251&gt;=VLOOKUP(F251,Deelnemers!$B:$D,2,FALSE),3,0)),"")</f>
        <v>3</v>
      </c>
      <c r="Q251" t="str">
        <f t="shared" si="23"/>
        <v>Steen, Kees van45756</v>
      </c>
      <c r="R251" t="str">
        <f t="shared" si="24"/>
        <v>Hanegraaf, Daan45756</v>
      </c>
      <c r="S251" t="s">
        <v>30</v>
      </c>
    </row>
    <row r="252" spans="1:19">
      <c r="A252" t="str">
        <f>B252&amp;"-"&amp;COUNTIF($B$3:B252, B252)</f>
        <v>Oorschot, René van-Hoppenbrouwers, Ben-1</v>
      </c>
      <c r="B252" s="3" t="str">
        <f t="shared" si="20"/>
        <v>Oorschot, René van-Hoppenbrouwers, Ben</v>
      </c>
      <c r="C252" s="237">
        <v>45756</v>
      </c>
      <c r="D252" s="231" t="s">
        <v>15</v>
      </c>
      <c r="E252" s="146">
        <f>IFERROR(VLOOKUP(D252,Deelnemers!$B$2:$C$26,2,FALSE),"")</f>
        <v>14</v>
      </c>
      <c r="F252" s="234" t="s">
        <v>9</v>
      </c>
      <c r="G252" s="146">
        <f>IFERROR(VLOOKUP(F252,Deelnemers!$B$2:$C$26,2,FALSE),"")</f>
        <v>12</v>
      </c>
      <c r="H252" s="164">
        <v>14</v>
      </c>
      <c r="I252" s="165">
        <v>12</v>
      </c>
      <c r="J252" s="166">
        <v>22</v>
      </c>
      <c r="K252" s="164">
        <v>3</v>
      </c>
      <c r="L252" s="165">
        <v>3</v>
      </c>
      <c r="M252" s="138">
        <f t="shared" si="21"/>
        <v>0.63636363636363635</v>
      </c>
      <c r="N252" s="139">
        <f t="shared" si="22"/>
        <v>0.54545454545454541</v>
      </c>
      <c r="O252" s="140">
        <f>_xlfn.IFNA(IF(AND(H252&gt;=VLOOKUP(D252,Deelnemers!$B:$D,2,FALSE),I252&gt;=VLOOKUP(F252,Deelnemers!$B:$D,2,FALSE)),1,IF(H252&gt;=VLOOKUP(D252,Deelnemers!$B:$D,2,FALSE),3,0)),"")</f>
        <v>1</v>
      </c>
      <c r="P252" s="141">
        <f>_xlfn.IFNA(IF(AND(I252&gt;=VLOOKUP(F252,Deelnemers!$B:$D,2,FALSE),H252&gt;=VLOOKUP(D252,Deelnemers!$B:$D,2,FALSE)),1,IF(I252&gt;=VLOOKUP(F252,Deelnemers!$B:$D,2,FALSE),3,0)),"")</f>
        <v>1</v>
      </c>
      <c r="Q252" t="str">
        <f t="shared" si="23"/>
        <v>Oorschot, René van45756</v>
      </c>
      <c r="R252" t="str">
        <f t="shared" si="24"/>
        <v>Hoppenbrouwers, Ben45756</v>
      </c>
      <c r="S252" t="s">
        <v>30</v>
      </c>
    </row>
    <row r="253" spans="1:19">
      <c r="A253" t="str">
        <f>B253&amp;"-"&amp;COUNTIF($B$3:B253, B253)</f>
        <v>Vermeulen, Rudolf-Zagers, Kees-4</v>
      </c>
      <c r="B253" s="3" t="str">
        <f t="shared" si="20"/>
        <v>Vermeulen, Rudolf-Zagers, Kees</v>
      </c>
      <c r="C253" s="237">
        <v>45756</v>
      </c>
      <c r="D253" s="231" t="s">
        <v>12</v>
      </c>
      <c r="E253" s="146">
        <f>IFERROR(VLOOKUP(D253,Deelnemers!$B$2:$C$26,2,FALSE),"")</f>
        <v>14</v>
      </c>
      <c r="F253" s="234" t="s">
        <v>16</v>
      </c>
      <c r="G253" s="146">
        <f>IFERROR(VLOOKUP(F253,Deelnemers!$B$2:$C$26,2,FALSE),"")</f>
        <v>12</v>
      </c>
      <c r="H253" s="164">
        <v>12</v>
      </c>
      <c r="I253" s="165">
        <v>12</v>
      </c>
      <c r="J253" s="166">
        <v>17</v>
      </c>
      <c r="K253" s="164">
        <v>3</v>
      </c>
      <c r="L253" s="165">
        <v>5</v>
      </c>
      <c r="M253" s="138">
        <f t="shared" si="21"/>
        <v>0.70588235294117652</v>
      </c>
      <c r="N253" s="139">
        <f t="shared" si="22"/>
        <v>0.70588235294117652</v>
      </c>
      <c r="O253" s="140">
        <f>_xlfn.IFNA(IF(AND(H253&gt;=VLOOKUP(D253,Deelnemers!$B:$D,2,FALSE),I253&gt;=VLOOKUP(F253,Deelnemers!$B:$D,2,FALSE)),1,IF(H253&gt;=VLOOKUP(D253,Deelnemers!$B:$D,2,FALSE),3,0)),"")</f>
        <v>0</v>
      </c>
      <c r="P253" s="141">
        <f>_xlfn.IFNA(IF(AND(I253&gt;=VLOOKUP(F253,Deelnemers!$B:$D,2,FALSE),H253&gt;=VLOOKUP(D253,Deelnemers!$B:$D,2,FALSE)),1,IF(I253&gt;=VLOOKUP(F253,Deelnemers!$B:$D,2,FALSE),3,0)),"")</f>
        <v>3</v>
      </c>
      <c r="Q253" t="str">
        <f t="shared" si="23"/>
        <v>Vermeulen, Rudolf45756</v>
      </c>
      <c r="R253" t="str">
        <f t="shared" si="24"/>
        <v>Zagers, Kees45756</v>
      </c>
      <c r="S253" t="s">
        <v>30</v>
      </c>
    </row>
    <row r="254" spans="1:19">
      <c r="A254" t="str">
        <f>B254&amp;"-"&amp;COUNTIF($B$3:B254, B254)</f>
        <v>Hanegraaf, Daan-Steen, Kees van-1</v>
      </c>
      <c r="B254" s="3" t="str">
        <f t="shared" si="20"/>
        <v>Hanegraaf, Daan-Steen, Kees van</v>
      </c>
      <c r="C254" s="237">
        <v>45756</v>
      </c>
      <c r="D254" s="231" t="s">
        <v>20</v>
      </c>
      <c r="E254" s="146">
        <f>IFERROR(VLOOKUP(D254,Deelnemers!$B$2:$C$26,2,FALSE),"")</f>
        <v>17</v>
      </c>
      <c r="F254" s="234" t="s">
        <v>10</v>
      </c>
      <c r="G254" s="146">
        <f>IFERROR(VLOOKUP(F254,Deelnemers!$B$2:$C$26,2,FALSE),"")</f>
        <v>14</v>
      </c>
      <c r="H254" s="164">
        <v>17</v>
      </c>
      <c r="I254" s="165">
        <v>11</v>
      </c>
      <c r="J254" s="166">
        <v>20</v>
      </c>
      <c r="K254" s="164">
        <v>5</v>
      </c>
      <c r="L254" s="165">
        <v>2</v>
      </c>
      <c r="M254" s="138">
        <f t="shared" si="21"/>
        <v>0.85</v>
      </c>
      <c r="N254" s="139">
        <f t="shared" si="22"/>
        <v>0.55000000000000004</v>
      </c>
      <c r="O254" s="140">
        <f>_xlfn.IFNA(IF(AND(H254&gt;=VLOOKUP(D254,Deelnemers!$B:$D,2,FALSE),I254&gt;=VLOOKUP(F254,Deelnemers!$B:$D,2,FALSE)),1,IF(H254&gt;=VLOOKUP(D254,Deelnemers!$B:$D,2,FALSE),3,0)),"")</f>
        <v>3</v>
      </c>
      <c r="P254" s="141">
        <f>_xlfn.IFNA(IF(AND(I254&gt;=VLOOKUP(F254,Deelnemers!$B:$D,2,FALSE),H254&gt;=VLOOKUP(D254,Deelnemers!$B:$D,2,FALSE)),1,IF(I254&gt;=VLOOKUP(F254,Deelnemers!$B:$D,2,FALSE),3,0)),"")</f>
        <v>0</v>
      </c>
      <c r="Q254" t="str">
        <f t="shared" si="23"/>
        <v>Hanegraaf, Daan45756</v>
      </c>
      <c r="R254" t="str">
        <f t="shared" si="24"/>
        <v>Steen, Kees van45756</v>
      </c>
      <c r="S254" t="s">
        <v>30</v>
      </c>
    </row>
    <row r="255" spans="1:19">
      <c r="A255" t="str">
        <f>B255&amp;"-"&amp;COUNTIF($B$3:B255, B255)</f>
        <v>Oorschot, René van-Hanegraaf, Daan-1</v>
      </c>
      <c r="B255" s="3" t="str">
        <f t="shared" si="20"/>
        <v>Oorschot, René van-Hanegraaf, Daan</v>
      </c>
      <c r="C255" s="237">
        <v>45763</v>
      </c>
      <c r="D255" s="235" t="s">
        <v>15</v>
      </c>
      <c r="E255" s="146">
        <f>IFERROR(VLOOKUP(D255,Deelnemers!$B$2:$C$26,2,FALSE),"")</f>
        <v>14</v>
      </c>
      <c r="F255" s="234" t="s">
        <v>20</v>
      </c>
      <c r="G255" s="146">
        <f>IFERROR(VLOOKUP(F255,Deelnemers!$B$2:$C$26,2,FALSE),"")</f>
        <v>17</v>
      </c>
      <c r="H255" s="164">
        <v>9</v>
      </c>
      <c r="I255" s="165">
        <v>17</v>
      </c>
      <c r="J255" s="166">
        <v>22</v>
      </c>
      <c r="K255" s="164">
        <v>2</v>
      </c>
      <c r="L255" s="165">
        <v>3</v>
      </c>
      <c r="M255" s="138">
        <f t="shared" si="21"/>
        <v>0.40909090909090912</v>
      </c>
      <c r="N255" s="139">
        <f t="shared" si="22"/>
        <v>0.77272727272727271</v>
      </c>
      <c r="O255" s="140">
        <f>_xlfn.IFNA(IF(AND(H255&gt;=VLOOKUP(D255,Deelnemers!$B:$D,2,FALSE),I255&gt;=VLOOKUP(F255,Deelnemers!$B:$D,2,FALSE)),1,IF(H255&gt;=VLOOKUP(D255,Deelnemers!$B:$D,2,FALSE),3,0)),"")</f>
        <v>0</v>
      </c>
      <c r="P255" s="141">
        <f>_xlfn.IFNA(IF(AND(I255&gt;=VLOOKUP(F255,Deelnemers!$B:$D,2,FALSE),H255&gt;=VLOOKUP(D255,Deelnemers!$B:$D,2,FALSE)),1,IF(I255&gt;=VLOOKUP(F255,Deelnemers!$B:$D,2,FALSE),3,0)),"")</f>
        <v>3</v>
      </c>
      <c r="Q255" t="str">
        <f t="shared" si="23"/>
        <v>Oorschot, René van45763</v>
      </c>
      <c r="R255" t="str">
        <f t="shared" si="24"/>
        <v>Hanegraaf, Daan45763</v>
      </c>
      <c r="S255" t="s">
        <v>30</v>
      </c>
    </row>
    <row r="256" spans="1:19">
      <c r="A256" t="str">
        <f>B256&amp;"-"&amp;COUNTIF($B$3:B256, B256)</f>
        <v>Zagers, Kees-Hoppenbrouwers, Ben-3</v>
      </c>
      <c r="B256" s="3" t="str">
        <f t="shared" si="20"/>
        <v>Zagers, Kees-Hoppenbrouwers, Ben</v>
      </c>
      <c r="C256" s="237">
        <v>45763</v>
      </c>
      <c r="D256" s="235" t="s">
        <v>16</v>
      </c>
      <c r="E256" s="146">
        <f>IFERROR(VLOOKUP(D256,Deelnemers!$B$2:$C$26,2,FALSE),"")</f>
        <v>12</v>
      </c>
      <c r="F256" s="234" t="s">
        <v>9</v>
      </c>
      <c r="G256" s="146">
        <f>IFERROR(VLOOKUP(F256,Deelnemers!$B$2:$C$26,2,FALSE),"")</f>
        <v>12</v>
      </c>
      <c r="H256" s="164">
        <v>12</v>
      </c>
      <c r="I256" s="165">
        <v>7</v>
      </c>
      <c r="J256" s="166">
        <v>30</v>
      </c>
      <c r="K256" s="164">
        <v>2</v>
      </c>
      <c r="L256" s="165">
        <v>3</v>
      </c>
      <c r="M256" s="138">
        <f t="shared" si="21"/>
        <v>0.4</v>
      </c>
      <c r="N256" s="139">
        <f t="shared" si="22"/>
        <v>0.23333333333333334</v>
      </c>
      <c r="O256" s="140">
        <f>_xlfn.IFNA(IF(AND(H256&gt;=VLOOKUP(D256,Deelnemers!$B:$D,2,FALSE),I256&gt;=VLOOKUP(F256,Deelnemers!$B:$D,2,FALSE)),1,IF(H256&gt;=VLOOKUP(D256,Deelnemers!$B:$D,2,FALSE),3,0)),"")</f>
        <v>3</v>
      </c>
      <c r="P256" s="141">
        <f>_xlfn.IFNA(IF(AND(I256&gt;=VLOOKUP(F256,Deelnemers!$B:$D,2,FALSE),H256&gt;=VLOOKUP(D256,Deelnemers!$B:$D,2,FALSE)),1,IF(I256&gt;=VLOOKUP(F256,Deelnemers!$B:$D,2,FALSE),3,0)),"")</f>
        <v>0</v>
      </c>
      <c r="Q256" t="str">
        <f t="shared" si="23"/>
        <v>Zagers, Kees45763</v>
      </c>
      <c r="R256" t="str">
        <f t="shared" si="24"/>
        <v>Hoppenbrouwers, Ben45763</v>
      </c>
      <c r="S256" t="s">
        <v>30</v>
      </c>
    </row>
    <row r="257" spans="1:19">
      <c r="A257" t="str">
        <f>B257&amp;"-"&amp;COUNTIF($B$3:B257, B257)</f>
        <v>Vissenberg, Erwin-Havermans, Jos-2</v>
      </c>
      <c r="B257" s="3" t="str">
        <f t="shared" si="20"/>
        <v>Vissenberg, Erwin-Havermans, Jos</v>
      </c>
      <c r="C257" s="237">
        <v>45763</v>
      </c>
      <c r="D257" s="235" t="s">
        <v>14</v>
      </c>
      <c r="E257" s="146">
        <f>IFERROR(VLOOKUP(D257,Deelnemers!$B$2:$C$26,2,FALSE),"")</f>
        <v>19</v>
      </c>
      <c r="F257" s="234" t="s">
        <v>22</v>
      </c>
      <c r="G257" s="146">
        <f>IFERROR(VLOOKUP(F257,Deelnemers!$B$2:$C$26,2,FALSE),"")</f>
        <v>13</v>
      </c>
      <c r="H257" s="164">
        <v>9</v>
      </c>
      <c r="I257" s="165">
        <v>13</v>
      </c>
      <c r="J257" s="166">
        <v>19</v>
      </c>
      <c r="K257" s="164">
        <v>2</v>
      </c>
      <c r="L257" s="165">
        <v>5</v>
      </c>
      <c r="M257" s="138">
        <f t="shared" si="21"/>
        <v>0.47368421052631576</v>
      </c>
      <c r="N257" s="139">
        <f t="shared" si="22"/>
        <v>0.68421052631578949</v>
      </c>
      <c r="O257" s="140">
        <f>_xlfn.IFNA(IF(AND(H257&gt;=VLOOKUP(D257,Deelnemers!$B:$D,2,FALSE),I257&gt;=VLOOKUP(F257,Deelnemers!$B:$D,2,FALSE)),1,IF(H257&gt;=VLOOKUP(D257,Deelnemers!$B:$D,2,FALSE),3,0)),"")</f>
        <v>0</v>
      </c>
      <c r="P257" s="141">
        <f>_xlfn.IFNA(IF(AND(I257&gt;=VLOOKUP(F257,Deelnemers!$B:$D,2,FALSE),H257&gt;=VLOOKUP(D257,Deelnemers!$B:$D,2,FALSE)),1,IF(I257&gt;=VLOOKUP(F257,Deelnemers!$B:$D,2,FALSE),3,0)),"")</f>
        <v>3</v>
      </c>
      <c r="Q257" t="str">
        <f t="shared" si="23"/>
        <v>Vissenberg, Erwin45763</v>
      </c>
      <c r="R257" t="str">
        <f t="shared" si="24"/>
        <v>Havermans, Jos45763</v>
      </c>
      <c r="S257" t="s">
        <v>30</v>
      </c>
    </row>
    <row r="258" spans="1:19">
      <c r="A258" t="str">
        <f>B258&amp;"-"&amp;COUNTIF($B$3:B258, B258)</f>
        <v>Vermeulen, Rudolf-Verkooyen, John-3</v>
      </c>
      <c r="B258" s="3" t="str">
        <f t="shared" si="20"/>
        <v>Vermeulen, Rudolf-Verkooyen, John</v>
      </c>
      <c r="C258" s="237">
        <v>45763</v>
      </c>
      <c r="D258" s="235" t="s">
        <v>12</v>
      </c>
      <c r="E258" s="146">
        <f>IFERROR(VLOOKUP(D258,Deelnemers!$B$2:$C$26,2,FALSE),"")</f>
        <v>14</v>
      </c>
      <c r="F258" s="234" t="s">
        <v>23</v>
      </c>
      <c r="G258" s="146">
        <f>IFERROR(VLOOKUP(F258,Deelnemers!$B$2:$C$26,2,FALSE),"")</f>
        <v>10</v>
      </c>
      <c r="H258" s="164">
        <v>8</v>
      </c>
      <c r="I258" s="165">
        <v>3</v>
      </c>
      <c r="J258" s="166">
        <v>30</v>
      </c>
      <c r="K258" s="164">
        <v>2</v>
      </c>
      <c r="L258" s="165">
        <v>1</v>
      </c>
      <c r="M258" s="138">
        <f t="shared" si="21"/>
        <v>0.26666666666666666</v>
      </c>
      <c r="N258" s="139">
        <f t="shared" si="22"/>
        <v>0.1</v>
      </c>
      <c r="O258" s="140">
        <f>_xlfn.IFNA(IF(AND(H258&gt;=VLOOKUP(D258,Deelnemers!$B:$D,2,FALSE),I258&gt;=VLOOKUP(F258,Deelnemers!$B:$D,2,FALSE)),1,IF(H258&gt;=VLOOKUP(D258,Deelnemers!$B:$D,2,FALSE),3,0)),"")</f>
        <v>0</v>
      </c>
      <c r="P258" s="141">
        <f>_xlfn.IFNA(IF(AND(I258&gt;=VLOOKUP(F258,Deelnemers!$B:$D,2,FALSE),H258&gt;=VLOOKUP(D258,Deelnemers!$B:$D,2,FALSE)),1,IF(I258&gt;=VLOOKUP(F258,Deelnemers!$B:$D,2,FALSE),3,0)),"")</f>
        <v>0</v>
      </c>
      <c r="Q258" t="str">
        <f t="shared" si="23"/>
        <v>Vermeulen, Rudolf45763</v>
      </c>
      <c r="R258" t="str">
        <f t="shared" si="24"/>
        <v>Verkooyen, John45763</v>
      </c>
      <c r="S258" t="s">
        <v>30</v>
      </c>
    </row>
    <row r="259" spans="1:19">
      <c r="A259" t="str">
        <f>B259&amp;"-"&amp;COUNTIF($B$3:B259, B259)</f>
        <v>Hoppenbrouwers, Ben-Oorschot, René van-3</v>
      </c>
      <c r="B259" s="3" t="str">
        <f t="shared" si="20"/>
        <v>Hoppenbrouwers, Ben-Oorschot, René van</v>
      </c>
      <c r="C259" s="237">
        <v>45763</v>
      </c>
      <c r="D259" s="235" t="s">
        <v>9</v>
      </c>
      <c r="E259" s="146">
        <f>IFERROR(VLOOKUP(D259,Deelnemers!$B$2:$C$26,2,FALSE),"")</f>
        <v>12</v>
      </c>
      <c r="F259" s="234" t="s">
        <v>15</v>
      </c>
      <c r="G259" s="146">
        <f>IFERROR(VLOOKUP(F259,Deelnemers!$B$2:$C$26,2,FALSE),"")</f>
        <v>14</v>
      </c>
      <c r="H259" s="164">
        <v>9</v>
      </c>
      <c r="I259" s="165">
        <v>14</v>
      </c>
      <c r="J259" s="166">
        <v>22</v>
      </c>
      <c r="K259" s="164">
        <v>3</v>
      </c>
      <c r="L259" s="165">
        <v>3</v>
      </c>
      <c r="M259" s="138">
        <f t="shared" si="21"/>
        <v>0.40909090909090912</v>
      </c>
      <c r="N259" s="139">
        <f t="shared" si="22"/>
        <v>0.63636363636363635</v>
      </c>
      <c r="O259" s="140">
        <f>_xlfn.IFNA(IF(AND(H259&gt;=VLOOKUP(D259,Deelnemers!$B:$D,2,FALSE),I259&gt;=VLOOKUP(F259,Deelnemers!$B:$D,2,FALSE)),1,IF(H259&gt;=VLOOKUP(D259,Deelnemers!$B:$D,2,FALSE),3,0)),"")</f>
        <v>0</v>
      </c>
      <c r="P259" s="141">
        <f>_xlfn.IFNA(IF(AND(I259&gt;=VLOOKUP(F259,Deelnemers!$B:$D,2,FALSE),H259&gt;=VLOOKUP(D259,Deelnemers!$B:$D,2,FALSE)),1,IF(I259&gt;=VLOOKUP(F259,Deelnemers!$B:$D,2,FALSE),3,0)),"")</f>
        <v>3</v>
      </c>
      <c r="Q259" t="str">
        <f t="shared" si="23"/>
        <v>Hoppenbrouwers, Ben45763</v>
      </c>
      <c r="R259" t="str">
        <f t="shared" si="24"/>
        <v>Oorschot, René van45763</v>
      </c>
      <c r="S259" t="s">
        <v>30</v>
      </c>
    </row>
    <row r="260" spans="1:19">
      <c r="A260" t="str">
        <f>B260&amp;"-"&amp;COUNTIF($B$3:B260, B260)</f>
        <v>Hanegraaf, Daan-Praat, Marcel van-1</v>
      </c>
      <c r="B260" s="3" t="str">
        <f t="shared" ref="B260:B323" si="25">CONCATENATE(D260,"-",F260)</f>
        <v>Hanegraaf, Daan-Praat, Marcel van</v>
      </c>
      <c r="C260" s="237">
        <v>45763</v>
      </c>
      <c r="D260" s="235" t="s">
        <v>20</v>
      </c>
      <c r="E260" s="146">
        <f>IFERROR(VLOOKUP(D260,Deelnemers!$B$2:$C$26,2,FALSE),"")</f>
        <v>17</v>
      </c>
      <c r="F260" s="234" t="s">
        <v>13</v>
      </c>
      <c r="G260" s="146">
        <f>IFERROR(VLOOKUP(F260,Deelnemers!$B$2:$C$26,2,FALSE),"")</f>
        <v>12</v>
      </c>
      <c r="H260" s="164">
        <v>12</v>
      </c>
      <c r="I260" s="165">
        <v>12</v>
      </c>
      <c r="J260" s="166">
        <v>23</v>
      </c>
      <c r="K260" s="164">
        <v>4</v>
      </c>
      <c r="L260" s="165">
        <v>3</v>
      </c>
      <c r="M260" s="138">
        <f t="shared" ref="M260:M323" si="26">IFERROR(IF(H260&gt;E260,E260,H260)/J260,0)</f>
        <v>0.52173913043478259</v>
      </c>
      <c r="N260" s="139">
        <f t="shared" ref="N260:N323" si="27">IFERROR(IF(I260&gt;G260,G260,I260)/J260,0)</f>
        <v>0.52173913043478259</v>
      </c>
      <c r="O260" s="140">
        <f>_xlfn.IFNA(IF(AND(H260&gt;=VLOOKUP(D260,Deelnemers!$B:$D,2,FALSE),I260&gt;=VLOOKUP(F260,Deelnemers!$B:$D,2,FALSE)),1,IF(H260&gt;=VLOOKUP(D260,Deelnemers!$B:$D,2,FALSE),3,0)),"")</f>
        <v>0</v>
      </c>
      <c r="P260" s="141">
        <f>_xlfn.IFNA(IF(AND(I260&gt;=VLOOKUP(F260,Deelnemers!$B:$D,2,FALSE),H260&gt;=VLOOKUP(D260,Deelnemers!$B:$D,2,FALSE)),1,IF(I260&gt;=VLOOKUP(F260,Deelnemers!$B:$D,2,FALSE),3,0)),"")</f>
        <v>3</v>
      </c>
      <c r="Q260" t="str">
        <f t="shared" ref="Q260:Q323" si="28">_xlfn.CONCAT(D260,C260)</f>
        <v>Hanegraaf, Daan45763</v>
      </c>
      <c r="R260" t="str">
        <f t="shared" ref="R260:R323" si="29">_xlfn.CONCAT(F260,C260)</f>
        <v>Praat, Marcel van45763</v>
      </c>
      <c r="S260" t="s">
        <v>30</v>
      </c>
    </row>
    <row r="261" spans="1:19">
      <c r="A261" t="str">
        <f>B261&amp;"-"&amp;COUNTIF($B$3:B261, B261)</f>
        <v>Verkooyen, John-Zagers, Kees-2</v>
      </c>
      <c r="B261" s="3" t="str">
        <f t="shared" si="25"/>
        <v>Verkooyen, John-Zagers, Kees</v>
      </c>
      <c r="C261" s="237">
        <v>45763</v>
      </c>
      <c r="D261" s="235" t="s">
        <v>23</v>
      </c>
      <c r="E261" s="146">
        <f>IFERROR(VLOOKUP(D261,Deelnemers!$B$2:$C$26,2,FALSE),"")</f>
        <v>10</v>
      </c>
      <c r="F261" s="234" t="s">
        <v>16</v>
      </c>
      <c r="G261" s="146">
        <f>IFERROR(VLOOKUP(F261,Deelnemers!$B$2:$C$26,2,FALSE),"")</f>
        <v>12</v>
      </c>
      <c r="H261" s="164">
        <v>9</v>
      </c>
      <c r="I261" s="165">
        <v>12</v>
      </c>
      <c r="J261" s="166">
        <v>26</v>
      </c>
      <c r="K261" s="164">
        <v>2</v>
      </c>
      <c r="L261" s="165">
        <v>3</v>
      </c>
      <c r="M261" s="138">
        <f t="shared" si="26"/>
        <v>0.34615384615384615</v>
      </c>
      <c r="N261" s="139">
        <f t="shared" si="27"/>
        <v>0.46153846153846156</v>
      </c>
      <c r="O261" s="140">
        <f>_xlfn.IFNA(IF(AND(H261&gt;=VLOOKUP(D261,Deelnemers!$B:$D,2,FALSE),I261&gt;=VLOOKUP(F261,Deelnemers!$B:$D,2,FALSE)),1,IF(H261&gt;=VLOOKUP(D261,Deelnemers!$B:$D,2,FALSE),3,0)),"")</f>
        <v>0</v>
      </c>
      <c r="P261" s="141">
        <f>_xlfn.IFNA(IF(AND(I261&gt;=VLOOKUP(F261,Deelnemers!$B:$D,2,FALSE),H261&gt;=VLOOKUP(D261,Deelnemers!$B:$D,2,FALSE)),1,IF(I261&gt;=VLOOKUP(F261,Deelnemers!$B:$D,2,FALSE),3,0)),"")</f>
        <v>3</v>
      </c>
      <c r="Q261" t="str">
        <f t="shared" si="28"/>
        <v>Verkooyen, John45763</v>
      </c>
      <c r="R261" t="str">
        <f t="shared" si="29"/>
        <v>Zagers, Kees45763</v>
      </c>
      <c r="S261" t="s">
        <v>30</v>
      </c>
    </row>
    <row r="262" spans="1:19">
      <c r="A262" t="str">
        <f>B262&amp;"-"&amp;COUNTIF($B$3:B262, B262)</f>
        <v>Vermeulen, Rudolf-Havermans, Jos-2</v>
      </c>
      <c r="B262" s="3" t="str">
        <f t="shared" si="25"/>
        <v>Vermeulen, Rudolf-Havermans, Jos</v>
      </c>
      <c r="C262" s="237">
        <v>45763</v>
      </c>
      <c r="D262" s="235" t="s">
        <v>12</v>
      </c>
      <c r="E262" s="146">
        <f>IFERROR(VLOOKUP(D262,Deelnemers!$B$2:$C$26,2,FALSE),"")</f>
        <v>14</v>
      </c>
      <c r="F262" s="234" t="s">
        <v>22</v>
      </c>
      <c r="G262" s="146">
        <f>IFERROR(VLOOKUP(F262,Deelnemers!$B$2:$C$26,2,FALSE),"")</f>
        <v>13</v>
      </c>
      <c r="H262" s="164">
        <v>14</v>
      </c>
      <c r="I262" s="165">
        <v>12</v>
      </c>
      <c r="J262" s="166">
        <v>21</v>
      </c>
      <c r="K262" s="164">
        <v>2</v>
      </c>
      <c r="L262" s="165">
        <v>4</v>
      </c>
      <c r="M262" s="138">
        <f t="shared" si="26"/>
        <v>0.66666666666666663</v>
      </c>
      <c r="N262" s="139">
        <f t="shared" si="27"/>
        <v>0.5714285714285714</v>
      </c>
      <c r="O262" s="140">
        <f>_xlfn.IFNA(IF(AND(H262&gt;=VLOOKUP(D262,Deelnemers!$B:$D,2,FALSE),I262&gt;=VLOOKUP(F262,Deelnemers!$B:$D,2,FALSE)),1,IF(H262&gt;=VLOOKUP(D262,Deelnemers!$B:$D,2,FALSE),3,0)),"")</f>
        <v>3</v>
      </c>
      <c r="P262" s="141">
        <f>_xlfn.IFNA(IF(AND(I262&gt;=VLOOKUP(F262,Deelnemers!$B:$D,2,FALSE),H262&gt;=VLOOKUP(D262,Deelnemers!$B:$D,2,FALSE)),1,IF(I262&gt;=VLOOKUP(F262,Deelnemers!$B:$D,2,FALSE),3,0)),"")</f>
        <v>0</v>
      </c>
      <c r="Q262" t="str">
        <f t="shared" si="28"/>
        <v>Vermeulen, Rudolf45763</v>
      </c>
      <c r="R262" t="str">
        <f t="shared" si="29"/>
        <v>Havermans, Jos45763</v>
      </c>
      <c r="S262" t="s">
        <v>30</v>
      </c>
    </row>
    <row r="263" spans="1:19">
      <c r="A263" t="str">
        <f>B263&amp;"-"&amp;COUNTIF($B$3:B263, B263)</f>
        <v>Hoppenbrouwers, Ben-Praat, Marcel van-3</v>
      </c>
      <c r="B263" s="3" t="str">
        <f t="shared" si="25"/>
        <v>Hoppenbrouwers, Ben-Praat, Marcel van</v>
      </c>
      <c r="C263" s="237">
        <v>45763</v>
      </c>
      <c r="D263" s="235" t="s">
        <v>9</v>
      </c>
      <c r="E263" s="146">
        <f>IFERROR(VLOOKUP(D263,Deelnemers!$B$2:$C$26,2,FALSE),"")</f>
        <v>12</v>
      </c>
      <c r="F263" s="234" t="s">
        <v>13</v>
      </c>
      <c r="G263" s="146">
        <f>IFERROR(VLOOKUP(F263,Deelnemers!$B$2:$C$26,2,FALSE),"")</f>
        <v>12</v>
      </c>
      <c r="H263" s="164">
        <v>12</v>
      </c>
      <c r="I263" s="165">
        <v>4</v>
      </c>
      <c r="J263" s="166">
        <v>19</v>
      </c>
      <c r="K263" s="164">
        <v>5</v>
      </c>
      <c r="L263" s="165">
        <v>2</v>
      </c>
      <c r="M263" s="138">
        <f t="shared" si="26"/>
        <v>0.63157894736842102</v>
      </c>
      <c r="N263" s="139">
        <f t="shared" si="27"/>
        <v>0.21052631578947367</v>
      </c>
      <c r="O263" s="140">
        <f>_xlfn.IFNA(IF(AND(H263&gt;=VLOOKUP(D263,Deelnemers!$B:$D,2,FALSE),I263&gt;=VLOOKUP(F263,Deelnemers!$B:$D,2,FALSE)),1,IF(H263&gt;=VLOOKUP(D263,Deelnemers!$B:$D,2,FALSE),3,0)),"")</f>
        <v>3</v>
      </c>
      <c r="P263" s="141">
        <f>_xlfn.IFNA(IF(AND(I263&gt;=VLOOKUP(F263,Deelnemers!$B:$D,2,FALSE),H263&gt;=VLOOKUP(D263,Deelnemers!$B:$D,2,FALSE)),1,IF(I263&gt;=VLOOKUP(F263,Deelnemers!$B:$D,2,FALSE),3,0)),"")</f>
        <v>0</v>
      </c>
      <c r="Q263" t="str">
        <f t="shared" si="28"/>
        <v>Hoppenbrouwers, Ben45763</v>
      </c>
      <c r="R263" t="str">
        <f t="shared" si="29"/>
        <v>Praat, Marcel van45763</v>
      </c>
      <c r="S263" t="s">
        <v>30</v>
      </c>
    </row>
    <row r="264" spans="1:19">
      <c r="A264" t="str">
        <f>B264&amp;"-"&amp;COUNTIF($B$3:B264, B264)</f>
        <v>Jochems, Cees-Vissenberg, Erwin-3</v>
      </c>
      <c r="B264" s="3" t="str">
        <f t="shared" si="25"/>
        <v>Jochems, Cees-Vissenberg, Erwin</v>
      </c>
      <c r="C264" s="237">
        <v>45763</v>
      </c>
      <c r="D264" s="235" t="s">
        <v>17</v>
      </c>
      <c r="E264" s="146">
        <f>IFERROR(VLOOKUP(D264,Deelnemers!$B$2:$C$26,2,FALSE),"")</f>
        <v>17</v>
      </c>
      <c r="F264" s="234" t="s">
        <v>14</v>
      </c>
      <c r="G264" s="146">
        <f>IFERROR(VLOOKUP(F264,Deelnemers!$B$2:$C$26,2,FALSE),"")</f>
        <v>19</v>
      </c>
      <c r="H264" s="164">
        <v>10</v>
      </c>
      <c r="I264" s="165">
        <v>17</v>
      </c>
      <c r="J264" s="166">
        <v>30</v>
      </c>
      <c r="K264" s="164">
        <v>3</v>
      </c>
      <c r="L264" s="165">
        <v>4</v>
      </c>
      <c r="M264" s="138">
        <f t="shared" si="26"/>
        <v>0.33333333333333331</v>
      </c>
      <c r="N264" s="139">
        <f t="shared" si="27"/>
        <v>0.56666666666666665</v>
      </c>
      <c r="O264" s="140">
        <f>_xlfn.IFNA(IF(AND(H264&gt;=VLOOKUP(D264,Deelnemers!$B:$D,2,FALSE),I264&gt;=VLOOKUP(F264,Deelnemers!$B:$D,2,FALSE)),1,IF(H264&gt;=VLOOKUP(D264,Deelnemers!$B:$D,2,FALSE),3,0)),"")</f>
        <v>0</v>
      </c>
      <c r="P264" s="141">
        <f>_xlfn.IFNA(IF(AND(I264&gt;=VLOOKUP(F264,Deelnemers!$B:$D,2,FALSE),H264&gt;=VLOOKUP(D264,Deelnemers!$B:$D,2,FALSE)),1,IF(I264&gt;=VLOOKUP(F264,Deelnemers!$B:$D,2,FALSE),3,0)),"")</f>
        <v>0</v>
      </c>
      <c r="Q264" t="str">
        <f t="shared" si="28"/>
        <v>Jochems, Cees45763</v>
      </c>
      <c r="R264" t="str">
        <f t="shared" si="29"/>
        <v>Vissenberg, Erwin45763</v>
      </c>
      <c r="S264" t="s">
        <v>30</v>
      </c>
    </row>
    <row r="265" spans="1:19">
      <c r="A265" t="str">
        <f>B265&amp;"-"&amp;COUNTIF($B$3:B265, B265)</f>
        <v>Vermeulen, Rudolf-Hanegraaf, Daan-3</v>
      </c>
      <c r="B265" s="3" t="str">
        <f t="shared" si="25"/>
        <v>Vermeulen, Rudolf-Hanegraaf, Daan</v>
      </c>
      <c r="C265" s="237">
        <v>45763</v>
      </c>
      <c r="D265" s="235" t="s">
        <v>12</v>
      </c>
      <c r="E265" s="146">
        <f>IFERROR(VLOOKUP(D265,Deelnemers!$B$2:$C$26,2,FALSE),"")</f>
        <v>14</v>
      </c>
      <c r="F265" s="234" t="s">
        <v>20</v>
      </c>
      <c r="G265" s="146">
        <f>IFERROR(VLOOKUP(F265,Deelnemers!$B$2:$C$26,2,FALSE),"")</f>
        <v>17</v>
      </c>
      <c r="H265" s="164">
        <v>14</v>
      </c>
      <c r="I265" s="165">
        <v>10</v>
      </c>
      <c r="J265" s="166">
        <v>23</v>
      </c>
      <c r="K265" s="164">
        <v>3</v>
      </c>
      <c r="L265" s="165">
        <v>2</v>
      </c>
      <c r="M265" s="138">
        <f t="shared" si="26"/>
        <v>0.60869565217391308</v>
      </c>
      <c r="N265" s="139">
        <f t="shared" si="27"/>
        <v>0.43478260869565216</v>
      </c>
      <c r="O265" s="140">
        <f>_xlfn.IFNA(IF(AND(H265&gt;=VLOOKUP(D265,Deelnemers!$B:$D,2,FALSE),I265&gt;=VLOOKUP(F265,Deelnemers!$B:$D,2,FALSE)),1,IF(H265&gt;=VLOOKUP(D265,Deelnemers!$B:$D,2,FALSE),3,0)),"")</f>
        <v>3</v>
      </c>
      <c r="P265" s="141">
        <f>_xlfn.IFNA(IF(AND(I265&gt;=VLOOKUP(F265,Deelnemers!$B:$D,2,FALSE),H265&gt;=VLOOKUP(D265,Deelnemers!$B:$D,2,FALSE)),1,IF(I265&gt;=VLOOKUP(F265,Deelnemers!$B:$D,2,FALSE),3,0)),"")</f>
        <v>0</v>
      </c>
      <c r="Q265" t="str">
        <f t="shared" si="28"/>
        <v>Vermeulen, Rudolf45763</v>
      </c>
      <c r="R265" t="str">
        <f t="shared" si="29"/>
        <v>Hanegraaf, Daan45763</v>
      </c>
      <c r="S265" t="s">
        <v>30</v>
      </c>
    </row>
    <row r="266" spans="1:19">
      <c r="A266" t="str">
        <f>B266&amp;"-"&amp;COUNTIF($B$3:B266, B266)</f>
        <v>Havermans, Jos-Jochems, Cees-1</v>
      </c>
      <c r="B266" s="3" t="str">
        <f t="shared" si="25"/>
        <v>Havermans, Jos-Jochems, Cees</v>
      </c>
      <c r="C266" s="237">
        <v>45763</v>
      </c>
      <c r="D266" s="235" t="s">
        <v>22</v>
      </c>
      <c r="E266" s="146">
        <f>IFERROR(VLOOKUP(D266,Deelnemers!$B$2:$C$26,2,FALSE),"")</f>
        <v>13</v>
      </c>
      <c r="F266" s="234" t="s">
        <v>17</v>
      </c>
      <c r="G266" s="146">
        <f>IFERROR(VLOOKUP(F266,Deelnemers!$B$2:$C$26,2,FALSE),"")</f>
        <v>17</v>
      </c>
      <c r="H266" s="164">
        <v>11</v>
      </c>
      <c r="I266" s="165">
        <v>17</v>
      </c>
      <c r="J266" s="166">
        <v>25</v>
      </c>
      <c r="K266" s="164">
        <v>3</v>
      </c>
      <c r="L266" s="165">
        <v>4</v>
      </c>
      <c r="M266" s="138">
        <f t="shared" si="26"/>
        <v>0.44</v>
      </c>
      <c r="N266" s="139">
        <f t="shared" si="27"/>
        <v>0.68</v>
      </c>
      <c r="O266" s="140">
        <f>_xlfn.IFNA(IF(AND(H266&gt;=VLOOKUP(D266,Deelnemers!$B:$D,2,FALSE),I266&gt;=VLOOKUP(F266,Deelnemers!$B:$D,2,FALSE)),1,IF(H266&gt;=VLOOKUP(D266,Deelnemers!$B:$D,2,FALSE),3,0)),"")</f>
        <v>0</v>
      </c>
      <c r="P266" s="141">
        <f>_xlfn.IFNA(IF(AND(I266&gt;=VLOOKUP(F266,Deelnemers!$B:$D,2,FALSE),H266&gt;=VLOOKUP(D266,Deelnemers!$B:$D,2,FALSE)),1,IF(I266&gt;=VLOOKUP(F266,Deelnemers!$B:$D,2,FALSE),3,0)),"")</f>
        <v>3</v>
      </c>
      <c r="Q266" t="str">
        <f t="shared" si="28"/>
        <v>Havermans, Jos45763</v>
      </c>
      <c r="R266" t="str">
        <f t="shared" si="29"/>
        <v>Jochems, Cees45763</v>
      </c>
      <c r="S266" t="s">
        <v>30</v>
      </c>
    </row>
    <row r="267" spans="1:19">
      <c r="A267" t="str">
        <f>B267&amp;"-"&amp;COUNTIF($B$3:B267, B267)</f>
        <v>Hoppenbrouwers, Ben-Zagers, Kees-3</v>
      </c>
      <c r="B267" s="3" t="str">
        <f t="shared" si="25"/>
        <v>Hoppenbrouwers, Ben-Zagers, Kees</v>
      </c>
      <c r="C267" s="237">
        <v>45770</v>
      </c>
      <c r="D267" s="235" t="s">
        <v>9</v>
      </c>
      <c r="E267" s="146">
        <f>IFERROR(VLOOKUP(D267,Deelnemers!$B$2:$C$26,2,FALSE),"")</f>
        <v>12</v>
      </c>
      <c r="F267" s="234" t="s">
        <v>16</v>
      </c>
      <c r="G267" s="146">
        <f>IFERROR(VLOOKUP(F267,Deelnemers!$B$2:$C$26,2,FALSE),"")</f>
        <v>12</v>
      </c>
      <c r="H267" s="164">
        <v>12</v>
      </c>
      <c r="I267" s="165">
        <v>7</v>
      </c>
      <c r="J267" s="166">
        <v>25</v>
      </c>
      <c r="K267" s="164">
        <v>4</v>
      </c>
      <c r="L267" s="165">
        <v>1</v>
      </c>
      <c r="M267" s="138">
        <f t="shared" si="26"/>
        <v>0.48</v>
      </c>
      <c r="N267" s="139">
        <f t="shared" si="27"/>
        <v>0.28000000000000003</v>
      </c>
      <c r="O267" s="140">
        <f>_xlfn.IFNA(IF(AND(H267&gt;=VLOOKUP(D267,Deelnemers!$B:$D,2,FALSE),I267&gt;=VLOOKUP(F267,Deelnemers!$B:$D,2,FALSE)),1,IF(H267&gt;=VLOOKUP(D267,Deelnemers!$B:$D,2,FALSE),3,0)),"")</f>
        <v>3</v>
      </c>
      <c r="P267" s="141">
        <f>_xlfn.IFNA(IF(AND(I267&gt;=VLOOKUP(F267,Deelnemers!$B:$D,2,FALSE),H267&gt;=VLOOKUP(D267,Deelnemers!$B:$D,2,FALSE)),1,IF(I267&gt;=VLOOKUP(F267,Deelnemers!$B:$D,2,FALSE),3,0)),"")</f>
        <v>0</v>
      </c>
      <c r="Q267" t="str">
        <f t="shared" si="28"/>
        <v>Hoppenbrouwers, Ben45770</v>
      </c>
      <c r="R267" t="str">
        <f t="shared" si="29"/>
        <v>Zagers, Kees45770</v>
      </c>
      <c r="S267" t="s">
        <v>30</v>
      </c>
    </row>
    <row r="268" spans="1:19">
      <c r="A268" t="str">
        <f>B268&amp;"-"&amp;COUNTIF($B$3:B268, B268)</f>
        <v>Hanegraaf, Daan-Oorschot, René van-2</v>
      </c>
      <c r="B268" s="3" t="str">
        <f t="shared" si="25"/>
        <v>Hanegraaf, Daan-Oorschot, René van</v>
      </c>
      <c r="C268" s="237">
        <v>45770</v>
      </c>
      <c r="D268" s="235" t="s">
        <v>20</v>
      </c>
      <c r="E268" s="146">
        <f>IFERROR(VLOOKUP(D268,Deelnemers!$B$2:$C$26,2,FALSE),"")</f>
        <v>17</v>
      </c>
      <c r="F268" s="234" t="s">
        <v>15</v>
      </c>
      <c r="G268" s="146">
        <f>IFERROR(VLOOKUP(F268,Deelnemers!$B$2:$C$26,2,FALSE),"")</f>
        <v>14</v>
      </c>
      <c r="H268" s="164">
        <v>17</v>
      </c>
      <c r="I268" s="165">
        <v>13</v>
      </c>
      <c r="J268" s="166">
        <v>26</v>
      </c>
      <c r="K268" s="164">
        <v>2</v>
      </c>
      <c r="L268" s="165">
        <v>2</v>
      </c>
      <c r="M268" s="138">
        <f t="shared" si="26"/>
        <v>0.65384615384615385</v>
      </c>
      <c r="N268" s="139">
        <f t="shared" si="27"/>
        <v>0.5</v>
      </c>
      <c r="O268" s="140">
        <f>_xlfn.IFNA(IF(AND(H268&gt;=VLOOKUP(D268,Deelnemers!$B:$D,2,FALSE),I268&gt;=VLOOKUP(F268,Deelnemers!$B:$D,2,FALSE)),1,IF(H268&gt;=VLOOKUP(D268,Deelnemers!$B:$D,2,FALSE),3,0)),"")</f>
        <v>3</v>
      </c>
      <c r="P268" s="141">
        <f>_xlfn.IFNA(IF(AND(I268&gt;=VLOOKUP(F268,Deelnemers!$B:$D,2,FALSE),H268&gt;=VLOOKUP(D268,Deelnemers!$B:$D,2,FALSE)),1,IF(I268&gt;=VLOOKUP(F268,Deelnemers!$B:$D,2,FALSE),3,0)),"")</f>
        <v>0</v>
      </c>
      <c r="Q268" t="str">
        <f t="shared" si="28"/>
        <v>Hanegraaf, Daan45770</v>
      </c>
      <c r="R268" t="str">
        <f t="shared" si="29"/>
        <v>Oorschot, René van45770</v>
      </c>
      <c r="S268" t="s">
        <v>30</v>
      </c>
    </row>
    <row r="269" spans="1:19">
      <c r="A269" t="str">
        <f>B269&amp;"-"&amp;COUNTIF($B$3:B269, B269)</f>
        <v>Verkooyen, John-Steen, Jan van-2</v>
      </c>
      <c r="B269" s="3" t="str">
        <f t="shared" si="25"/>
        <v>Verkooyen, John-Steen, Jan van</v>
      </c>
      <c r="C269" s="237">
        <v>45770</v>
      </c>
      <c r="D269" s="235" t="s">
        <v>23</v>
      </c>
      <c r="E269" s="146">
        <f>IFERROR(VLOOKUP(D269,Deelnemers!$B$2:$C$26,2,FALSE),"")</f>
        <v>10</v>
      </c>
      <c r="F269" s="234" t="s">
        <v>19</v>
      </c>
      <c r="G269" s="146">
        <f>IFERROR(VLOOKUP(F269,Deelnemers!$B$2:$C$26,2,FALSE),"")</f>
        <v>14</v>
      </c>
      <c r="H269" s="164">
        <v>7</v>
      </c>
      <c r="I269" s="165">
        <v>9</v>
      </c>
      <c r="J269" s="166">
        <v>30</v>
      </c>
      <c r="K269" s="164">
        <v>1</v>
      </c>
      <c r="L269" s="165">
        <v>2</v>
      </c>
      <c r="M269" s="138">
        <f t="shared" si="26"/>
        <v>0.23333333333333334</v>
      </c>
      <c r="N269" s="139">
        <f t="shared" si="27"/>
        <v>0.3</v>
      </c>
      <c r="O269" s="140">
        <f>_xlfn.IFNA(IF(AND(H269&gt;=VLOOKUP(D269,Deelnemers!$B:$D,2,FALSE),I269&gt;=VLOOKUP(F269,Deelnemers!$B:$D,2,FALSE)),1,IF(H269&gt;=VLOOKUP(D269,Deelnemers!$B:$D,2,FALSE),3,0)),"")</f>
        <v>0</v>
      </c>
      <c r="P269" s="141">
        <f>_xlfn.IFNA(IF(AND(I269&gt;=VLOOKUP(F269,Deelnemers!$B:$D,2,FALSE),H269&gt;=VLOOKUP(D269,Deelnemers!$B:$D,2,FALSE)),1,IF(I269&gt;=VLOOKUP(F269,Deelnemers!$B:$D,2,FALSE),3,0)),"")</f>
        <v>0</v>
      </c>
      <c r="Q269" t="str">
        <f t="shared" si="28"/>
        <v>Verkooyen, John45770</v>
      </c>
      <c r="R269" t="str">
        <f t="shared" si="29"/>
        <v>Steen, Jan van45770</v>
      </c>
      <c r="S269" t="s">
        <v>30</v>
      </c>
    </row>
    <row r="270" spans="1:19">
      <c r="A270" t="str">
        <f>B270&amp;"-"&amp;COUNTIF($B$3:B270, B270)</f>
        <v>Praat, Marcel van-Hanegraaf, Hein-1</v>
      </c>
      <c r="B270" s="3" t="str">
        <f t="shared" si="25"/>
        <v>Praat, Marcel van-Hanegraaf, Hein</v>
      </c>
      <c r="C270" s="237">
        <v>45770</v>
      </c>
      <c r="D270" s="235" t="s">
        <v>13</v>
      </c>
      <c r="E270" s="146">
        <f>IFERROR(VLOOKUP(D270,Deelnemers!$B$2:$C$26,2,FALSE),"")</f>
        <v>12</v>
      </c>
      <c r="F270" s="234" t="s">
        <v>21</v>
      </c>
      <c r="G270" s="146">
        <f>IFERROR(VLOOKUP(F270,Deelnemers!$B$2:$C$26,2,FALSE),"")</f>
        <v>17</v>
      </c>
      <c r="H270" s="164">
        <v>12</v>
      </c>
      <c r="I270" s="165">
        <v>12</v>
      </c>
      <c r="J270" s="166">
        <v>24</v>
      </c>
      <c r="K270" s="164">
        <v>3</v>
      </c>
      <c r="L270" s="165">
        <v>2</v>
      </c>
      <c r="M270" s="138">
        <f t="shared" si="26"/>
        <v>0.5</v>
      </c>
      <c r="N270" s="139">
        <f t="shared" si="27"/>
        <v>0.5</v>
      </c>
      <c r="O270" s="140">
        <f>_xlfn.IFNA(IF(AND(H270&gt;=VLOOKUP(D270,Deelnemers!$B:$D,2,FALSE),I270&gt;=VLOOKUP(F270,Deelnemers!$B:$D,2,FALSE)),1,IF(H270&gt;=VLOOKUP(D270,Deelnemers!$B:$D,2,FALSE),3,0)),"")</f>
        <v>3</v>
      </c>
      <c r="P270" s="141">
        <f>_xlfn.IFNA(IF(AND(I270&gt;=VLOOKUP(F270,Deelnemers!$B:$D,2,FALSE),H270&gt;=VLOOKUP(D270,Deelnemers!$B:$D,2,FALSE)),1,IF(I270&gt;=VLOOKUP(F270,Deelnemers!$B:$D,2,FALSE),3,0)),"")</f>
        <v>0</v>
      </c>
      <c r="Q270" t="str">
        <f t="shared" si="28"/>
        <v>Praat, Marcel van45770</v>
      </c>
      <c r="R270" t="str">
        <f t="shared" si="29"/>
        <v>Hanegraaf, Hein45770</v>
      </c>
      <c r="S270" t="s">
        <v>30</v>
      </c>
    </row>
    <row r="271" spans="1:19">
      <c r="A271" t="str">
        <f>B271&amp;"-"&amp;COUNTIF($B$3:B271, B271)</f>
        <v>Vissenberg, Erwin-Hoppenbrouwers, Ben-2</v>
      </c>
      <c r="B271" s="3" t="str">
        <f t="shared" si="25"/>
        <v>Vissenberg, Erwin-Hoppenbrouwers, Ben</v>
      </c>
      <c r="C271" s="237">
        <v>45770</v>
      </c>
      <c r="D271" s="235" t="s">
        <v>14</v>
      </c>
      <c r="E271" s="146">
        <f>IFERROR(VLOOKUP(D271,Deelnemers!$B$2:$C$26,2,FALSE),"")</f>
        <v>19</v>
      </c>
      <c r="F271" s="234" t="s">
        <v>9</v>
      </c>
      <c r="G271" s="146">
        <f>IFERROR(VLOOKUP(F271,Deelnemers!$B$2:$C$26,2,FALSE),"")</f>
        <v>12</v>
      </c>
      <c r="H271" s="164">
        <v>19</v>
      </c>
      <c r="I271" s="165">
        <v>3</v>
      </c>
      <c r="J271" s="166">
        <v>15</v>
      </c>
      <c r="K271" s="164">
        <v>6</v>
      </c>
      <c r="L271" s="165">
        <v>2</v>
      </c>
      <c r="M271" s="138">
        <f t="shared" si="26"/>
        <v>1.2666666666666666</v>
      </c>
      <c r="N271" s="139">
        <f t="shared" si="27"/>
        <v>0.2</v>
      </c>
      <c r="O271" s="140">
        <f>_xlfn.IFNA(IF(AND(H271&gt;=VLOOKUP(D271,Deelnemers!$B:$D,2,FALSE),I271&gt;=VLOOKUP(F271,Deelnemers!$B:$D,2,FALSE)),1,IF(H271&gt;=VLOOKUP(D271,Deelnemers!$B:$D,2,FALSE),3,0)),"")</f>
        <v>3</v>
      </c>
      <c r="P271" s="141">
        <f>_xlfn.IFNA(IF(AND(I271&gt;=VLOOKUP(F271,Deelnemers!$B:$D,2,FALSE),H271&gt;=VLOOKUP(D271,Deelnemers!$B:$D,2,FALSE)),1,IF(I271&gt;=VLOOKUP(F271,Deelnemers!$B:$D,2,FALSE),3,0)),"")</f>
        <v>0</v>
      </c>
      <c r="Q271" t="str">
        <f t="shared" si="28"/>
        <v>Vissenberg, Erwin45770</v>
      </c>
      <c r="R271" t="str">
        <f t="shared" si="29"/>
        <v>Hoppenbrouwers, Ben45770</v>
      </c>
      <c r="S271" t="s">
        <v>30</v>
      </c>
    </row>
    <row r="272" spans="1:19">
      <c r="A272" t="str">
        <f>B272&amp;"-"&amp;COUNTIF($B$3:B272, B272)</f>
        <v>Vermeulen, Rudolf-Hanegraaf, Daan-4</v>
      </c>
      <c r="B272" s="3" t="str">
        <f t="shared" si="25"/>
        <v>Vermeulen, Rudolf-Hanegraaf, Daan</v>
      </c>
      <c r="C272" s="237">
        <v>45770</v>
      </c>
      <c r="D272" s="235" t="s">
        <v>12</v>
      </c>
      <c r="E272" s="146">
        <f>IFERROR(VLOOKUP(D272,Deelnemers!$B$2:$C$26,2,FALSE),"")</f>
        <v>14</v>
      </c>
      <c r="F272" s="234" t="s">
        <v>20</v>
      </c>
      <c r="G272" s="146">
        <f>IFERROR(VLOOKUP(F272,Deelnemers!$B$2:$C$26,2,FALSE),"")</f>
        <v>17</v>
      </c>
      <c r="H272" s="164">
        <v>8</v>
      </c>
      <c r="I272" s="165">
        <v>17</v>
      </c>
      <c r="J272" s="166">
        <v>30</v>
      </c>
      <c r="K272" s="164">
        <v>3</v>
      </c>
      <c r="L272" s="165">
        <v>4</v>
      </c>
      <c r="M272" s="138">
        <f t="shared" si="26"/>
        <v>0.26666666666666666</v>
      </c>
      <c r="N272" s="139">
        <f t="shared" si="27"/>
        <v>0.56666666666666665</v>
      </c>
      <c r="O272" s="140">
        <f>_xlfn.IFNA(IF(AND(H272&gt;=VLOOKUP(D272,Deelnemers!$B:$D,2,FALSE),I272&gt;=VLOOKUP(F272,Deelnemers!$B:$D,2,FALSE)),1,IF(H272&gt;=VLOOKUP(D272,Deelnemers!$B:$D,2,FALSE),3,0)),"")</f>
        <v>0</v>
      </c>
      <c r="P272" s="141">
        <f>_xlfn.IFNA(IF(AND(I272&gt;=VLOOKUP(F272,Deelnemers!$B:$D,2,FALSE),H272&gt;=VLOOKUP(D272,Deelnemers!$B:$D,2,FALSE)),1,IF(I272&gt;=VLOOKUP(F272,Deelnemers!$B:$D,2,FALSE),3,0)),"")</f>
        <v>3</v>
      </c>
      <c r="Q272" t="str">
        <f t="shared" si="28"/>
        <v>Vermeulen, Rudolf45770</v>
      </c>
      <c r="R272" t="str">
        <f t="shared" si="29"/>
        <v>Hanegraaf, Daan45770</v>
      </c>
      <c r="S272" t="s">
        <v>30</v>
      </c>
    </row>
    <row r="273" spans="1:19">
      <c r="A273" t="str">
        <f>B273&amp;"-"&amp;COUNTIF($B$3:B273, B273)</f>
        <v>Steen, Jan van-Zagers, Kees-4</v>
      </c>
      <c r="B273" s="3" t="str">
        <f t="shared" si="25"/>
        <v>Steen, Jan van-Zagers, Kees</v>
      </c>
      <c r="C273" s="237">
        <v>45770</v>
      </c>
      <c r="D273" s="235" t="s">
        <v>19</v>
      </c>
      <c r="E273" s="146">
        <f>IFERROR(VLOOKUP(D273,Deelnemers!$B$2:$C$26,2,FALSE),"")</f>
        <v>14</v>
      </c>
      <c r="F273" s="234" t="s">
        <v>16</v>
      </c>
      <c r="G273" s="146">
        <f>IFERROR(VLOOKUP(F273,Deelnemers!$B$2:$C$26,2,FALSE),"")</f>
        <v>12</v>
      </c>
      <c r="H273" s="164">
        <v>12</v>
      </c>
      <c r="I273" s="165">
        <v>7</v>
      </c>
      <c r="J273" s="166">
        <v>30</v>
      </c>
      <c r="K273" s="164">
        <v>3</v>
      </c>
      <c r="L273" s="165">
        <v>2</v>
      </c>
      <c r="M273" s="138">
        <f t="shared" si="26"/>
        <v>0.4</v>
      </c>
      <c r="N273" s="139">
        <f t="shared" si="27"/>
        <v>0.23333333333333334</v>
      </c>
      <c r="O273" s="140">
        <f>_xlfn.IFNA(IF(AND(H273&gt;=VLOOKUP(D273,Deelnemers!$B:$D,2,FALSE),I273&gt;=VLOOKUP(F273,Deelnemers!$B:$D,2,FALSE)),1,IF(H273&gt;=VLOOKUP(D273,Deelnemers!$B:$D,2,FALSE),3,0)),"")</f>
        <v>0</v>
      </c>
      <c r="P273" s="141">
        <f>_xlfn.IFNA(IF(AND(I273&gt;=VLOOKUP(F273,Deelnemers!$B:$D,2,FALSE),H273&gt;=VLOOKUP(D273,Deelnemers!$B:$D,2,FALSE)),1,IF(I273&gt;=VLOOKUP(F273,Deelnemers!$B:$D,2,FALSE),3,0)),"")</f>
        <v>0</v>
      </c>
      <c r="Q273" t="str">
        <f t="shared" si="28"/>
        <v>Steen, Jan van45770</v>
      </c>
      <c r="R273" t="str">
        <f t="shared" si="29"/>
        <v>Zagers, Kees45770</v>
      </c>
      <c r="S273" t="s">
        <v>30</v>
      </c>
    </row>
    <row r="274" spans="1:19">
      <c r="A274" t="str">
        <f>B274&amp;"-"&amp;COUNTIF($B$3:B274, B274)</f>
        <v>Hanegraaf, Hein-Verkooyen, John-2</v>
      </c>
      <c r="B274" s="3" t="str">
        <f t="shared" si="25"/>
        <v>Hanegraaf, Hein-Verkooyen, John</v>
      </c>
      <c r="C274" s="237">
        <v>45770</v>
      </c>
      <c r="D274" s="235" t="s">
        <v>21</v>
      </c>
      <c r="E274" s="146">
        <f>IFERROR(VLOOKUP(D274,Deelnemers!$B$2:$C$26,2,FALSE),"")</f>
        <v>17</v>
      </c>
      <c r="F274" s="234" t="s">
        <v>23</v>
      </c>
      <c r="G274" s="146">
        <f>IFERROR(VLOOKUP(F274,Deelnemers!$B$2:$C$26,2,FALSE),"")</f>
        <v>10</v>
      </c>
      <c r="H274" s="164">
        <v>11</v>
      </c>
      <c r="I274" s="165">
        <v>10</v>
      </c>
      <c r="J274" s="166">
        <v>25</v>
      </c>
      <c r="K274" s="164">
        <v>4</v>
      </c>
      <c r="L274" s="165">
        <v>3</v>
      </c>
      <c r="M274" s="138">
        <f t="shared" si="26"/>
        <v>0.44</v>
      </c>
      <c r="N274" s="139">
        <f t="shared" si="27"/>
        <v>0.4</v>
      </c>
      <c r="O274" s="140">
        <f>_xlfn.IFNA(IF(AND(H274&gt;=VLOOKUP(D274,Deelnemers!$B:$D,2,FALSE),I274&gt;=VLOOKUP(F274,Deelnemers!$B:$D,2,FALSE)),1,IF(H274&gt;=VLOOKUP(D274,Deelnemers!$B:$D,2,FALSE),3,0)),"")</f>
        <v>0</v>
      </c>
      <c r="P274" s="141">
        <f>_xlfn.IFNA(IF(AND(I274&gt;=VLOOKUP(F274,Deelnemers!$B:$D,2,FALSE),H274&gt;=VLOOKUP(D274,Deelnemers!$B:$D,2,FALSE)),1,IF(I274&gt;=VLOOKUP(F274,Deelnemers!$B:$D,2,FALSE),3,0)),"")</f>
        <v>3</v>
      </c>
      <c r="Q274" t="str">
        <f t="shared" si="28"/>
        <v>Hanegraaf, Hein45770</v>
      </c>
      <c r="R274" t="str">
        <f t="shared" si="29"/>
        <v>Verkooyen, John45770</v>
      </c>
      <c r="S274" t="s">
        <v>30</v>
      </c>
    </row>
    <row r="275" spans="1:19">
      <c r="A275" t="str">
        <f>B275&amp;"-"&amp;COUNTIF($B$3:B275, B275)</f>
        <v>Praat, Marcel van-Vissenberg, Erwin-3</v>
      </c>
      <c r="B275" s="3" t="str">
        <f t="shared" si="25"/>
        <v>Praat, Marcel van-Vissenberg, Erwin</v>
      </c>
      <c r="C275" s="237">
        <v>45770</v>
      </c>
      <c r="D275" s="235" t="s">
        <v>13</v>
      </c>
      <c r="E275" s="146">
        <f>IFERROR(VLOOKUP(D275,Deelnemers!$B$2:$C$26,2,FALSE),"")</f>
        <v>12</v>
      </c>
      <c r="F275" s="234" t="s">
        <v>14</v>
      </c>
      <c r="G275" s="146">
        <f>IFERROR(VLOOKUP(F275,Deelnemers!$B$2:$C$26,2,FALSE),"")</f>
        <v>19</v>
      </c>
      <c r="H275" s="164">
        <v>7</v>
      </c>
      <c r="I275" s="165">
        <v>17</v>
      </c>
      <c r="J275" s="166">
        <v>30</v>
      </c>
      <c r="K275" s="164">
        <v>2</v>
      </c>
      <c r="L275" s="165">
        <v>5</v>
      </c>
      <c r="M275" s="138">
        <f t="shared" si="26"/>
        <v>0.23333333333333334</v>
      </c>
      <c r="N275" s="139">
        <f t="shared" si="27"/>
        <v>0.56666666666666665</v>
      </c>
      <c r="O275" s="140">
        <f>_xlfn.IFNA(IF(AND(H275&gt;=VLOOKUP(D275,Deelnemers!$B:$D,2,FALSE),I275&gt;=VLOOKUP(F275,Deelnemers!$B:$D,2,FALSE)),1,IF(H275&gt;=VLOOKUP(D275,Deelnemers!$B:$D,2,FALSE),3,0)),"")</f>
        <v>0</v>
      </c>
      <c r="P275" s="141">
        <f>_xlfn.IFNA(IF(AND(I275&gt;=VLOOKUP(F275,Deelnemers!$B:$D,2,FALSE),H275&gt;=VLOOKUP(D275,Deelnemers!$B:$D,2,FALSE)),1,IF(I275&gt;=VLOOKUP(F275,Deelnemers!$B:$D,2,FALSE),3,0)),"")</f>
        <v>0</v>
      </c>
      <c r="Q275" t="str">
        <f t="shared" si="28"/>
        <v>Praat, Marcel van45770</v>
      </c>
      <c r="R275" t="str">
        <f t="shared" si="29"/>
        <v>Vissenberg, Erwin45770</v>
      </c>
      <c r="S275" t="s">
        <v>30</v>
      </c>
    </row>
    <row r="276" spans="1:19">
      <c r="A276" t="str">
        <f>B276&amp;"-"&amp;COUNTIF($B$3:B276, B276)</f>
        <v>Hoppenbrouwers, Ben-Vermeulen, Rudolf-4</v>
      </c>
      <c r="B276" s="3" t="str">
        <f t="shared" si="25"/>
        <v>Hoppenbrouwers, Ben-Vermeulen, Rudolf</v>
      </c>
      <c r="C276" s="237">
        <v>45770</v>
      </c>
      <c r="D276" s="116" t="s">
        <v>9</v>
      </c>
      <c r="E276" s="146">
        <f>IFERROR(VLOOKUP(D276,Deelnemers!$B$2:$C$26,2,FALSE),"")</f>
        <v>12</v>
      </c>
      <c r="F276" s="136" t="s">
        <v>12</v>
      </c>
      <c r="G276" s="146">
        <f>IFERROR(VLOOKUP(F276,Deelnemers!$B$2:$C$26,2,FALSE),"")</f>
        <v>14</v>
      </c>
      <c r="H276" s="164">
        <v>10</v>
      </c>
      <c r="I276" s="165">
        <v>14</v>
      </c>
      <c r="J276" s="166">
        <v>30</v>
      </c>
      <c r="K276" s="164">
        <v>2</v>
      </c>
      <c r="L276" s="165">
        <v>3</v>
      </c>
      <c r="M276" s="138">
        <f t="shared" si="26"/>
        <v>0.33333333333333331</v>
      </c>
      <c r="N276" s="139">
        <f t="shared" si="27"/>
        <v>0.46666666666666667</v>
      </c>
      <c r="O276" s="140">
        <f>_xlfn.IFNA(IF(AND(H276&gt;=VLOOKUP(D276,Deelnemers!$B:$D,2,FALSE),I276&gt;=VLOOKUP(F276,Deelnemers!$B:$D,2,FALSE)),1,IF(H276&gt;=VLOOKUP(D276,Deelnemers!$B:$D,2,FALSE),3,0)),"")</f>
        <v>0</v>
      </c>
      <c r="P276" s="141">
        <f>_xlfn.IFNA(IF(AND(I276&gt;=VLOOKUP(F276,Deelnemers!$B:$D,2,FALSE),H276&gt;=VLOOKUP(D276,Deelnemers!$B:$D,2,FALSE)),1,IF(I276&gt;=VLOOKUP(F276,Deelnemers!$B:$D,2,FALSE),3,0)),"")</f>
        <v>3</v>
      </c>
      <c r="Q276" t="str">
        <f t="shared" si="28"/>
        <v>Hoppenbrouwers, Ben45770</v>
      </c>
      <c r="R276" t="str">
        <f t="shared" si="29"/>
        <v>Vermeulen, Rudolf45770</v>
      </c>
      <c r="S276" t="s">
        <v>30</v>
      </c>
    </row>
    <row r="277" spans="1:19">
      <c r="A277" t="str">
        <f>B277&amp;"-"&amp;COUNTIF($B$3:B277, B277)</f>
        <v>Steen, Jan van-Hanegraaf, Daan-2</v>
      </c>
      <c r="B277" s="3" t="str">
        <f t="shared" si="25"/>
        <v>Steen, Jan van-Hanegraaf, Daan</v>
      </c>
      <c r="C277" s="237">
        <v>45770</v>
      </c>
      <c r="D277" s="116" t="s">
        <v>19</v>
      </c>
      <c r="E277" s="146">
        <f>IFERROR(VLOOKUP(D277,Deelnemers!$B$2:$C$26,2,FALSE),"")</f>
        <v>14</v>
      </c>
      <c r="F277" s="136" t="s">
        <v>20</v>
      </c>
      <c r="G277" s="146">
        <f>IFERROR(VLOOKUP(F277,Deelnemers!$B$2:$C$26,2,FALSE),"")</f>
        <v>17</v>
      </c>
      <c r="H277" s="164">
        <v>14</v>
      </c>
      <c r="I277" s="165">
        <v>9</v>
      </c>
      <c r="J277" s="166">
        <v>23</v>
      </c>
      <c r="K277" s="164">
        <v>3</v>
      </c>
      <c r="L277" s="165">
        <v>2</v>
      </c>
      <c r="M277" s="138">
        <f t="shared" si="26"/>
        <v>0.60869565217391308</v>
      </c>
      <c r="N277" s="139">
        <f t="shared" si="27"/>
        <v>0.39130434782608697</v>
      </c>
      <c r="O277" s="140">
        <f>_xlfn.IFNA(IF(AND(H277&gt;=VLOOKUP(D277,Deelnemers!$B:$D,2,FALSE),I277&gt;=VLOOKUP(F277,Deelnemers!$B:$D,2,FALSE)),1,IF(H277&gt;=VLOOKUP(D277,Deelnemers!$B:$D,2,FALSE),3,0)),"")</f>
        <v>3</v>
      </c>
      <c r="P277" s="141">
        <f>_xlfn.IFNA(IF(AND(I277&gt;=VLOOKUP(F277,Deelnemers!$B:$D,2,FALSE),H277&gt;=VLOOKUP(D277,Deelnemers!$B:$D,2,FALSE)),1,IF(I277&gt;=VLOOKUP(F277,Deelnemers!$B:$D,2,FALSE),3,0)),"")</f>
        <v>0</v>
      </c>
      <c r="Q277" t="str">
        <f t="shared" si="28"/>
        <v>Steen, Jan van45770</v>
      </c>
      <c r="R277" t="str">
        <f t="shared" si="29"/>
        <v>Hanegraaf, Daan45770</v>
      </c>
      <c r="S277" t="s">
        <v>30</v>
      </c>
    </row>
    <row r="278" spans="1:19">
      <c r="A278" t="str">
        <f>B278&amp;"-"&amp;COUNTIF($B$3:B278, B278)</f>
        <v>Kroese, Gerard-Verkooyen, John-2</v>
      </c>
      <c r="B278" s="3" t="str">
        <f t="shared" si="25"/>
        <v>Kroese, Gerard-Verkooyen, John</v>
      </c>
      <c r="C278" s="237">
        <v>45770</v>
      </c>
      <c r="D278" s="116" t="s">
        <v>11</v>
      </c>
      <c r="E278" s="146">
        <f>IFERROR(VLOOKUP(D278,Deelnemers!$B$2:$C$26,2,FALSE),"")</f>
        <v>13</v>
      </c>
      <c r="F278" s="136" t="s">
        <v>23</v>
      </c>
      <c r="G278" s="146">
        <f>IFERROR(VLOOKUP(F278,Deelnemers!$B$2:$C$26,2,FALSE),"")</f>
        <v>10</v>
      </c>
      <c r="H278" s="164">
        <v>13</v>
      </c>
      <c r="I278" s="165">
        <v>2</v>
      </c>
      <c r="J278" s="166">
        <v>24</v>
      </c>
      <c r="K278" s="164">
        <v>3</v>
      </c>
      <c r="L278" s="165">
        <v>1</v>
      </c>
      <c r="M278" s="138">
        <f t="shared" si="26"/>
        <v>0.54166666666666663</v>
      </c>
      <c r="N278" s="139">
        <f t="shared" si="27"/>
        <v>8.3333333333333329E-2</v>
      </c>
      <c r="O278" s="140">
        <f>_xlfn.IFNA(IF(AND(H278&gt;=VLOOKUP(D278,Deelnemers!$B:$D,2,FALSE),I278&gt;=VLOOKUP(F278,Deelnemers!$B:$D,2,FALSE)),1,IF(H278&gt;=VLOOKUP(D278,Deelnemers!$B:$D,2,FALSE),3,0)),"")</f>
        <v>3</v>
      </c>
      <c r="P278" s="141">
        <f>_xlfn.IFNA(IF(AND(I278&gt;=VLOOKUP(F278,Deelnemers!$B:$D,2,FALSE),H278&gt;=VLOOKUP(D278,Deelnemers!$B:$D,2,FALSE)),1,IF(I278&gt;=VLOOKUP(F278,Deelnemers!$B:$D,2,FALSE),3,0)),"")</f>
        <v>0</v>
      </c>
      <c r="Q278" t="str">
        <f t="shared" si="28"/>
        <v>Kroese, Gerard45770</v>
      </c>
      <c r="R278" t="str">
        <f t="shared" si="29"/>
        <v>Verkooyen, John45770</v>
      </c>
      <c r="S278" t="s">
        <v>30</v>
      </c>
    </row>
    <row r="279" spans="1:19">
      <c r="A279" t="str">
        <f>B279&amp;"-"&amp;COUNTIF($B$3:B279, B279)</f>
        <v>Hoppenbrouwers, Ben-Vermeulen, Rudolf-5</v>
      </c>
      <c r="B279" s="3" t="str">
        <f t="shared" si="25"/>
        <v>Hoppenbrouwers, Ben-Vermeulen, Rudolf</v>
      </c>
      <c r="C279" s="237">
        <v>45777</v>
      </c>
      <c r="D279" s="116" t="s">
        <v>9</v>
      </c>
      <c r="E279" s="146">
        <f>IFERROR(VLOOKUP(D279,Deelnemers!$B$2:$C$26,2,FALSE),"")</f>
        <v>12</v>
      </c>
      <c r="F279" s="136" t="s">
        <v>12</v>
      </c>
      <c r="G279" s="146">
        <f>IFERROR(VLOOKUP(F279,Deelnemers!$B$2:$C$26,2,FALSE),"")</f>
        <v>14</v>
      </c>
      <c r="H279" s="164">
        <v>3</v>
      </c>
      <c r="I279" s="165">
        <v>14</v>
      </c>
      <c r="J279" s="166">
        <v>23</v>
      </c>
      <c r="K279" s="164">
        <v>1</v>
      </c>
      <c r="L279" s="165">
        <v>3</v>
      </c>
      <c r="M279" s="138">
        <f t="shared" si="26"/>
        <v>0.13043478260869565</v>
      </c>
      <c r="N279" s="139">
        <f t="shared" si="27"/>
        <v>0.60869565217391308</v>
      </c>
      <c r="O279" s="140">
        <f>_xlfn.IFNA(IF(AND(H279&gt;=VLOOKUP(D279,Deelnemers!$B:$D,2,FALSE),I279&gt;=VLOOKUP(F279,Deelnemers!$B:$D,2,FALSE)),1,IF(H279&gt;=VLOOKUP(D279,Deelnemers!$B:$D,2,FALSE),3,0)),"")</f>
        <v>0</v>
      </c>
      <c r="P279" s="141">
        <f>_xlfn.IFNA(IF(AND(I279&gt;=VLOOKUP(F279,Deelnemers!$B:$D,2,FALSE),H279&gt;=VLOOKUP(D279,Deelnemers!$B:$D,2,FALSE)),1,IF(I279&gt;=VLOOKUP(F279,Deelnemers!$B:$D,2,FALSE),3,0)),"")</f>
        <v>3</v>
      </c>
      <c r="Q279" t="str">
        <f t="shared" si="28"/>
        <v>Hoppenbrouwers, Ben45777</v>
      </c>
      <c r="R279" t="str">
        <f t="shared" si="29"/>
        <v>Vermeulen, Rudolf45777</v>
      </c>
      <c r="S279" t="s">
        <v>30</v>
      </c>
    </row>
    <row r="280" spans="1:19">
      <c r="A280" t="str">
        <f>B280&amp;"-"&amp;COUNTIF($B$3:B280, B280)</f>
        <v>Hanegraaf, Daan-Jochems, Cees-3</v>
      </c>
      <c r="B280" s="3" t="str">
        <f t="shared" si="25"/>
        <v>Hanegraaf, Daan-Jochems, Cees</v>
      </c>
      <c r="C280" s="237">
        <v>45777</v>
      </c>
      <c r="D280" s="116" t="s">
        <v>20</v>
      </c>
      <c r="E280" s="146">
        <f>IFERROR(VLOOKUP(D280,Deelnemers!$B$2:$C$26,2,FALSE),"")</f>
        <v>17</v>
      </c>
      <c r="F280" s="136" t="s">
        <v>17</v>
      </c>
      <c r="G280" s="146">
        <f>IFERROR(VLOOKUP(F280,Deelnemers!$B$2:$C$26,2,FALSE),"")</f>
        <v>17</v>
      </c>
      <c r="H280" s="164">
        <v>12</v>
      </c>
      <c r="I280" s="165">
        <v>17</v>
      </c>
      <c r="J280" s="166">
        <v>21</v>
      </c>
      <c r="K280" s="164">
        <v>3</v>
      </c>
      <c r="L280" s="165">
        <v>4</v>
      </c>
      <c r="M280" s="138">
        <f t="shared" si="26"/>
        <v>0.5714285714285714</v>
      </c>
      <c r="N280" s="139">
        <f t="shared" si="27"/>
        <v>0.80952380952380953</v>
      </c>
      <c r="O280" s="140">
        <f>_xlfn.IFNA(IF(AND(H280&gt;=VLOOKUP(D280,Deelnemers!$B:$D,2,FALSE),I280&gt;=VLOOKUP(F280,Deelnemers!$B:$D,2,FALSE)),1,IF(H280&gt;=VLOOKUP(D280,Deelnemers!$B:$D,2,FALSE),3,0)),"")</f>
        <v>0</v>
      </c>
      <c r="P280" s="141">
        <f>_xlfn.IFNA(IF(AND(I280&gt;=VLOOKUP(F280,Deelnemers!$B:$D,2,FALSE),H280&gt;=VLOOKUP(D280,Deelnemers!$B:$D,2,FALSE)),1,IF(I280&gt;=VLOOKUP(F280,Deelnemers!$B:$D,2,FALSE),3,0)),"")</f>
        <v>3</v>
      </c>
      <c r="Q280" t="str">
        <f t="shared" si="28"/>
        <v>Hanegraaf, Daan45777</v>
      </c>
      <c r="R280" t="str">
        <f t="shared" si="29"/>
        <v>Jochems, Cees45777</v>
      </c>
      <c r="S280" t="s">
        <v>30</v>
      </c>
    </row>
    <row r="281" spans="1:19">
      <c r="A281" t="str">
        <f>B281&amp;"-"&amp;COUNTIF($B$3:B281, B281)</f>
        <v>Praat, Marcel van-Zagers, Kees-3</v>
      </c>
      <c r="B281" s="3" t="str">
        <f t="shared" si="25"/>
        <v>Praat, Marcel van-Zagers, Kees</v>
      </c>
      <c r="C281" s="237">
        <v>45777</v>
      </c>
      <c r="D281" s="116" t="s">
        <v>13</v>
      </c>
      <c r="E281" s="146">
        <f>IFERROR(VLOOKUP(D281,Deelnemers!$B$2:$C$26,2,FALSE),"")</f>
        <v>12</v>
      </c>
      <c r="F281" s="136" t="s">
        <v>16</v>
      </c>
      <c r="G281" s="146">
        <f>IFERROR(VLOOKUP(F281,Deelnemers!$B$2:$C$26,2,FALSE),"")</f>
        <v>12</v>
      </c>
      <c r="H281" s="164">
        <v>12</v>
      </c>
      <c r="I281" s="165">
        <v>9</v>
      </c>
      <c r="J281" s="166">
        <v>23</v>
      </c>
      <c r="K281" s="164">
        <v>4</v>
      </c>
      <c r="L281" s="165">
        <v>3</v>
      </c>
      <c r="M281" s="138">
        <f t="shared" si="26"/>
        <v>0.52173913043478259</v>
      </c>
      <c r="N281" s="139">
        <f t="shared" si="27"/>
        <v>0.39130434782608697</v>
      </c>
      <c r="O281" s="140">
        <f>_xlfn.IFNA(IF(AND(H281&gt;=VLOOKUP(D281,Deelnemers!$B:$D,2,FALSE),I281&gt;=VLOOKUP(F281,Deelnemers!$B:$D,2,FALSE)),1,IF(H281&gt;=VLOOKUP(D281,Deelnemers!$B:$D,2,FALSE),3,0)),"")</f>
        <v>3</v>
      </c>
      <c r="P281" s="141">
        <f>_xlfn.IFNA(IF(AND(I281&gt;=VLOOKUP(F281,Deelnemers!$B:$D,2,FALSE),H281&gt;=VLOOKUP(D281,Deelnemers!$B:$D,2,FALSE)),1,IF(I281&gt;=VLOOKUP(F281,Deelnemers!$B:$D,2,FALSE),3,0)),"")</f>
        <v>0</v>
      </c>
      <c r="Q281" t="str">
        <f t="shared" si="28"/>
        <v>Praat, Marcel van45777</v>
      </c>
      <c r="R281" t="str">
        <f t="shared" si="29"/>
        <v>Zagers, Kees45777</v>
      </c>
      <c r="S281" t="s">
        <v>30</v>
      </c>
    </row>
    <row r="282" spans="1:19">
      <c r="A282" t="str">
        <f>B282&amp;"-"&amp;COUNTIF($B$3:B282, B282)</f>
        <v>Verkooyen, John-Steen, Kees van-2</v>
      </c>
      <c r="B282" s="3" t="str">
        <f t="shared" si="25"/>
        <v>Verkooyen, John-Steen, Kees van</v>
      </c>
      <c r="C282" s="237">
        <v>45777</v>
      </c>
      <c r="D282" s="116" t="s">
        <v>23</v>
      </c>
      <c r="E282" s="146">
        <f>IFERROR(VLOOKUP(D282,Deelnemers!$B$2:$C$26,2,FALSE),"")</f>
        <v>10</v>
      </c>
      <c r="F282" s="136" t="s">
        <v>10</v>
      </c>
      <c r="G282" s="146">
        <f>IFERROR(VLOOKUP(F282,Deelnemers!$B$2:$C$26,2,FALSE),"")</f>
        <v>14</v>
      </c>
      <c r="H282" s="164">
        <v>6</v>
      </c>
      <c r="I282" s="165">
        <v>14</v>
      </c>
      <c r="J282" s="166">
        <v>30</v>
      </c>
      <c r="K282" s="164">
        <v>1</v>
      </c>
      <c r="L282" s="165">
        <v>4</v>
      </c>
      <c r="M282" s="138">
        <f t="shared" si="26"/>
        <v>0.2</v>
      </c>
      <c r="N282" s="139">
        <f t="shared" si="27"/>
        <v>0.46666666666666667</v>
      </c>
      <c r="O282" s="140">
        <f>_xlfn.IFNA(IF(AND(H282&gt;=VLOOKUP(D282,Deelnemers!$B:$D,2,FALSE),I282&gt;=VLOOKUP(F282,Deelnemers!$B:$D,2,FALSE)),1,IF(H282&gt;=VLOOKUP(D282,Deelnemers!$B:$D,2,FALSE),3,0)),"")</f>
        <v>0</v>
      </c>
      <c r="P282" s="141">
        <f>_xlfn.IFNA(IF(AND(I282&gt;=VLOOKUP(F282,Deelnemers!$B:$D,2,FALSE),H282&gt;=VLOOKUP(D282,Deelnemers!$B:$D,2,FALSE)),1,IF(I282&gt;=VLOOKUP(F282,Deelnemers!$B:$D,2,FALSE),3,0)),"")</f>
        <v>3</v>
      </c>
      <c r="Q282" t="str">
        <f t="shared" si="28"/>
        <v>Verkooyen, John45777</v>
      </c>
      <c r="R282" t="str">
        <f t="shared" si="29"/>
        <v>Steen, Kees van45777</v>
      </c>
      <c r="S282" t="s">
        <v>30</v>
      </c>
    </row>
    <row r="283" spans="1:19">
      <c r="A283" t="str">
        <f>B283&amp;"-"&amp;COUNTIF($B$3:B283, B283)</f>
        <v>Havermans, Jos-Vissenberg, Erwin-1</v>
      </c>
      <c r="B283" s="3" t="str">
        <f t="shared" si="25"/>
        <v>Havermans, Jos-Vissenberg, Erwin</v>
      </c>
      <c r="C283" s="237">
        <v>45777</v>
      </c>
      <c r="D283" s="116" t="s">
        <v>22</v>
      </c>
      <c r="E283" s="146">
        <f>IFERROR(VLOOKUP(D283,Deelnemers!$B$2:$C$26,2,FALSE),"")</f>
        <v>13</v>
      </c>
      <c r="F283" s="136" t="s">
        <v>14</v>
      </c>
      <c r="G283" s="146">
        <f>IFERROR(VLOOKUP(F283,Deelnemers!$B$2:$C$26,2,FALSE),"")</f>
        <v>19</v>
      </c>
      <c r="H283" s="164">
        <v>13</v>
      </c>
      <c r="I283" s="165">
        <v>8</v>
      </c>
      <c r="J283" s="166">
        <v>14</v>
      </c>
      <c r="K283" s="164">
        <v>2</v>
      </c>
      <c r="L283" s="165">
        <v>4</v>
      </c>
      <c r="M283" s="138">
        <f t="shared" si="26"/>
        <v>0.9285714285714286</v>
      </c>
      <c r="N283" s="139">
        <f t="shared" si="27"/>
        <v>0.5714285714285714</v>
      </c>
      <c r="O283" s="140">
        <f>_xlfn.IFNA(IF(AND(H283&gt;=VLOOKUP(D283,Deelnemers!$B:$D,2,FALSE),I283&gt;=VLOOKUP(F283,Deelnemers!$B:$D,2,FALSE)),1,IF(H283&gt;=VLOOKUP(D283,Deelnemers!$B:$D,2,FALSE),3,0)),"")</f>
        <v>3</v>
      </c>
      <c r="P283" s="141">
        <f>_xlfn.IFNA(IF(AND(I283&gt;=VLOOKUP(F283,Deelnemers!$B:$D,2,FALSE),H283&gt;=VLOOKUP(D283,Deelnemers!$B:$D,2,FALSE)),1,IF(I283&gt;=VLOOKUP(F283,Deelnemers!$B:$D,2,FALSE),3,0)),"")</f>
        <v>0</v>
      </c>
      <c r="Q283" t="str">
        <f t="shared" si="28"/>
        <v>Havermans, Jos45777</v>
      </c>
      <c r="R283" t="str">
        <f t="shared" si="29"/>
        <v>Vissenberg, Erwin45777</v>
      </c>
      <c r="S283" t="s">
        <v>30</v>
      </c>
    </row>
    <row r="284" spans="1:19">
      <c r="A284" t="str">
        <f>B284&amp;"-"&amp;COUNTIF($B$3:B284, B284)</f>
        <v>Vermeulen, Rudolf-Hanegraaf, Daan-5</v>
      </c>
      <c r="B284" s="3" t="str">
        <f t="shared" si="25"/>
        <v>Vermeulen, Rudolf-Hanegraaf, Daan</v>
      </c>
      <c r="C284" s="237">
        <v>45777</v>
      </c>
      <c r="D284" s="116" t="s">
        <v>12</v>
      </c>
      <c r="E284" s="146">
        <f>IFERROR(VLOOKUP(D284,Deelnemers!$B$2:$C$26,2,FALSE),"")</f>
        <v>14</v>
      </c>
      <c r="F284" s="136" t="s">
        <v>20</v>
      </c>
      <c r="G284" s="146">
        <f>IFERROR(VLOOKUP(F284,Deelnemers!$B$2:$C$26,2,FALSE),"")</f>
        <v>17</v>
      </c>
      <c r="H284" s="164">
        <v>14</v>
      </c>
      <c r="I284" s="165">
        <v>13</v>
      </c>
      <c r="J284" s="166">
        <v>28</v>
      </c>
      <c r="K284" s="164">
        <v>3</v>
      </c>
      <c r="L284" s="165">
        <v>4</v>
      </c>
      <c r="M284" s="138">
        <f t="shared" si="26"/>
        <v>0.5</v>
      </c>
      <c r="N284" s="139">
        <f t="shared" si="27"/>
        <v>0.4642857142857143</v>
      </c>
      <c r="O284" s="140">
        <f>_xlfn.IFNA(IF(AND(H284&gt;=VLOOKUP(D284,Deelnemers!$B:$D,2,FALSE),I284&gt;=VLOOKUP(F284,Deelnemers!$B:$D,2,FALSE)),1,IF(H284&gt;=VLOOKUP(D284,Deelnemers!$B:$D,2,FALSE),3,0)),"")</f>
        <v>3</v>
      </c>
      <c r="P284" s="141">
        <f>_xlfn.IFNA(IF(AND(I284&gt;=VLOOKUP(F284,Deelnemers!$B:$D,2,FALSE),H284&gt;=VLOOKUP(D284,Deelnemers!$B:$D,2,FALSE)),1,IF(I284&gt;=VLOOKUP(F284,Deelnemers!$B:$D,2,FALSE),3,0)),"")</f>
        <v>0</v>
      </c>
      <c r="Q284" t="str">
        <f t="shared" si="28"/>
        <v>Vermeulen, Rudolf45777</v>
      </c>
      <c r="R284" t="str">
        <f t="shared" si="29"/>
        <v>Hanegraaf, Daan45777</v>
      </c>
      <c r="S284" t="s">
        <v>30</v>
      </c>
    </row>
    <row r="285" spans="1:19">
      <c r="A285" t="str">
        <f>B285&amp;"-"&amp;COUNTIF($B$3:B285, B285)</f>
        <v>Hoppenbrouwers, Ben-Jochems, Cees-4</v>
      </c>
      <c r="B285" s="3" t="str">
        <f t="shared" si="25"/>
        <v>Hoppenbrouwers, Ben-Jochems, Cees</v>
      </c>
      <c r="C285" s="237">
        <v>45777</v>
      </c>
      <c r="D285" s="116" t="s">
        <v>9</v>
      </c>
      <c r="E285" s="146">
        <f>IFERROR(VLOOKUP(D285,Deelnemers!$B$2:$C$26,2,FALSE),"")</f>
        <v>12</v>
      </c>
      <c r="F285" s="136" t="s">
        <v>17</v>
      </c>
      <c r="G285" s="146">
        <f>IFERROR(VLOOKUP(F285,Deelnemers!$B$2:$C$26,2,FALSE),"")</f>
        <v>17</v>
      </c>
      <c r="H285" s="164">
        <v>9</v>
      </c>
      <c r="I285" s="165">
        <v>15</v>
      </c>
      <c r="J285" s="166">
        <v>30</v>
      </c>
      <c r="K285" s="164">
        <v>3</v>
      </c>
      <c r="L285" s="165">
        <v>3</v>
      </c>
      <c r="M285" s="138">
        <f t="shared" si="26"/>
        <v>0.3</v>
      </c>
      <c r="N285" s="139">
        <f t="shared" si="27"/>
        <v>0.5</v>
      </c>
      <c r="O285" s="140">
        <f>_xlfn.IFNA(IF(AND(H285&gt;=VLOOKUP(D285,Deelnemers!$B:$D,2,FALSE),I285&gt;=VLOOKUP(F285,Deelnemers!$B:$D,2,FALSE)),1,IF(H285&gt;=VLOOKUP(D285,Deelnemers!$B:$D,2,FALSE),3,0)),"")</f>
        <v>0</v>
      </c>
      <c r="P285" s="141">
        <f>_xlfn.IFNA(IF(AND(I285&gt;=VLOOKUP(F285,Deelnemers!$B:$D,2,FALSE),H285&gt;=VLOOKUP(D285,Deelnemers!$B:$D,2,FALSE)),1,IF(I285&gt;=VLOOKUP(F285,Deelnemers!$B:$D,2,FALSE),3,0)),"")</f>
        <v>0</v>
      </c>
      <c r="Q285" t="str">
        <f t="shared" si="28"/>
        <v>Hoppenbrouwers, Ben45777</v>
      </c>
      <c r="R285" t="str">
        <f t="shared" si="29"/>
        <v>Jochems, Cees45777</v>
      </c>
      <c r="S285" t="s">
        <v>30</v>
      </c>
    </row>
    <row r="286" spans="1:19">
      <c r="A286" t="str">
        <f>B286&amp;"-"&amp;COUNTIF($B$3:B286, B286)</f>
        <v>Verkooyen, John-Praat, Marcel van-5</v>
      </c>
      <c r="B286" s="3" t="str">
        <f t="shared" si="25"/>
        <v>Verkooyen, John-Praat, Marcel van</v>
      </c>
      <c r="C286" s="237">
        <v>45777</v>
      </c>
      <c r="D286" s="116" t="s">
        <v>23</v>
      </c>
      <c r="E286" s="146">
        <f>IFERROR(VLOOKUP(D286,Deelnemers!$B$2:$C$26,2,FALSE),"")</f>
        <v>10</v>
      </c>
      <c r="F286" s="136" t="s">
        <v>13</v>
      </c>
      <c r="G286" s="146">
        <f>IFERROR(VLOOKUP(F286,Deelnemers!$B$2:$C$26,2,FALSE),"")</f>
        <v>12</v>
      </c>
      <c r="H286" s="164">
        <v>7</v>
      </c>
      <c r="I286" s="165">
        <v>12</v>
      </c>
      <c r="J286" s="166">
        <v>24</v>
      </c>
      <c r="K286" s="164">
        <v>1</v>
      </c>
      <c r="L286" s="165">
        <v>4</v>
      </c>
      <c r="M286" s="138">
        <f t="shared" si="26"/>
        <v>0.29166666666666669</v>
      </c>
      <c r="N286" s="139">
        <f t="shared" si="27"/>
        <v>0.5</v>
      </c>
      <c r="O286" s="140">
        <f>_xlfn.IFNA(IF(AND(H286&gt;=VLOOKUP(D286,Deelnemers!$B:$D,2,FALSE),I286&gt;=VLOOKUP(F286,Deelnemers!$B:$D,2,FALSE)),1,IF(H286&gt;=VLOOKUP(D286,Deelnemers!$B:$D,2,FALSE),3,0)),"")</f>
        <v>0</v>
      </c>
      <c r="P286" s="141">
        <f>_xlfn.IFNA(IF(AND(I286&gt;=VLOOKUP(F286,Deelnemers!$B:$D,2,FALSE),H286&gt;=VLOOKUP(D286,Deelnemers!$B:$D,2,FALSE)),1,IF(I286&gt;=VLOOKUP(F286,Deelnemers!$B:$D,2,FALSE),3,0)),"")</f>
        <v>3</v>
      </c>
      <c r="Q286" t="str">
        <f t="shared" si="28"/>
        <v>Verkooyen, John45777</v>
      </c>
      <c r="R286" t="str">
        <f t="shared" si="29"/>
        <v>Praat, Marcel van45777</v>
      </c>
      <c r="S286" t="s">
        <v>30</v>
      </c>
    </row>
    <row r="287" spans="1:19">
      <c r="A287" t="str">
        <f>B287&amp;"-"&amp;COUNTIF($B$3:B287, B287)</f>
        <v>Steen, Kees van-Havermans, Jos-1</v>
      </c>
      <c r="B287" s="3" t="str">
        <f t="shared" si="25"/>
        <v>Steen, Kees van-Havermans, Jos</v>
      </c>
      <c r="C287" s="237">
        <v>45777</v>
      </c>
      <c r="D287" s="116" t="s">
        <v>10</v>
      </c>
      <c r="E287" s="146">
        <f>IFERROR(VLOOKUP(D287,Deelnemers!$B$2:$C$26,2,FALSE),"")</f>
        <v>14</v>
      </c>
      <c r="F287" s="136" t="s">
        <v>22</v>
      </c>
      <c r="G287" s="146">
        <f>IFERROR(VLOOKUP(F287,Deelnemers!$B$2:$C$26,2,FALSE),"")</f>
        <v>13</v>
      </c>
      <c r="H287" s="164">
        <v>9</v>
      </c>
      <c r="I287" s="165">
        <v>11</v>
      </c>
      <c r="J287" s="166">
        <v>30</v>
      </c>
      <c r="K287" s="164">
        <v>3</v>
      </c>
      <c r="L287" s="165">
        <v>2</v>
      </c>
      <c r="M287" s="138">
        <f t="shared" si="26"/>
        <v>0.3</v>
      </c>
      <c r="N287" s="139">
        <f t="shared" si="27"/>
        <v>0.36666666666666664</v>
      </c>
      <c r="O287" s="140">
        <f>_xlfn.IFNA(IF(AND(H287&gt;=VLOOKUP(D287,Deelnemers!$B:$D,2,FALSE),I287&gt;=VLOOKUP(F287,Deelnemers!$B:$D,2,FALSE)),1,IF(H287&gt;=VLOOKUP(D287,Deelnemers!$B:$D,2,FALSE),3,0)),"")</f>
        <v>0</v>
      </c>
      <c r="P287" s="141">
        <f>_xlfn.IFNA(IF(AND(I287&gt;=VLOOKUP(F287,Deelnemers!$B:$D,2,FALSE),H287&gt;=VLOOKUP(D287,Deelnemers!$B:$D,2,FALSE)),1,IF(I287&gt;=VLOOKUP(F287,Deelnemers!$B:$D,2,FALSE),3,0)),"")</f>
        <v>0</v>
      </c>
      <c r="Q287" t="str">
        <f t="shared" si="28"/>
        <v>Steen, Kees van45777</v>
      </c>
      <c r="R287" t="str">
        <f t="shared" si="29"/>
        <v>Havermans, Jos45777</v>
      </c>
      <c r="S287" t="s">
        <v>30</v>
      </c>
    </row>
    <row r="288" spans="1:19">
      <c r="A288" t="str">
        <f>B288&amp;"-"&amp;COUNTIF($B$3:B288, B288)</f>
        <v>Vissenberg, Erwin-Zagers, Kees-2</v>
      </c>
      <c r="B288" s="3" t="str">
        <f t="shared" si="25"/>
        <v>Vissenberg, Erwin-Zagers, Kees</v>
      </c>
      <c r="C288" s="237">
        <v>45777</v>
      </c>
      <c r="D288" s="116" t="s">
        <v>14</v>
      </c>
      <c r="E288" s="146">
        <f>IFERROR(VLOOKUP(D288,Deelnemers!$B$2:$C$26,2,FALSE),"")</f>
        <v>19</v>
      </c>
      <c r="F288" s="136" t="s">
        <v>16</v>
      </c>
      <c r="G288" s="146">
        <f>IFERROR(VLOOKUP(F288,Deelnemers!$B$2:$C$26,2,FALSE),"")</f>
        <v>12</v>
      </c>
      <c r="H288" s="164">
        <v>12</v>
      </c>
      <c r="I288" s="165">
        <v>12</v>
      </c>
      <c r="J288" s="166">
        <v>28</v>
      </c>
      <c r="K288" s="164">
        <v>3</v>
      </c>
      <c r="L288" s="165">
        <v>2</v>
      </c>
      <c r="M288" s="138">
        <f t="shared" si="26"/>
        <v>0.42857142857142855</v>
      </c>
      <c r="N288" s="139">
        <f t="shared" si="27"/>
        <v>0.42857142857142855</v>
      </c>
      <c r="O288" s="140">
        <f>_xlfn.IFNA(IF(AND(H288&gt;=VLOOKUP(D288,Deelnemers!$B:$D,2,FALSE),I288&gt;=VLOOKUP(F288,Deelnemers!$B:$D,2,FALSE)),1,IF(H288&gt;=VLOOKUP(D288,Deelnemers!$B:$D,2,FALSE),3,0)),"")</f>
        <v>0</v>
      </c>
      <c r="P288" s="141">
        <f>_xlfn.IFNA(IF(AND(I288&gt;=VLOOKUP(F288,Deelnemers!$B:$D,2,FALSE),H288&gt;=VLOOKUP(D288,Deelnemers!$B:$D,2,FALSE)),1,IF(I288&gt;=VLOOKUP(F288,Deelnemers!$B:$D,2,FALSE),3,0)),"")</f>
        <v>3</v>
      </c>
      <c r="Q288" t="str">
        <f t="shared" si="28"/>
        <v>Vissenberg, Erwin45777</v>
      </c>
      <c r="R288" t="str">
        <f t="shared" si="29"/>
        <v>Zagers, Kees45777</v>
      </c>
      <c r="S288" t="s">
        <v>30</v>
      </c>
    </row>
    <row r="289" spans="1:19">
      <c r="A289" t="str">
        <f>B289&amp;"-"&amp;COUNTIF($B$3:B289, B289)</f>
        <v>--1</v>
      </c>
      <c r="B289" s="3" t="str">
        <f t="shared" si="25"/>
        <v>-</v>
      </c>
      <c r="C289" s="237"/>
      <c r="D289" s="116"/>
      <c r="E289" s="146" t="str">
        <f>IFERROR(VLOOKUP(D289,Deelnemers!$B$2:$C$26,2,FALSE),"")</f>
        <v/>
      </c>
      <c r="F289" s="136"/>
      <c r="G289" s="146" t="str">
        <f>IFERROR(VLOOKUP(F289,Deelnemers!$B$2:$C$26,2,FALSE),"")</f>
        <v/>
      </c>
      <c r="H289" s="164"/>
      <c r="I289" s="165"/>
      <c r="J289" s="166"/>
      <c r="K289" s="164"/>
      <c r="L289" s="165"/>
      <c r="M289" s="138">
        <f t="shared" si="26"/>
        <v>0</v>
      </c>
      <c r="N289" s="139">
        <f t="shared" si="27"/>
        <v>0</v>
      </c>
      <c r="O289" s="140" t="str">
        <f>_xlfn.IFNA(IF(AND(H289&gt;=VLOOKUP(D289,Deelnemers!$B:$D,2,FALSE),I289&gt;=VLOOKUP(F289,Deelnemers!$B:$D,2,FALSE)),1,IF(H289&gt;=VLOOKUP(D289,Deelnemers!$B:$D,2,FALSE),3,0)),"")</f>
        <v/>
      </c>
      <c r="P289" s="141" t="str">
        <f>_xlfn.IFNA(IF(AND(I289&gt;=VLOOKUP(F289,Deelnemers!$B:$D,2,FALSE),H289&gt;=VLOOKUP(D289,Deelnemers!$B:$D,2,FALSE)),1,IF(I289&gt;=VLOOKUP(F289,Deelnemers!$B:$D,2,FALSE),3,0)),"")</f>
        <v/>
      </c>
      <c r="Q289" t="str">
        <f t="shared" si="28"/>
        <v/>
      </c>
      <c r="R289" t="str">
        <f t="shared" si="29"/>
        <v/>
      </c>
      <c r="S289" t="s">
        <v>30</v>
      </c>
    </row>
    <row r="290" spans="1:19">
      <c r="A290" t="str">
        <f>B290&amp;"-"&amp;COUNTIF($B$3:B290, B290)</f>
        <v>--2</v>
      </c>
      <c r="B290" s="3" t="str">
        <f t="shared" si="25"/>
        <v>-</v>
      </c>
      <c r="C290" s="237"/>
      <c r="D290" s="116"/>
      <c r="E290" s="146" t="str">
        <f>IFERROR(VLOOKUP(D290,Deelnemers!$B$2:$C$26,2,FALSE),"")</f>
        <v/>
      </c>
      <c r="F290" s="136"/>
      <c r="G290" s="146" t="str">
        <f>IFERROR(VLOOKUP(F290,Deelnemers!$B$2:$C$26,2,FALSE),"")</f>
        <v/>
      </c>
      <c r="H290" s="164"/>
      <c r="I290" s="165"/>
      <c r="J290" s="166"/>
      <c r="K290" s="164"/>
      <c r="L290" s="165"/>
      <c r="M290" s="138">
        <f t="shared" si="26"/>
        <v>0</v>
      </c>
      <c r="N290" s="139">
        <f t="shared" si="27"/>
        <v>0</v>
      </c>
      <c r="O290" s="140" t="str">
        <f>_xlfn.IFNA(IF(AND(H290&gt;=VLOOKUP(D290,Deelnemers!$B:$D,2,FALSE),I290&gt;=VLOOKUP(F290,Deelnemers!$B:$D,2,FALSE)),1,IF(H290&gt;=VLOOKUP(D290,Deelnemers!$B:$D,2,FALSE),3,0)),"")</f>
        <v/>
      </c>
      <c r="P290" s="141" t="str">
        <f>_xlfn.IFNA(IF(AND(I290&gt;=VLOOKUP(F290,Deelnemers!$B:$D,2,FALSE),H290&gt;=VLOOKUP(D290,Deelnemers!$B:$D,2,FALSE)),1,IF(I290&gt;=VLOOKUP(F290,Deelnemers!$B:$D,2,FALSE),3,0)),"")</f>
        <v/>
      </c>
      <c r="Q290" t="str">
        <f t="shared" si="28"/>
        <v/>
      </c>
      <c r="R290" t="str">
        <f t="shared" si="29"/>
        <v/>
      </c>
      <c r="S290" t="s">
        <v>30</v>
      </c>
    </row>
    <row r="291" spans="1:19">
      <c r="A291" t="str">
        <f>B291&amp;"-"&amp;COUNTIF($B$3:B291, B291)</f>
        <v>--3</v>
      </c>
      <c r="B291" s="3" t="str">
        <f t="shared" si="25"/>
        <v>-</v>
      </c>
      <c r="C291" s="237"/>
      <c r="D291" s="116"/>
      <c r="E291" s="146" t="str">
        <f>IFERROR(VLOOKUP(D291,Deelnemers!$B$2:$C$26,2,FALSE),"")</f>
        <v/>
      </c>
      <c r="F291" s="136"/>
      <c r="G291" s="146" t="str">
        <f>IFERROR(VLOOKUP(F291,Deelnemers!$B$2:$C$26,2,FALSE),"")</f>
        <v/>
      </c>
      <c r="H291" s="164"/>
      <c r="I291" s="165"/>
      <c r="J291" s="166"/>
      <c r="K291" s="164"/>
      <c r="L291" s="165"/>
      <c r="M291" s="138">
        <f t="shared" si="26"/>
        <v>0</v>
      </c>
      <c r="N291" s="139">
        <f t="shared" si="27"/>
        <v>0</v>
      </c>
      <c r="O291" s="140" t="str">
        <f>_xlfn.IFNA(IF(AND(H291&gt;=VLOOKUP(D291,Deelnemers!$B:$D,2,FALSE),I291&gt;=VLOOKUP(F291,Deelnemers!$B:$D,2,FALSE)),1,IF(H291&gt;=VLOOKUP(D291,Deelnemers!$B:$D,2,FALSE),3,0)),"")</f>
        <v/>
      </c>
      <c r="P291" s="141" t="str">
        <f>_xlfn.IFNA(IF(AND(I291&gt;=VLOOKUP(F291,Deelnemers!$B:$D,2,FALSE),H291&gt;=VLOOKUP(D291,Deelnemers!$B:$D,2,FALSE)),1,IF(I291&gt;=VLOOKUP(F291,Deelnemers!$B:$D,2,FALSE),3,0)),"")</f>
        <v/>
      </c>
      <c r="Q291" t="str">
        <f t="shared" si="28"/>
        <v/>
      </c>
      <c r="R291" t="str">
        <f t="shared" si="29"/>
        <v/>
      </c>
      <c r="S291" t="s">
        <v>30</v>
      </c>
    </row>
    <row r="292" spans="1:19">
      <c r="A292" t="str">
        <f>B292&amp;"-"&amp;COUNTIF($B$3:B292, B292)</f>
        <v>--4</v>
      </c>
      <c r="B292" s="3" t="str">
        <f t="shared" si="25"/>
        <v>-</v>
      </c>
      <c r="C292" s="237"/>
      <c r="D292" s="116"/>
      <c r="E292" s="146" t="str">
        <f>IFERROR(VLOOKUP(D292,Deelnemers!$B$2:$C$26,2,FALSE),"")</f>
        <v/>
      </c>
      <c r="F292" s="136"/>
      <c r="G292" s="146" t="str">
        <f>IFERROR(VLOOKUP(F292,Deelnemers!$B$2:$C$26,2,FALSE),"")</f>
        <v/>
      </c>
      <c r="H292" s="164"/>
      <c r="I292" s="165"/>
      <c r="J292" s="166"/>
      <c r="K292" s="164"/>
      <c r="L292" s="165"/>
      <c r="M292" s="138">
        <f t="shared" si="26"/>
        <v>0</v>
      </c>
      <c r="N292" s="139">
        <f t="shared" si="27"/>
        <v>0</v>
      </c>
      <c r="O292" s="140" t="str">
        <f>_xlfn.IFNA(IF(AND(H292&gt;=VLOOKUP(D292,Deelnemers!$B:$D,2,FALSE),I292&gt;=VLOOKUP(F292,Deelnemers!$B:$D,2,FALSE)),1,IF(H292&gt;=VLOOKUP(D292,Deelnemers!$B:$D,2,FALSE),3,0)),"")</f>
        <v/>
      </c>
      <c r="P292" s="141" t="str">
        <f>_xlfn.IFNA(IF(AND(I292&gt;=VLOOKUP(F292,Deelnemers!$B:$D,2,FALSE),H292&gt;=VLOOKUP(D292,Deelnemers!$B:$D,2,FALSE)),1,IF(I292&gt;=VLOOKUP(F292,Deelnemers!$B:$D,2,FALSE),3,0)),"")</f>
        <v/>
      </c>
      <c r="Q292" t="str">
        <f t="shared" si="28"/>
        <v/>
      </c>
      <c r="R292" t="str">
        <f t="shared" si="29"/>
        <v/>
      </c>
      <c r="S292" t="s">
        <v>30</v>
      </c>
    </row>
    <row r="293" spans="1:19">
      <c r="A293" t="str">
        <f>B293&amp;"-"&amp;COUNTIF($B$3:B293, B293)</f>
        <v>--5</v>
      </c>
      <c r="B293" s="3" t="str">
        <f t="shared" si="25"/>
        <v>-</v>
      </c>
      <c r="C293" s="237"/>
      <c r="D293" s="116"/>
      <c r="E293" s="146" t="str">
        <f>IFERROR(VLOOKUP(D293,Deelnemers!$B$2:$C$26,2,FALSE),"")</f>
        <v/>
      </c>
      <c r="F293" s="136"/>
      <c r="G293" s="146" t="str">
        <f>IFERROR(VLOOKUP(F293,Deelnemers!$B$2:$C$26,2,FALSE),"")</f>
        <v/>
      </c>
      <c r="H293" s="164"/>
      <c r="I293" s="165"/>
      <c r="J293" s="166"/>
      <c r="K293" s="164"/>
      <c r="L293" s="165"/>
      <c r="M293" s="138">
        <f t="shared" si="26"/>
        <v>0</v>
      </c>
      <c r="N293" s="139">
        <f t="shared" si="27"/>
        <v>0</v>
      </c>
      <c r="O293" s="140" t="str">
        <f>_xlfn.IFNA(IF(AND(H293&gt;=VLOOKUP(D293,Deelnemers!$B:$D,2,FALSE),I293&gt;=VLOOKUP(F293,Deelnemers!$B:$D,2,FALSE)),1,IF(H293&gt;=VLOOKUP(D293,Deelnemers!$B:$D,2,FALSE),3,0)),"")</f>
        <v/>
      </c>
      <c r="P293" s="141" t="str">
        <f>_xlfn.IFNA(IF(AND(I293&gt;=VLOOKUP(F293,Deelnemers!$B:$D,2,FALSE),H293&gt;=VLOOKUP(D293,Deelnemers!$B:$D,2,FALSE)),1,IF(I293&gt;=VLOOKUP(F293,Deelnemers!$B:$D,2,FALSE),3,0)),"")</f>
        <v/>
      </c>
      <c r="Q293" t="str">
        <f t="shared" si="28"/>
        <v/>
      </c>
      <c r="R293" t="str">
        <f t="shared" si="29"/>
        <v/>
      </c>
      <c r="S293" t="s">
        <v>30</v>
      </c>
    </row>
    <row r="294" spans="1:19">
      <c r="A294" t="str">
        <f>B294&amp;"-"&amp;COUNTIF($B$3:B294, B294)</f>
        <v>--6</v>
      </c>
      <c r="B294" s="3" t="str">
        <f t="shared" si="25"/>
        <v>-</v>
      </c>
      <c r="C294" s="237"/>
      <c r="D294" s="116"/>
      <c r="E294" s="146" t="str">
        <f>IFERROR(VLOOKUP(D294,Deelnemers!$B$2:$C$26,2,FALSE),"")</f>
        <v/>
      </c>
      <c r="F294" s="136"/>
      <c r="G294" s="146" t="str">
        <f>IFERROR(VLOOKUP(F294,Deelnemers!$B$2:$C$26,2,FALSE),"")</f>
        <v/>
      </c>
      <c r="H294" s="164"/>
      <c r="I294" s="165"/>
      <c r="J294" s="166"/>
      <c r="K294" s="164"/>
      <c r="L294" s="165"/>
      <c r="M294" s="138">
        <f t="shared" si="26"/>
        <v>0</v>
      </c>
      <c r="N294" s="139">
        <f t="shared" si="27"/>
        <v>0</v>
      </c>
      <c r="O294" s="140" t="str">
        <f>_xlfn.IFNA(IF(AND(H294&gt;=VLOOKUP(D294,Deelnemers!$B:$D,2,FALSE),I294&gt;=VLOOKUP(F294,Deelnemers!$B:$D,2,FALSE)),1,IF(H294&gt;=VLOOKUP(D294,Deelnemers!$B:$D,2,FALSE),3,0)),"")</f>
        <v/>
      </c>
      <c r="P294" s="141" t="str">
        <f>_xlfn.IFNA(IF(AND(I294&gt;=VLOOKUP(F294,Deelnemers!$B:$D,2,FALSE),H294&gt;=VLOOKUP(D294,Deelnemers!$B:$D,2,FALSE)),1,IF(I294&gt;=VLOOKUP(F294,Deelnemers!$B:$D,2,FALSE),3,0)),"")</f>
        <v/>
      </c>
      <c r="Q294" t="str">
        <f t="shared" si="28"/>
        <v/>
      </c>
      <c r="R294" t="str">
        <f t="shared" si="29"/>
        <v/>
      </c>
      <c r="S294" t="s">
        <v>30</v>
      </c>
    </row>
    <row r="295" spans="1:19">
      <c r="A295" t="str">
        <f>B295&amp;"-"&amp;COUNTIF($B$3:B295, B295)</f>
        <v>--7</v>
      </c>
      <c r="B295" s="3" t="str">
        <f t="shared" si="25"/>
        <v>-</v>
      </c>
      <c r="C295" s="237"/>
      <c r="D295" s="116"/>
      <c r="E295" s="146" t="str">
        <f>IFERROR(VLOOKUP(D295,Deelnemers!$B$2:$C$26,2,FALSE),"")</f>
        <v/>
      </c>
      <c r="F295" s="136"/>
      <c r="G295" s="146" t="str">
        <f>IFERROR(VLOOKUP(F295,Deelnemers!$B$2:$C$26,2,FALSE),"")</f>
        <v/>
      </c>
      <c r="H295" s="164"/>
      <c r="I295" s="165"/>
      <c r="J295" s="166"/>
      <c r="K295" s="164"/>
      <c r="L295" s="165"/>
      <c r="M295" s="138">
        <f t="shared" si="26"/>
        <v>0</v>
      </c>
      <c r="N295" s="139">
        <f t="shared" si="27"/>
        <v>0</v>
      </c>
      <c r="O295" s="140" t="str">
        <f>_xlfn.IFNA(IF(AND(H295&gt;=VLOOKUP(D295,Deelnemers!$B:$D,2,FALSE),I295&gt;=VLOOKUP(F295,Deelnemers!$B:$D,2,FALSE)),1,IF(H295&gt;=VLOOKUP(D295,Deelnemers!$B:$D,2,FALSE),3,0)),"")</f>
        <v/>
      </c>
      <c r="P295" s="141" t="str">
        <f>_xlfn.IFNA(IF(AND(I295&gt;=VLOOKUP(F295,Deelnemers!$B:$D,2,FALSE),H295&gt;=VLOOKUP(D295,Deelnemers!$B:$D,2,FALSE)),1,IF(I295&gt;=VLOOKUP(F295,Deelnemers!$B:$D,2,FALSE),3,0)),"")</f>
        <v/>
      </c>
      <c r="Q295" t="str">
        <f t="shared" si="28"/>
        <v/>
      </c>
      <c r="R295" t="str">
        <f t="shared" si="29"/>
        <v/>
      </c>
      <c r="S295" t="s">
        <v>30</v>
      </c>
    </row>
    <row r="296" spans="1:19">
      <c r="A296" t="str">
        <f>B296&amp;"-"&amp;COUNTIF($B$3:B296, B296)</f>
        <v>--8</v>
      </c>
      <c r="B296" s="3" t="str">
        <f t="shared" si="25"/>
        <v>-</v>
      </c>
      <c r="C296" s="237"/>
      <c r="D296" s="116"/>
      <c r="E296" s="146" t="str">
        <f>IFERROR(VLOOKUP(D296,Deelnemers!$B$2:$C$26,2,FALSE),"")</f>
        <v/>
      </c>
      <c r="F296" s="136"/>
      <c r="G296" s="146" t="str">
        <f>IFERROR(VLOOKUP(F296,Deelnemers!$B$2:$C$26,2,FALSE),"")</f>
        <v/>
      </c>
      <c r="H296" s="164"/>
      <c r="I296" s="165"/>
      <c r="J296" s="166"/>
      <c r="K296" s="164"/>
      <c r="L296" s="165"/>
      <c r="M296" s="138">
        <f t="shared" si="26"/>
        <v>0</v>
      </c>
      <c r="N296" s="139">
        <f t="shared" si="27"/>
        <v>0</v>
      </c>
      <c r="O296" s="140" t="str">
        <f>_xlfn.IFNA(IF(AND(H296&gt;=VLOOKUP(D296,Deelnemers!$B:$D,2,FALSE),I296&gt;=VLOOKUP(F296,Deelnemers!$B:$D,2,FALSE)),1,IF(H296&gt;=VLOOKUP(D296,Deelnemers!$B:$D,2,FALSE),3,0)),"")</f>
        <v/>
      </c>
      <c r="P296" s="141" t="str">
        <f>_xlfn.IFNA(IF(AND(I296&gt;=VLOOKUP(F296,Deelnemers!$B:$D,2,FALSE),H296&gt;=VLOOKUP(D296,Deelnemers!$B:$D,2,FALSE)),1,IF(I296&gt;=VLOOKUP(F296,Deelnemers!$B:$D,2,FALSE),3,0)),"")</f>
        <v/>
      </c>
      <c r="Q296" t="str">
        <f t="shared" si="28"/>
        <v/>
      </c>
      <c r="R296" t="str">
        <f t="shared" si="29"/>
        <v/>
      </c>
      <c r="S296" t="s">
        <v>30</v>
      </c>
    </row>
    <row r="297" spans="1:19">
      <c r="A297" t="str">
        <f>B297&amp;"-"&amp;COUNTIF($B$3:B297, B297)</f>
        <v>--9</v>
      </c>
      <c r="B297" s="3" t="str">
        <f t="shared" si="25"/>
        <v>-</v>
      </c>
      <c r="C297" s="237"/>
      <c r="D297" s="116"/>
      <c r="E297" s="146" t="str">
        <f>IFERROR(VLOOKUP(D297,Deelnemers!$B$2:$C$26,2,FALSE),"")</f>
        <v/>
      </c>
      <c r="F297" s="136"/>
      <c r="G297" s="146" t="str">
        <f>IFERROR(VLOOKUP(F297,Deelnemers!$B$2:$C$26,2,FALSE),"")</f>
        <v/>
      </c>
      <c r="H297" s="164"/>
      <c r="I297" s="165"/>
      <c r="J297" s="166"/>
      <c r="K297" s="164"/>
      <c r="L297" s="165"/>
      <c r="M297" s="138">
        <f t="shared" si="26"/>
        <v>0</v>
      </c>
      <c r="N297" s="139">
        <f t="shared" si="27"/>
        <v>0</v>
      </c>
      <c r="O297" s="140" t="str">
        <f>_xlfn.IFNA(IF(AND(H297&gt;=VLOOKUP(D297,Deelnemers!$B:$D,2,FALSE),I297&gt;=VLOOKUP(F297,Deelnemers!$B:$D,2,FALSE)),1,IF(H297&gt;=VLOOKUP(D297,Deelnemers!$B:$D,2,FALSE),3,0)),"")</f>
        <v/>
      </c>
      <c r="P297" s="141" t="str">
        <f>_xlfn.IFNA(IF(AND(I297&gt;=VLOOKUP(F297,Deelnemers!$B:$D,2,FALSE),H297&gt;=VLOOKUP(D297,Deelnemers!$B:$D,2,FALSE)),1,IF(I297&gt;=VLOOKUP(F297,Deelnemers!$B:$D,2,FALSE),3,0)),"")</f>
        <v/>
      </c>
      <c r="Q297" t="str">
        <f t="shared" si="28"/>
        <v/>
      </c>
      <c r="R297" t="str">
        <f t="shared" si="29"/>
        <v/>
      </c>
      <c r="S297" t="s">
        <v>30</v>
      </c>
    </row>
    <row r="298" spans="1:19">
      <c r="A298" t="str">
        <f>B298&amp;"-"&amp;COUNTIF($B$3:B298, B298)</f>
        <v>--10</v>
      </c>
      <c r="B298" s="3" t="str">
        <f t="shared" si="25"/>
        <v>-</v>
      </c>
      <c r="C298" s="237"/>
      <c r="D298" s="116"/>
      <c r="E298" s="146" t="str">
        <f>IFERROR(VLOOKUP(D298,Deelnemers!$B$2:$C$26,2,FALSE),"")</f>
        <v/>
      </c>
      <c r="F298" s="136"/>
      <c r="G298" s="146" t="str">
        <f>IFERROR(VLOOKUP(F298,Deelnemers!$B$2:$C$26,2,FALSE),"")</f>
        <v/>
      </c>
      <c r="H298" s="164"/>
      <c r="I298" s="165"/>
      <c r="J298" s="166"/>
      <c r="K298" s="164"/>
      <c r="L298" s="165"/>
      <c r="M298" s="138">
        <f t="shared" si="26"/>
        <v>0</v>
      </c>
      <c r="N298" s="139">
        <f t="shared" si="27"/>
        <v>0</v>
      </c>
      <c r="O298" s="140" t="str">
        <f>_xlfn.IFNA(IF(AND(H298&gt;=VLOOKUP(D298,Deelnemers!$B:$D,2,FALSE),I298&gt;=VLOOKUP(F298,Deelnemers!$B:$D,2,FALSE)),1,IF(H298&gt;=VLOOKUP(D298,Deelnemers!$B:$D,2,FALSE),3,0)),"")</f>
        <v/>
      </c>
      <c r="P298" s="141" t="str">
        <f>_xlfn.IFNA(IF(AND(I298&gt;=VLOOKUP(F298,Deelnemers!$B:$D,2,FALSE),H298&gt;=VLOOKUP(D298,Deelnemers!$B:$D,2,FALSE)),1,IF(I298&gt;=VLOOKUP(F298,Deelnemers!$B:$D,2,FALSE),3,0)),"")</f>
        <v/>
      </c>
      <c r="Q298" t="str">
        <f t="shared" si="28"/>
        <v/>
      </c>
      <c r="R298" t="str">
        <f t="shared" si="29"/>
        <v/>
      </c>
      <c r="S298" t="s">
        <v>30</v>
      </c>
    </row>
    <row r="299" spans="1:19">
      <c r="A299" t="str">
        <f>B299&amp;"-"&amp;COUNTIF($B$3:B299, B299)</f>
        <v>--11</v>
      </c>
      <c r="B299" s="3" t="str">
        <f t="shared" si="25"/>
        <v>-</v>
      </c>
      <c r="C299" s="237"/>
      <c r="D299" s="116"/>
      <c r="E299" s="146" t="str">
        <f>IFERROR(VLOOKUP(D299,Deelnemers!$B$2:$C$26,2,FALSE),"")</f>
        <v/>
      </c>
      <c r="F299" s="136"/>
      <c r="G299" s="146" t="str">
        <f>IFERROR(VLOOKUP(F299,Deelnemers!$B$2:$C$26,2,FALSE),"")</f>
        <v/>
      </c>
      <c r="H299" s="164"/>
      <c r="I299" s="165"/>
      <c r="J299" s="166"/>
      <c r="K299" s="164"/>
      <c r="L299" s="165"/>
      <c r="M299" s="138">
        <f t="shared" si="26"/>
        <v>0</v>
      </c>
      <c r="N299" s="139">
        <f t="shared" si="27"/>
        <v>0</v>
      </c>
      <c r="O299" s="140" t="str">
        <f>_xlfn.IFNA(IF(AND(H299&gt;=VLOOKUP(D299,Deelnemers!$B:$D,2,FALSE),I299&gt;=VLOOKUP(F299,Deelnemers!$B:$D,2,FALSE)),1,IF(H299&gt;=VLOOKUP(D299,Deelnemers!$B:$D,2,FALSE),3,0)),"")</f>
        <v/>
      </c>
      <c r="P299" s="141" t="str">
        <f>_xlfn.IFNA(IF(AND(I299&gt;=VLOOKUP(F299,Deelnemers!$B:$D,2,FALSE),H299&gt;=VLOOKUP(D299,Deelnemers!$B:$D,2,FALSE)),1,IF(I299&gt;=VLOOKUP(F299,Deelnemers!$B:$D,2,FALSE),3,0)),"")</f>
        <v/>
      </c>
      <c r="Q299" t="str">
        <f t="shared" si="28"/>
        <v/>
      </c>
      <c r="R299" t="str">
        <f t="shared" si="29"/>
        <v/>
      </c>
      <c r="S299" t="s">
        <v>30</v>
      </c>
    </row>
    <row r="300" spans="1:19">
      <c r="A300" t="str">
        <f>B300&amp;"-"&amp;COUNTIF($B$3:B300, B300)</f>
        <v>--12</v>
      </c>
      <c r="B300" s="3" t="str">
        <f t="shared" si="25"/>
        <v>-</v>
      </c>
      <c r="C300" s="237"/>
      <c r="D300" s="116"/>
      <c r="E300" s="146" t="str">
        <f>IFERROR(VLOOKUP(D300,Deelnemers!$B$2:$C$26,2,FALSE),"")</f>
        <v/>
      </c>
      <c r="F300" s="136"/>
      <c r="G300" s="146" t="str">
        <f>IFERROR(VLOOKUP(F300,Deelnemers!$B$2:$C$26,2,FALSE),"")</f>
        <v/>
      </c>
      <c r="H300" s="164"/>
      <c r="I300" s="165"/>
      <c r="J300" s="166"/>
      <c r="K300" s="164"/>
      <c r="L300" s="165"/>
      <c r="M300" s="138">
        <f t="shared" si="26"/>
        <v>0</v>
      </c>
      <c r="N300" s="139">
        <f t="shared" si="27"/>
        <v>0</v>
      </c>
      <c r="O300" s="140" t="str">
        <f>_xlfn.IFNA(IF(AND(H300&gt;=VLOOKUP(D300,Deelnemers!$B:$D,2,FALSE),I300&gt;=VLOOKUP(F300,Deelnemers!$B:$D,2,FALSE)),1,IF(H300&gt;=VLOOKUP(D300,Deelnemers!$B:$D,2,FALSE),3,0)),"")</f>
        <v/>
      </c>
      <c r="P300" s="141" t="str">
        <f>_xlfn.IFNA(IF(AND(I300&gt;=VLOOKUP(F300,Deelnemers!$B:$D,2,FALSE),H300&gt;=VLOOKUP(D300,Deelnemers!$B:$D,2,FALSE)),1,IF(I300&gt;=VLOOKUP(F300,Deelnemers!$B:$D,2,FALSE),3,0)),"")</f>
        <v/>
      </c>
      <c r="Q300" t="str">
        <f t="shared" si="28"/>
        <v/>
      </c>
      <c r="R300" t="str">
        <f t="shared" si="29"/>
        <v/>
      </c>
      <c r="S300" t="s">
        <v>30</v>
      </c>
    </row>
    <row r="301" spans="1:19">
      <c r="A301" t="str">
        <f>B301&amp;"-"&amp;COUNTIF($B$3:B301, B301)</f>
        <v>--13</v>
      </c>
      <c r="B301" s="3" t="str">
        <f t="shared" si="25"/>
        <v>-</v>
      </c>
      <c r="C301" s="237"/>
      <c r="D301" s="116"/>
      <c r="E301" s="146" t="str">
        <f>IFERROR(VLOOKUP(D301,Deelnemers!$B$2:$C$26,2,FALSE),"")</f>
        <v/>
      </c>
      <c r="F301" s="136"/>
      <c r="G301" s="146" t="str">
        <f>IFERROR(VLOOKUP(F301,Deelnemers!$B$2:$C$26,2,FALSE),"")</f>
        <v/>
      </c>
      <c r="H301" s="164"/>
      <c r="I301" s="165"/>
      <c r="J301" s="166"/>
      <c r="K301" s="164"/>
      <c r="L301" s="165"/>
      <c r="M301" s="138">
        <f t="shared" si="26"/>
        <v>0</v>
      </c>
      <c r="N301" s="139">
        <f t="shared" si="27"/>
        <v>0</v>
      </c>
      <c r="O301" s="140" t="str">
        <f>_xlfn.IFNA(IF(AND(H301&gt;=VLOOKUP(D301,Deelnemers!$B:$D,2,FALSE),I301&gt;=VLOOKUP(F301,Deelnemers!$B:$D,2,FALSE)),1,IF(H301&gt;=VLOOKUP(D301,Deelnemers!$B:$D,2,FALSE),3,0)),"")</f>
        <v/>
      </c>
      <c r="P301" s="141" t="str">
        <f>_xlfn.IFNA(IF(AND(I301&gt;=VLOOKUP(F301,Deelnemers!$B:$D,2,FALSE),H301&gt;=VLOOKUP(D301,Deelnemers!$B:$D,2,FALSE)),1,IF(I301&gt;=VLOOKUP(F301,Deelnemers!$B:$D,2,FALSE),3,0)),"")</f>
        <v/>
      </c>
      <c r="Q301" t="str">
        <f t="shared" si="28"/>
        <v/>
      </c>
      <c r="R301" t="str">
        <f t="shared" si="29"/>
        <v/>
      </c>
      <c r="S301" t="s">
        <v>30</v>
      </c>
    </row>
    <row r="302" spans="1:19">
      <c r="A302" t="str">
        <f>B302&amp;"-"&amp;COUNTIF($B$3:B302, B302)</f>
        <v>--14</v>
      </c>
      <c r="B302" s="3" t="str">
        <f t="shared" si="25"/>
        <v>-</v>
      </c>
      <c r="C302" s="237"/>
      <c r="D302" s="116"/>
      <c r="E302" s="146" t="str">
        <f>IFERROR(VLOOKUP(D302,Deelnemers!$B$2:$C$26,2,FALSE),"")</f>
        <v/>
      </c>
      <c r="F302" s="136"/>
      <c r="G302" s="146" t="str">
        <f>IFERROR(VLOOKUP(F302,Deelnemers!$B$2:$C$26,2,FALSE),"")</f>
        <v/>
      </c>
      <c r="H302" s="164"/>
      <c r="I302" s="165"/>
      <c r="J302" s="166"/>
      <c r="K302" s="164"/>
      <c r="L302" s="165"/>
      <c r="M302" s="138">
        <f t="shared" si="26"/>
        <v>0</v>
      </c>
      <c r="N302" s="139">
        <f t="shared" si="27"/>
        <v>0</v>
      </c>
      <c r="O302" s="140" t="str">
        <f>_xlfn.IFNA(IF(AND(H302&gt;=VLOOKUP(D302,Deelnemers!$B:$D,2,FALSE),I302&gt;=VLOOKUP(F302,Deelnemers!$B:$D,2,FALSE)),1,IF(H302&gt;=VLOOKUP(D302,Deelnemers!$B:$D,2,FALSE),3,0)),"")</f>
        <v/>
      </c>
      <c r="P302" s="141" t="str">
        <f>_xlfn.IFNA(IF(AND(I302&gt;=VLOOKUP(F302,Deelnemers!$B:$D,2,FALSE),H302&gt;=VLOOKUP(D302,Deelnemers!$B:$D,2,FALSE)),1,IF(I302&gt;=VLOOKUP(F302,Deelnemers!$B:$D,2,FALSE),3,0)),"")</f>
        <v/>
      </c>
      <c r="Q302" t="str">
        <f t="shared" si="28"/>
        <v/>
      </c>
      <c r="R302" t="str">
        <f t="shared" si="29"/>
        <v/>
      </c>
      <c r="S302" t="s">
        <v>30</v>
      </c>
    </row>
    <row r="303" spans="1:19">
      <c r="A303" t="str">
        <f>B303&amp;"-"&amp;COUNTIF($B$3:B303, B303)</f>
        <v>--15</v>
      </c>
      <c r="B303" s="3" t="str">
        <f t="shared" si="25"/>
        <v>-</v>
      </c>
      <c r="C303" s="237"/>
      <c r="D303" s="116"/>
      <c r="E303" s="146" t="str">
        <f>IFERROR(VLOOKUP(D303,Deelnemers!$B$2:$C$26,2,FALSE),"")</f>
        <v/>
      </c>
      <c r="F303" s="136"/>
      <c r="G303" s="146" t="str">
        <f>IFERROR(VLOOKUP(F303,Deelnemers!$B$2:$C$26,2,FALSE),"")</f>
        <v/>
      </c>
      <c r="H303" s="164"/>
      <c r="I303" s="165"/>
      <c r="J303" s="166"/>
      <c r="K303" s="164"/>
      <c r="L303" s="165"/>
      <c r="M303" s="138">
        <f t="shared" si="26"/>
        <v>0</v>
      </c>
      <c r="N303" s="139">
        <f t="shared" si="27"/>
        <v>0</v>
      </c>
      <c r="O303" s="140" t="str">
        <f>_xlfn.IFNA(IF(AND(H303&gt;=VLOOKUP(D303,Deelnemers!$B:$D,2,FALSE),I303&gt;=VLOOKUP(F303,Deelnemers!$B:$D,2,FALSE)),1,IF(H303&gt;=VLOOKUP(D303,Deelnemers!$B:$D,2,FALSE),3,0)),"")</f>
        <v/>
      </c>
      <c r="P303" s="141" t="str">
        <f>_xlfn.IFNA(IF(AND(I303&gt;=VLOOKUP(F303,Deelnemers!$B:$D,2,FALSE),H303&gt;=VLOOKUP(D303,Deelnemers!$B:$D,2,FALSE)),1,IF(I303&gt;=VLOOKUP(F303,Deelnemers!$B:$D,2,FALSE),3,0)),"")</f>
        <v/>
      </c>
      <c r="Q303" t="str">
        <f t="shared" si="28"/>
        <v/>
      </c>
      <c r="R303" t="str">
        <f t="shared" si="29"/>
        <v/>
      </c>
      <c r="S303" t="s">
        <v>30</v>
      </c>
    </row>
    <row r="304" spans="1:19">
      <c r="A304" t="str">
        <f>B304&amp;"-"&amp;COUNTIF($B$3:B304, B304)</f>
        <v>--16</v>
      </c>
      <c r="B304" s="3" t="str">
        <f t="shared" si="25"/>
        <v>-</v>
      </c>
      <c r="C304" s="237"/>
      <c r="D304" s="116"/>
      <c r="E304" s="146" t="str">
        <f>IFERROR(VLOOKUP(D304,Deelnemers!$B$2:$C$26,2,FALSE),"")</f>
        <v/>
      </c>
      <c r="F304" s="136"/>
      <c r="G304" s="146" t="str">
        <f>IFERROR(VLOOKUP(F304,Deelnemers!$B$2:$C$26,2,FALSE),"")</f>
        <v/>
      </c>
      <c r="H304" s="164"/>
      <c r="I304" s="165"/>
      <c r="J304" s="166"/>
      <c r="K304" s="164"/>
      <c r="L304" s="165"/>
      <c r="M304" s="138">
        <f t="shared" si="26"/>
        <v>0</v>
      </c>
      <c r="N304" s="139">
        <f t="shared" si="27"/>
        <v>0</v>
      </c>
      <c r="O304" s="140" t="str">
        <f>_xlfn.IFNA(IF(AND(H304&gt;=VLOOKUP(D304,Deelnemers!$B:$D,2,FALSE),I304&gt;=VLOOKUP(F304,Deelnemers!$B:$D,2,FALSE)),1,IF(H304&gt;=VLOOKUP(D304,Deelnemers!$B:$D,2,FALSE),3,0)),"")</f>
        <v/>
      </c>
      <c r="P304" s="141" t="str">
        <f>_xlfn.IFNA(IF(AND(I304&gt;=VLOOKUP(F304,Deelnemers!$B:$D,2,FALSE),H304&gt;=VLOOKUP(D304,Deelnemers!$B:$D,2,FALSE)),1,IF(I304&gt;=VLOOKUP(F304,Deelnemers!$B:$D,2,FALSE),3,0)),"")</f>
        <v/>
      </c>
      <c r="Q304" t="str">
        <f t="shared" si="28"/>
        <v/>
      </c>
      <c r="R304" t="str">
        <f t="shared" si="29"/>
        <v/>
      </c>
      <c r="S304" t="s">
        <v>30</v>
      </c>
    </row>
    <row r="305" spans="1:19">
      <c r="A305" t="str">
        <f>B305&amp;"-"&amp;COUNTIF($B$3:B305, B305)</f>
        <v>--17</v>
      </c>
      <c r="B305" s="3" t="str">
        <f t="shared" si="25"/>
        <v>-</v>
      </c>
      <c r="C305" s="237"/>
      <c r="D305" s="116"/>
      <c r="E305" s="146" t="str">
        <f>IFERROR(VLOOKUP(D305,Deelnemers!$B$2:$C$26,2,FALSE),"")</f>
        <v/>
      </c>
      <c r="F305" s="136"/>
      <c r="G305" s="146" t="str">
        <f>IFERROR(VLOOKUP(F305,Deelnemers!$B$2:$C$26,2,FALSE),"")</f>
        <v/>
      </c>
      <c r="H305" s="164"/>
      <c r="I305" s="165"/>
      <c r="J305" s="166"/>
      <c r="K305" s="164"/>
      <c r="L305" s="165"/>
      <c r="M305" s="138">
        <f t="shared" si="26"/>
        <v>0</v>
      </c>
      <c r="N305" s="139">
        <f t="shared" si="27"/>
        <v>0</v>
      </c>
      <c r="O305" s="140" t="str">
        <f>_xlfn.IFNA(IF(AND(H305&gt;=VLOOKUP(D305,Deelnemers!$B:$D,2,FALSE),I305&gt;=VLOOKUP(F305,Deelnemers!$B:$D,2,FALSE)),1,IF(H305&gt;=VLOOKUP(D305,Deelnemers!$B:$D,2,FALSE),3,0)),"")</f>
        <v/>
      </c>
      <c r="P305" s="141" t="str">
        <f>_xlfn.IFNA(IF(AND(I305&gt;=VLOOKUP(F305,Deelnemers!$B:$D,2,FALSE),H305&gt;=VLOOKUP(D305,Deelnemers!$B:$D,2,FALSE)),1,IF(I305&gt;=VLOOKUP(F305,Deelnemers!$B:$D,2,FALSE),3,0)),"")</f>
        <v/>
      </c>
      <c r="Q305" t="str">
        <f t="shared" si="28"/>
        <v/>
      </c>
      <c r="R305" t="str">
        <f t="shared" si="29"/>
        <v/>
      </c>
      <c r="S305" t="s">
        <v>30</v>
      </c>
    </row>
    <row r="306" spans="1:19">
      <c r="A306" t="str">
        <f>B306&amp;"-"&amp;COUNTIF($B$3:B306, B306)</f>
        <v>--18</v>
      </c>
      <c r="B306" s="3" t="str">
        <f t="shared" si="25"/>
        <v>-</v>
      </c>
      <c r="C306" s="237"/>
      <c r="D306" s="116"/>
      <c r="E306" s="146" t="str">
        <f>IFERROR(VLOOKUP(D306,Deelnemers!$B$2:$C$26,2,FALSE),"")</f>
        <v/>
      </c>
      <c r="F306" s="136"/>
      <c r="G306" s="146" t="str">
        <f>IFERROR(VLOOKUP(F306,Deelnemers!$B$2:$C$26,2,FALSE),"")</f>
        <v/>
      </c>
      <c r="H306" s="164"/>
      <c r="I306" s="165"/>
      <c r="J306" s="166"/>
      <c r="K306" s="164"/>
      <c r="L306" s="165"/>
      <c r="M306" s="138">
        <f t="shared" si="26"/>
        <v>0</v>
      </c>
      <c r="N306" s="139">
        <f t="shared" si="27"/>
        <v>0</v>
      </c>
      <c r="O306" s="140" t="str">
        <f>_xlfn.IFNA(IF(AND(H306&gt;=VLOOKUP(D306,Deelnemers!$B:$D,2,FALSE),I306&gt;=VLOOKUP(F306,Deelnemers!$B:$D,2,FALSE)),1,IF(H306&gt;=VLOOKUP(D306,Deelnemers!$B:$D,2,FALSE),3,0)),"")</f>
        <v/>
      </c>
      <c r="P306" s="141" t="str">
        <f>_xlfn.IFNA(IF(AND(I306&gt;=VLOOKUP(F306,Deelnemers!$B:$D,2,FALSE),H306&gt;=VLOOKUP(D306,Deelnemers!$B:$D,2,FALSE)),1,IF(I306&gt;=VLOOKUP(F306,Deelnemers!$B:$D,2,FALSE),3,0)),"")</f>
        <v/>
      </c>
      <c r="Q306" t="str">
        <f t="shared" si="28"/>
        <v/>
      </c>
      <c r="R306" t="str">
        <f t="shared" si="29"/>
        <v/>
      </c>
      <c r="S306" t="s">
        <v>30</v>
      </c>
    </row>
    <row r="307" spans="1:19">
      <c r="A307" t="str">
        <f>B307&amp;"-"&amp;COUNTIF($B$3:B307, B307)</f>
        <v>--19</v>
      </c>
      <c r="B307" s="3" t="str">
        <f t="shared" si="25"/>
        <v>-</v>
      </c>
      <c r="C307" s="237"/>
      <c r="D307" s="116"/>
      <c r="E307" s="146" t="str">
        <f>IFERROR(VLOOKUP(D307,Deelnemers!$B$2:$C$26,2,FALSE),"")</f>
        <v/>
      </c>
      <c r="F307" s="136"/>
      <c r="G307" s="146" t="str">
        <f>IFERROR(VLOOKUP(F307,Deelnemers!$B$2:$C$26,2,FALSE),"")</f>
        <v/>
      </c>
      <c r="H307" s="164"/>
      <c r="I307" s="165"/>
      <c r="J307" s="166"/>
      <c r="K307" s="164"/>
      <c r="L307" s="165"/>
      <c r="M307" s="138">
        <f t="shared" si="26"/>
        <v>0</v>
      </c>
      <c r="N307" s="139">
        <f t="shared" si="27"/>
        <v>0</v>
      </c>
      <c r="O307" s="140" t="str">
        <f>_xlfn.IFNA(IF(AND(H307&gt;=VLOOKUP(D307,Deelnemers!$B:$D,2,FALSE),I307&gt;=VLOOKUP(F307,Deelnemers!$B:$D,2,FALSE)),1,IF(H307&gt;=VLOOKUP(D307,Deelnemers!$B:$D,2,FALSE),3,0)),"")</f>
        <v/>
      </c>
      <c r="P307" s="141" t="str">
        <f>_xlfn.IFNA(IF(AND(I307&gt;=VLOOKUP(F307,Deelnemers!$B:$D,2,FALSE),H307&gt;=VLOOKUP(D307,Deelnemers!$B:$D,2,FALSE)),1,IF(I307&gt;=VLOOKUP(F307,Deelnemers!$B:$D,2,FALSE),3,0)),"")</f>
        <v/>
      </c>
      <c r="Q307" t="str">
        <f t="shared" si="28"/>
        <v/>
      </c>
      <c r="R307" t="str">
        <f t="shared" si="29"/>
        <v/>
      </c>
      <c r="S307" t="s">
        <v>30</v>
      </c>
    </row>
    <row r="308" spans="1:19">
      <c r="A308" t="str">
        <f>B308&amp;"-"&amp;COUNTIF($B$3:B308, B308)</f>
        <v>--20</v>
      </c>
      <c r="B308" s="3" t="str">
        <f t="shared" si="25"/>
        <v>-</v>
      </c>
      <c r="C308" s="237"/>
      <c r="D308" s="116"/>
      <c r="E308" s="146" t="str">
        <f>IFERROR(VLOOKUP(D308,Deelnemers!$B$2:$C$26,2,FALSE),"")</f>
        <v/>
      </c>
      <c r="F308" s="136"/>
      <c r="G308" s="146" t="str">
        <f>IFERROR(VLOOKUP(F308,Deelnemers!$B$2:$C$26,2,FALSE),"")</f>
        <v/>
      </c>
      <c r="H308" s="164"/>
      <c r="I308" s="165"/>
      <c r="J308" s="166"/>
      <c r="K308" s="164"/>
      <c r="L308" s="165"/>
      <c r="M308" s="138">
        <f t="shared" si="26"/>
        <v>0</v>
      </c>
      <c r="N308" s="139">
        <f t="shared" si="27"/>
        <v>0</v>
      </c>
      <c r="O308" s="140" t="str">
        <f>_xlfn.IFNA(IF(AND(H308&gt;=VLOOKUP(D308,Deelnemers!$B:$D,2,FALSE),I308&gt;=VLOOKUP(F308,Deelnemers!$B:$D,2,FALSE)),1,IF(H308&gt;=VLOOKUP(D308,Deelnemers!$B:$D,2,FALSE),3,0)),"")</f>
        <v/>
      </c>
      <c r="P308" s="141" t="str">
        <f>_xlfn.IFNA(IF(AND(I308&gt;=VLOOKUP(F308,Deelnemers!$B:$D,2,FALSE),H308&gt;=VLOOKUP(D308,Deelnemers!$B:$D,2,FALSE)),1,IF(I308&gt;=VLOOKUP(F308,Deelnemers!$B:$D,2,FALSE),3,0)),"")</f>
        <v/>
      </c>
      <c r="Q308" t="str">
        <f t="shared" si="28"/>
        <v/>
      </c>
      <c r="R308" t="str">
        <f t="shared" si="29"/>
        <v/>
      </c>
      <c r="S308" t="s">
        <v>30</v>
      </c>
    </row>
    <row r="309" spans="1:19">
      <c r="A309" t="str">
        <f>B309&amp;"-"&amp;COUNTIF($B$3:B309, B309)</f>
        <v>--21</v>
      </c>
      <c r="B309" s="3" t="str">
        <f t="shared" si="25"/>
        <v>-</v>
      </c>
      <c r="C309" s="237"/>
      <c r="D309" s="116"/>
      <c r="E309" s="146" t="str">
        <f>IFERROR(VLOOKUP(D309,Deelnemers!$B$2:$C$26,2,FALSE),"")</f>
        <v/>
      </c>
      <c r="F309" s="136"/>
      <c r="G309" s="146" t="str">
        <f>IFERROR(VLOOKUP(F309,Deelnemers!$B$2:$C$26,2,FALSE),"")</f>
        <v/>
      </c>
      <c r="H309" s="164"/>
      <c r="I309" s="165"/>
      <c r="J309" s="166"/>
      <c r="K309" s="164"/>
      <c r="L309" s="165"/>
      <c r="M309" s="138">
        <f t="shared" si="26"/>
        <v>0</v>
      </c>
      <c r="N309" s="139">
        <f t="shared" si="27"/>
        <v>0</v>
      </c>
      <c r="O309" s="140" t="str">
        <f>_xlfn.IFNA(IF(AND(H309&gt;=VLOOKUP(D309,Deelnemers!$B:$D,2,FALSE),I309&gt;=VLOOKUP(F309,Deelnemers!$B:$D,2,FALSE)),1,IF(H309&gt;=VLOOKUP(D309,Deelnemers!$B:$D,2,FALSE),3,0)),"")</f>
        <v/>
      </c>
      <c r="P309" s="141" t="str">
        <f>_xlfn.IFNA(IF(AND(I309&gt;=VLOOKUP(F309,Deelnemers!$B:$D,2,FALSE),H309&gt;=VLOOKUP(D309,Deelnemers!$B:$D,2,FALSE)),1,IF(I309&gt;=VLOOKUP(F309,Deelnemers!$B:$D,2,FALSE),3,0)),"")</f>
        <v/>
      </c>
      <c r="Q309" t="str">
        <f t="shared" si="28"/>
        <v/>
      </c>
      <c r="R309" t="str">
        <f t="shared" si="29"/>
        <v/>
      </c>
      <c r="S309" t="s">
        <v>30</v>
      </c>
    </row>
    <row r="310" spans="1:19">
      <c r="A310" t="str">
        <f>B310&amp;"-"&amp;COUNTIF($B$3:B310, B310)</f>
        <v>--22</v>
      </c>
      <c r="B310" s="3" t="str">
        <f t="shared" si="25"/>
        <v>-</v>
      </c>
      <c r="C310" s="237"/>
      <c r="D310" s="116"/>
      <c r="E310" s="146" t="str">
        <f>IFERROR(VLOOKUP(D310,Deelnemers!$B$2:$C$26,2,FALSE),"")</f>
        <v/>
      </c>
      <c r="F310" s="136"/>
      <c r="G310" s="146" t="str">
        <f>IFERROR(VLOOKUP(F310,Deelnemers!$B$2:$C$26,2,FALSE),"")</f>
        <v/>
      </c>
      <c r="H310" s="164"/>
      <c r="I310" s="165"/>
      <c r="J310" s="166"/>
      <c r="K310" s="164"/>
      <c r="L310" s="165"/>
      <c r="M310" s="138">
        <f t="shared" si="26"/>
        <v>0</v>
      </c>
      <c r="N310" s="139">
        <f t="shared" si="27"/>
        <v>0</v>
      </c>
      <c r="O310" s="140" t="str">
        <f>_xlfn.IFNA(IF(AND(H310&gt;=VLOOKUP(D310,Deelnemers!$B:$D,2,FALSE),I310&gt;=VLOOKUP(F310,Deelnemers!$B:$D,2,FALSE)),1,IF(H310&gt;=VLOOKUP(D310,Deelnemers!$B:$D,2,FALSE),3,0)),"")</f>
        <v/>
      </c>
      <c r="P310" s="141" t="str">
        <f>_xlfn.IFNA(IF(AND(I310&gt;=VLOOKUP(F310,Deelnemers!$B:$D,2,FALSE),H310&gt;=VLOOKUP(D310,Deelnemers!$B:$D,2,FALSE)),1,IF(I310&gt;=VLOOKUP(F310,Deelnemers!$B:$D,2,FALSE),3,0)),"")</f>
        <v/>
      </c>
      <c r="Q310" t="str">
        <f t="shared" si="28"/>
        <v/>
      </c>
      <c r="R310" t="str">
        <f t="shared" si="29"/>
        <v/>
      </c>
      <c r="S310" t="s">
        <v>30</v>
      </c>
    </row>
    <row r="311" spans="1:19">
      <c r="A311" t="str">
        <f>B311&amp;"-"&amp;COUNTIF($B$3:B311, B311)</f>
        <v>--23</v>
      </c>
      <c r="B311" s="3" t="str">
        <f t="shared" si="25"/>
        <v>-</v>
      </c>
      <c r="C311" s="237"/>
      <c r="D311" s="116"/>
      <c r="E311" s="146" t="str">
        <f>IFERROR(VLOOKUP(D311,Deelnemers!$B$2:$C$26,2,FALSE),"")</f>
        <v/>
      </c>
      <c r="F311" s="136"/>
      <c r="G311" s="146" t="str">
        <f>IFERROR(VLOOKUP(F311,Deelnemers!$B$2:$C$26,2,FALSE),"")</f>
        <v/>
      </c>
      <c r="H311" s="164"/>
      <c r="I311" s="165"/>
      <c r="J311" s="166"/>
      <c r="K311" s="164"/>
      <c r="L311" s="165"/>
      <c r="M311" s="138">
        <f t="shared" si="26"/>
        <v>0</v>
      </c>
      <c r="N311" s="139">
        <f t="shared" si="27"/>
        <v>0</v>
      </c>
      <c r="O311" s="140" t="str">
        <f>_xlfn.IFNA(IF(AND(H311&gt;=VLOOKUP(D311,Deelnemers!$B:$D,2,FALSE),I311&gt;=VLOOKUP(F311,Deelnemers!$B:$D,2,FALSE)),1,IF(H311&gt;=VLOOKUP(D311,Deelnemers!$B:$D,2,FALSE),3,0)),"")</f>
        <v/>
      </c>
      <c r="P311" s="141" t="str">
        <f>_xlfn.IFNA(IF(AND(I311&gt;=VLOOKUP(F311,Deelnemers!$B:$D,2,FALSE),H311&gt;=VLOOKUP(D311,Deelnemers!$B:$D,2,FALSE)),1,IF(I311&gt;=VLOOKUP(F311,Deelnemers!$B:$D,2,FALSE),3,0)),"")</f>
        <v/>
      </c>
      <c r="Q311" t="str">
        <f t="shared" si="28"/>
        <v/>
      </c>
      <c r="R311" t="str">
        <f t="shared" si="29"/>
        <v/>
      </c>
      <c r="S311" t="s">
        <v>30</v>
      </c>
    </row>
    <row r="312" spans="1:19">
      <c r="A312" t="str">
        <f>B312&amp;"-"&amp;COUNTIF($B$3:B312, B312)</f>
        <v>--24</v>
      </c>
      <c r="B312" s="3" t="str">
        <f t="shared" si="25"/>
        <v>-</v>
      </c>
      <c r="C312" s="237"/>
      <c r="D312" s="116"/>
      <c r="E312" s="146" t="str">
        <f>IFERROR(VLOOKUP(D312,Deelnemers!$B$2:$C$26,2,FALSE),"")</f>
        <v/>
      </c>
      <c r="F312" s="136"/>
      <c r="G312" s="146" t="str">
        <f>IFERROR(VLOOKUP(F312,Deelnemers!$B$2:$C$26,2,FALSE),"")</f>
        <v/>
      </c>
      <c r="H312" s="164"/>
      <c r="I312" s="165"/>
      <c r="J312" s="166"/>
      <c r="K312" s="164"/>
      <c r="L312" s="165"/>
      <c r="M312" s="138">
        <f t="shared" si="26"/>
        <v>0</v>
      </c>
      <c r="N312" s="139">
        <f t="shared" si="27"/>
        <v>0</v>
      </c>
      <c r="O312" s="140" t="str">
        <f>_xlfn.IFNA(IF(AND(H312&gt;=VLOOKUP(D312,Deelnemers!$B:$D,2,FALSE),I312&gt;=VLOOKUP(F312,Deelnemers!$B:$D,2,FALSE)),1,IF(H312&gt;=VLOOKUP(D312,Deelnemers!$B:$D,2,FALSE),3,0)),"")</f>
        <v/>
      </c>
      <c r="P312" s="141" t="str">
        <f>_xlfn.IFNA(IF(AND(I312&gt;=VLOOKUP(F312,Deelnemers!$B:$D,2,FALSE),H312&gt;=VLOOKUP(D312,Deelnemers!$B:$D,2,FALSE)),1,IF(I312&gt;=VLOOKUP(F312,Deelnemers!$B:$D,2,FALSE),3,0)),"")</f>
        <v/>
      </c>
      <c r="Q312" t="str">
        <f t="shared" si="28"/>
        <v/>
      </c>
      <c r="R312" t="str">
        <f t="shared" si="29"/>
        <v/>
      </c>
      <c r="S312" t="s">
        <v>30</v>
      </c>
    </row>
    <row r="313" spans="1:19">
      <c r="A313" t="str">
        <f>B313&amp;"-"&amp;COUNTIF($B$3:B313, B313)</f>
        <v>--25</v>
      </c>
      <c r="B313" s="3" t="str">
        <f t="shared" si="25"/>
        <v>-</v>
      </c>
      <c r="C313" s="237"/>
      <c r="D313" s="116"/>
      <c r="E313" s="146" t="str">
        <f>IFERROR(VLOOKUP(D313,Deelnemers!$B$2:$C$26,2,FALSE),"")</f>
        <v/>
      </c>
      <c r="F313" s="136"/>
      <c r="G313" s="146" t="str">
        <f>IFERROR(VLOOKUP(F313,Deelnemers!$B$2:$C$26,2,FALSE),"")</f>
        <v/>
      </c>
      <c r="H313" s="164"/>
      <c r="I313" s="165"/>
      <c r="J313" s="166"/>
      <c r="K313" s="164"/>
      <c r="L313" s="165"/>
      <c r="M313" s="138">
        <f t="shared" si="26"/>
        <v>0</v>
      </c>
      <c r="N313" s="139">
        <f t="shared" si="27"/>
        <v>0</v>
      </c>
      <c r="O313" s="140" t="str">
        <f>_xlfn.IFNA(IF(AND(H313&gt;=VLOOKUP(D313,Deelnemers!$B:$D,2,FALSE),I313&gt;=VLOOKUP(F313,Deelnemers!$B:$D,2,FALSE)),1,IF(H313&gt;=VLOOKUP(D313,Deelnemers!$B:$D,2,FALSE),3,0)),"")</f>
        <v/>
      </c>
      <c r="P313" s="141" t="str">
        <f>_xlfn.IFNA(IF(AND(I313&gt;=VLOOKUP(F313,Deelnemers!$B:$D,2,FALSE),H313&gt;=VLOOKUP(D313,Deelnemers!$B:$D,2,FALSE)),1,IF(I313&gt;=VLOOKUP(F313,Deelnemers!$B:$D,2,FALSE),3,0)),"")</f>
        <v/>
      </c>
      <c r="Q313" t="str">
        <f t="shared" si="28"/>
        <v/>
      </c>
      <c r="R313" t="str">
        <f t="shared" si="29"/>
        <v/>
      </c>
      <c r="S313" t="s">
        <v>30</v>
      </c>
    </row>
    <row r="314" spans="1:19">
      <c r="A314" t="str">
        <f>B314&amp;"-"&amp;COUNTIF($B$3:B314, B314)</f>
        <v>--26</v>
      </c>
      <c r="B314" s="3" t="str">
        <f t="shared" si="25"/>
        <v>-</v>
      </c>
      <c r="C314" s="237"/>
      <c r="D314" s="116"/>
      <c r="E314" s="146" t="str">
        <f>IFERROR(VLOOKUP(D314,Deelnemers!$B$2:$C$26,2,FALSE),"")</f>
        <v/>
      </c>
      <c r="F314" s="136"/>
      <c r="G314" s="146" t="str">
        <f>IFERROR(VLOOKUP(F314,Deelnemers!$B$2:$C$26,2,FALSE),"")</f>
        <v/>
      </c>
      <c r="H314" s="164"/>
      <c r="I314" s="165"/>
      <c r="J314" s="166"/>
      <c r="K314" s="164"/>
      <c r="L314" s="165"/>
      <c r="M314" s="138">
        <f t="shared" si="26"/>
        <v>0</v>
      </c>
      <c r="N314" s="139">
        <f t="shared" si="27"/>
        <v>0</v>
      </c>
      <c r="O314" s="140" t="str">
        <f>_xlfn.IFNA(IF(AND(H314&gt;=VLOOKUP(D314,Deelnemers!$B:$D,2,FALSE),I314&gt;=VLOOKUP(F314,Deelnemers!$B:$D,2,FALSE)),1,IF(H314&gt;=VLOOKUP(D314,Deelnemers!$B:$D,2,FALSE),3,0)),"")</f>
        <v/>
      </c>
      <c r="P314" s="141" t="str">
        <f>_xlfn.IFNA(IF(AND(I314&gt;=VLOOKUP(F314,Deelnemers!$B:$D,2,FALSE),H314&gt;=VLOOKUP(D314,Deelnemers!$B:$D,2,FALSE)),1,IF(I314&gt;=VLOOKUP(F314,Deelnemers!$B:$D,2,FALSE),3,0)),"")</f>
        <v/>
      </c>
      <c r="Q314" t="str">
        <f t="shared" si="28"/>
        <v/>
      </c>
      <c r="R314" t="str">
        <f t="shared" si="29"/>
        <v/>
      </c>
      <c r="S314" t="s">
        <v>30</v>
      </c>
    </row>
    <row r="315" spans="1:19">
      <c r="A315" t="str">
        <f>B315&amp;"-"&amp;COUNTIF($B$3:B315, B315)</f>
        <v>--27</v>
      </c>
      <c r="B315" s="3" t="str">
        <f t="shared" si="25"/>
        <v>-</v>
      </c>
      <c r="C315" s="237"/>
      <c r="D315" s="116"/>
      <c r="E315" s="146" t="str">
        <f>IFERROR(VLOOKUP(D315,Deelnemers!$B$2:$C$26,2,FALSE),"")</f>
        <v/>
      </c>
      <c r="F315" s="136"/>
      <c r="G315" s="146" t="str">
        <f>IFERROR(VLOOKUP(F315,Deelnemers!$B$2:$C$26,2,FALSE),"")</f>
        <v/>
      </c>
      <c r="H315" s="164"/>
      <c r="I315" s="165"/>
      <c r="J315" s="166"/>
      <c r="K315" s="164"/>
      <c r="L315" s="165"/>
      <c r="M315" s="138">
        <f t="shared" si="26"/>
        <v>0</v>
      </c>
      <c r="N315" s="139">
        <f t="shared" si="27"/>
        <v>0</v>
      </c>
      <c r="O315" s="140" t="str">
        <f>_xlfn.IFNA(IF(AND(H315&gt;=VLOOKUP(D315,Deelnemers!$B:$D,2,FALSE),I315&gt;=VLOOKUP(F315,Deelnemers!$B:$D,2,FALSE)),1,IF(H315&gt;=VLOOKUP(D315,Deelnemers!$B:$D,2,FALSE),3,0)),"")</f>
        <v/>
      </c>
      <c r="P315" s="141" t="str">
        <f>_xlfn.IFNA(IF(AND(I315&gt;=VLOOKUP(F315,Deelnemers!$B:$D,2,FALSE),H315&gt;=VLOOKUP(D315,Deelnemers!$B:$D,2,FALSE)),1,IF(I315&gt;=VLOOKUP(F315,Deelnemers!$B:$D,2,FALSE),3,0)),"")</f>
        <v/>
      </c>
      <c r="Q315" t="str">
        <f t="shared" si="28"/>
        <v/>
      </c>
      <c r="R315" t="str">
        <f t="shared" si="29"/>
        <v/>
      </c>
      <c r="S315" t="s">
        <v>30</v>
      </c>
    </row>
    <row r="316" spans="1:19">
      <c r="A316" t="str">
        <f>B316&amp;"-"&amp;COUNTIF($B$3:B316, B316)</f>
        <v>--28</v>
      </c>
      <c r="B316" s="3" t="str">
        <f t="shared" si="25"/>
        <v>-</v>
      </c>
      <c r="C316" s="237"/>
      <c r="D316" s="116"/>
      <c r="E316" s="146" t="str">
        <f>IFERROR(VLOOKUP(D316,Deelnemers!$B$2:$C$26,2,FALSE),"")</f>
        <v/>
      </c>
      <c r="F316" s="136"/>
      <c r="G316" s="146" t="str">
        <f>IFERROR(VLOOKUP(F316,Deelnemers!$B$2:$C$26,2,FALSE),"")</f>
        <v/>
      </c>
      <c r="H316" s="164"/>
      <c r="I316" s="165"/>
      <c r="J316" s="166"/>
      <c r="K316" s="164"/>
      <c r="L316" s="165"/>
      <c r="M316" s="138">
        <f t="shared" si="26"/>
        <v>0</v>
      </c>
      <c r="N316" s="139">
        <f t="shared" si="27"/>
        <v>0</v>
      </c>
      <c r="O316" s="140" t="str">
        <f>_xlfn.IFNA(IF(AND(H316&gt;=VLOOKUP(D316,Deelnemers!$B:$D,2,FALSE),I316&gt;=VLOOKUP(F316,Deelnemers!$B:$D,2,FALSE)),1,IF(H316&gt;=VLOOKUP(D316,Deelnemers!$B:$D,2,FALSE),3,0)),"")</f>
        <v/>
      </c>
      <c r="P316" s="141" t="str">
        <f>_xlfn.IFNA(IF(AND(I316&gt;=VLOOKUP(F316,Deelnemers!$B:$D,2,FALSE),H316&gt;=VLOOKUP(D316,Deelnemers!$B:$D,2,FALSE)),1,IF(I316&gt;=VLOOKUP(F316,Deelnemers!$B:$D,2,FALSE),3,0)),"")</f>
        <v/>
      </c>
      <c r="Q316" t="str">
        <f t="shared" si="28"/>
        <v/>
      </c>
      <c r="R316" t="str">
        <f t="shared" si="29"/>
        <v/>
      </c>
      <c r="S316" t="s">
        <v>30</v>
      </c>
    </row>
    <row r="317" spans="1:19">
      <c r="A317" t="str">
        <f>B317&amp;"-"&amp;COUNTIF($B$3:B317, B317)</f>
        <v>--29</v>
      </c>
      <c r="B317" s="3" t="str">
        <f t="shared" si="25"/>
        <v>-</v>
      </c>
      <c r="C317" s="237"/>
      <c r="D317" s="116"/>
      <c r="E317" s="146" t="str">
        <f>IFERROR(VLOOKUP(D317,Deelnemers!$B$2:$C$26,2,FALSE),"")</f>
        <v/>
      </c>
      <c r="F317" s="136"/>
      <c r="G317" s="146" t="str">
        <f>IFERROR(VLOOKUP(F317,Deelnemers!$B$2:$C$26,2,FALSE),"")</f>
        <v/>
      </c>
      <c r="H317" s="164"/>
      <c r="I317" s="165"/>
      <c r="J317" s="166"/>
      <c r="K317" s="164"/>
      <c r="L317" s="165"/>
      <c r="M317" s="138">
        <f t="shared" si="26"/>
        <v>0</v>
      </c>
      <c r="N317" s="139">
        <f t="shared" si="27"/>
        <v>0</v>
      </c>
      <c r="O317" s="140" t="str">
        <f>_xlfn.IFNA(IF(AND(H317&gt;=VLOOKUP(D317,Deelnemers!$B:$D,2,FALSE),I317&gt;=VLOOKUP(F317,Deelnemers!$B:$D,2,FALSE)),1,IF(H317&gt;=VLOOKUP(D317,Deelnemers!$B:$D,2,FALSE),3,0)),"")</f>
        <v/>
      </c>
      <c r="P317" s="141" t="str">
        <f>_xlfn.IFNA(IF(AND(I317&gt;=VLOOKUP(F317,Deelnemers!$B:$D,2,FALSE),H317&gt;=VLOOKUP(D317,Deelnemers!$B:$D,2,FALSE)),1,IF(I317&gt;=VLOOKUP(F317,Deelnemers!$B:$D,2,FALSE),3,0)),"")</f>
        <v/>
      </c>
      <c r="Q317" t="str">
        <f t="shared" si="28"/>
        <v/>
      </c>
      <c r="R317" t="str">
        <f t="shared" si="29"/>
        <v/>
      </c>
      <c r="S317" t="s">
        <v>30</v>
      </c>
    </row>
    <row r="318" spans="1:19">
      <c r="A318" t="str">
        <f>B318&amp;"-"&amp;COUNTIF($B$3:B318, B318)</f>
        <v>--30</v>
      </c>
      <c r="B318" s="3" t="str">
        <f t="shared" si="25"/>
        <v>-</v>
      </c>
      <c r="C318" s="237"/>
      <c r="D318" s="116"/>
      <c r="E318" s="146" t="str">
        <f>IFERROR(VLOOKUP(D318,Deelnemers!$B$2:$C$26,2,FALSE),"")</f>
        <v/>
      </c>
      <c r="F318" s="136"/>
      <c r="G318" s="146" t="str">
        <f>IFERROR(VLOOKUP(F318,Deelnemers!$B$2:$C$26,2,FALSE),"")</f>
        <v/>
      </c>
      <c r="H318" s="164"/>
      <c r="I318" s="165"/>
      <c r="J318" s="166"/>
      <c r="K318" s="164"/>
      <c r="L318" s="165"/>
      <c r="M318" s="138">
        <f t="shared" si="26"/>
        <v>0</v>
      </c>
      <c r="N318" s="139">
        <f t="shared" si="27"/>
        <v>0</v>
      </c>
      <c r="O318" s="140" t="str">
        <f>_xlfn.IFNA(IF(AND(H318&gt;=VLOOKUP(D318,Deelnemers!$B:$D,2,FALSE),I318&gt;=VLOOKUP(F318,Deelnemers!$B:$D,2,FALSE)),1,IF(H318&gt;=VLOOKUP(D318,Deelnemers!$B:$D,2,FALSE),3,0)),"")</f>
        <v/>
      </c>
      <c r="P318" s="141" t="str">
        <f>_xlfn.IFNA(IF(AND(I318&gt;=VLOOKUP(F318,Deelnemers!$B:$D,2,FALSE),H318&gt;=VLOOKUP(D318,Deelnemers!$B:$D,2,FALSE)),1,IF(I318&gt;=VLOOKUP(F318,Deelnemers!$B:$D,2,FALSE),3,0)),"")</f>
        <v/>
      </c>
      <c r="Q318" t="str">
        <f t="shared" si="28"/>
        <v/>
      </c>
      <c r="R318" t="str">
        <f t="shared" si="29"/>
        <v/>
      </c>
      <c r="S318" t="s">
        <v>30</v>
      </c>
    </row>
    <row r="319" spans="1:19">
      <c r="A319" t="str">
        <f>B319&amp;"-"&amp;COUNTIF($B$3:B319, B319)</f>
        <v>--31</v>
      </c>
      <c r="B319" s="3" t="str">
        <f t="shared" si="25"/>
        <v>-</v>
      </c>
      <c r="C319" s="237"/>
      <c r="D319" s="116"/>
      <c r="E319" s="146" t="str">
        <f>IFERROR(VLOOKUP(D319,Deelnemers!$B$2:$C$26,2,FALSE),"")</f>
        <v/>
      </c>
      <c r="F319" s="136"/>
      <c r="G319" s="146" t="str">
        <f>IFERROR(VLOOKUP(F319,Deelnemers!$B$2:$C$26,2,FALSE),"")</f>
        <v/>
      </c>
      <c r="H319" s="164"/>
      <c r="I319" s="165"/>
      <c r="J319" s="166"/>
      <c r="K319" s="164"/>
      <c r="L319" s="165"/>
      <c r="M319" s="138">
        <f t="shared" si="26"/>
        <v>0</v>
      </c>
      <c r="N319" s="139">
        <f t="shared" si="27"/>
        <v>0</v>
      </c>
      <c r="O319" s="140" t="str">
        <f>_xlfn.IFNA(IF(AND(H319&gt;=VLOOKUP(D319,Deelnemers!$B:$D,2,FALSE),I319&gt;=VLOOKUP(F319,Deelnemers!$B:$D,2,FALSE)),1,IF(H319&gt;=VLOOKUP(D319,Deelnemers!$B:$D,2,FALSE),3,0)),"")</f>
        <v/>
      </c>
      <c r="P319" s="141" t="str">
        <f>_xlfn.IFNA(IF(AND(I319&gt;=VLOOKUP(F319,Deelnemers!$B:$D,2,FALSE),H319&gt;=VLOOKUP(D319,Deelnemers!$B:$D,2,FALSE)),1,IF(I319&gt;=VLOOKUP(F319,Deelnemers!$B:$D,2,FALSE),3,0)),"")</f>
        <v/>
      </c>
      <c r="Q319" t="str">
        <f t="shared" si="28"/>
        <v/>
      </c>
      <c r="R319" t="str">
        <f t="shared" si="29"/>
        <v/>
      </c>
      <c r="S319" t="s">
        <v>30</v>
      </c>
    </row>
    <row r="320" spans="1:19">
      <c r="A320" t="str">
        <f>B320&amp;"-"&amp;COUNTIF($B$3:B320, B320)</f>
        <v>--32</v>
      </c>
      <c r="B320" s="3" t="str">
        <f t="shared" si="25"/>
        <v>-</v>
      </c>
      <c r="C320" s="237"/>
      <c r="D320" s="116"/>
      <c r="E320" s="146" t="str">
        <f>IFERROR(VLOOKUP(D320,Deelnemers!$B$2:$C$26,2,FALSE),"")</f>
        <v/>
      </c>
      <c r="F320" s="136"/>
      <c r="G320" s="146" t="str">
        <f>IFERROR(VLOOKUP(F320,Deelnemers!$B$2:$C$26,2,FALSE),"")</f>
        <v/>
      </c>
      <c r="H320" s="164"/>
      <c r="I320" s="165"/>
      <c r="J320" s="166"/>
      <c r="K320" s="164"/>
      <c r="L320" s="165"/>
      <c r="M320" s="138">
        <f t="shared" si="26"/>
        <v>0</v>
      </c>
      <c r="N320" s="139">
        <f t="shared" si="27"/>
        <v>0</v>
      </c>
      <c r="O320" s="140" t="str">
        <f>_xlfn.IFNA(IF(AND(H320&gt;=VLOOKUP(D320,Deelnemers!$B:$D,2,FALSE),I320&gt;=VLOOKUP(F320,Deelnemers!$B:$D,2,FALSE)),1,IF(H320&gt;=VLOOKUP(D320,Deelnemers!$B:$D,2,FALSE),3,0)),"")</f>
        <v/>
      </c>
      <c r="P320" s="141" t="str">
        <f>_xlfn.IFNA(IF(AND(I320&gt;=VLOOKUP(F320,Deelnemers!$B:$D,2,FALSE),H320&gt;=VLOOKUP(D320,Deelnemers!$B:$D,2,FALSE)),1,IF(I320&gt;=VLOOKUP(F320,Deelnemers!$B:$D,2,FALSE),3,0)),"")</f>
        <v/>
      </c>
      <c r="Q320" t="str">
        <f t="shared" si="28"/>
        <v/>
      </c>
      <c r="R320" t="str">
        <f t="shared" si="29"/>
        <v/>
      </c>
      <c r="S320" t="s">
        <v>30</v>
      </c>
    </row>
    <row r="321" spans="1:19">
      <c r="A321" t="str">
        <f>B321&amp;"-"&amp;COUNTIF($B$3:B321, B321)</f>
        <v>--33</v>
      </c>
      <c r="B321" s="3" t="str">
        <f t="shared" si="25"/>
        <v>-</v>
      </c>
      <c r="C321" s="237"/>
      <c r="D321" s="116"/>
      <c r="E321" s="146" t="str">
        <f>IFERROR(VLOOKUP(D321,Deelnemers!$B$2:$C$26,2,FALSE),"")</f>
        <v/>
      </c>
      <c r="F321" s="136"/>
      <c r="G321" s="146" t="str">
        <f>IFERROR(VLOOKUP(F321,Deelnemers!$B$2:$C$26,2,FALSE),"")</f>
        <v/>
      </c>
      <c r="H321" s="164"/>
      <c r="I321" s="165"/>
      <c r="J321" s="166"/>
      <c r="K321" s="164"/>
      <c r="L321" s="165"/>
      <c r="M321" s="138">
        <f t="shared" si="26"/>
        <v>0</v>
      </c>
      <c r="N321" s="139">
        <f t="shared" si="27"/>
        <v>0</v>
      </c>
      <c r="O321" s="140" t="str">
        <f>_xlfn.IFNA(IF(AND(H321&gt;=VLOOKUP(D321,Deelnemers!$B:$D,2,FALSE),I321&gt;=VLOOKUP(F321,Deelnemers!$B:$D,2,FALSE)),1,IF(H321&gt;=VLOOKUP(D321,Deelnemers!$B:$D,2,FALSE),3,0)),"")</f>
        <v/>
      </c>
      <c r="P321" s="141" t="str">
        <f>_xlfn.IFNA(IF(AND(I321&gt;=VLOOKUP(F321,Deelnemers!$B:$D,2,FALSE),H321&gt;=VLOOKUP(D321,Deelnemers!$B:$D,2,FALSE)),1,IF(I321&gt;=VLOOKUP(F321,Deelnemers!$B:$D,2,FALSE),3,0)),"")</f>
        <v/>
      </c>
      <c r="Q321" t="str">
        <f t="shared" si="28"/>
        <v/>
      </c>
      <c r="R321" t="str">
        <f t="shared" si="29"/>
        <v/>
      </c>
      <c r="S321" t="s">
        <v>30</v>
      </c>
    </row>
    <row r="322" spans="1:19">
      <c r="A322" t="str">
        <f>B322&amp;"-"&amp;COUNTIF($B$3:B322, B322)</f>
        <v>--34</v>
      </c>
      <c r="B322" s="3" t="str">
        <f t="shared" si="25"/>
        <v>-</v>
      </c>
      <c r="C322" s="237"/>
      <c r="D322" s="116"/>
      <c r="E322" s="146" t="str">
        <f>IFERROR(VLOOKUP(D322,Deelnemers!$B$2:$C$26,2,FALSE),"")</f>
        <v/>
      </c>
      <c r="F322" s="136"/>
      <c r="G322" s="146" t="str">
        <f>IFERROR(VLOOKUP(F322,Deelnemers!$B$2:$C$26,2,FALSE),"")</f>
        <v/>
      </c>
      <c r="H322" s="164"/>
      <c r="I322" s="165"/>
      <c r="J322" s="166"/>
      <c r="K322" s="164"/>
      <c r="L322" s="165"/>
      <c r="M322" s="138">
        <f t="shared" si="26"/>
        <v>0</v>
      </c>
      <c r="N322" s="139">
        <f t="shared" si="27"/>
        <v>0</v>
      </c>
      <c r="O322" s="140" t="str">
        <f>_xlfn.IFNA(IF(AND(H322&gt;=VLOOKUP(D322,Deelnemers!$B:$D,2,FALSE),I322&gt;=VLOOKUP(F322,Deelnemers!$B:$D,2,FALSE)),1,IF(H322&gt;=VLOOKUP(D322,Deelnemers!$B:$D,2,FALSE),3,0)),"")</f>
        <v/>
      </c>
      <c r="P322" s="141" t="str">
        <f>_xlfn.IFNA(IF(AND(I322&gt;=VLOOKUP(F322,Deelnemers!$B:$D,2,FALSE),H322&gt;=VLOOKUP(D322,Deelnemers!$B:$D,2,FALSE)),1,IF(I322&gt;=VLOOKUP(F322,Deelnemers!$B:$D,2,FALSE),3,0)),"")</f>
        <v/>
      </c>
      <c r="Q322" t="str">
        <f t="shared" si="28"/>
        <v/>
      </c>
      <c r="R322" t="str">
        <f t="shared" si="29"/>
        <v/>
      </c>
      <c r="S322" t="s">
        <v>30</v>
      </c>
    </row>
    <row r="323" spans="1:19">
      <c r="A323" t="str">
        <f>B323&amp;"-"&amp;COUNTIF($B$3:B323, B323)</f>
        <v>--35</v>
      </c>
      <c r="B323" s="3" t="str">
        <f t="shared" si="25"/>
        <v>-</v>
      </c>
      <c r="C323" s="237"/>
      <c r="D323" s="116"/>
      <c r="E323" s="146" t="str">
        <f>IFERROR(VLOOKUP(D323,Deelnemers!$B$2:$C$26,2,FALSE),"")</f>
        <v/>
      </c>
      <c r="F323" s="136"/>
      <c r="G323" s="146" t="str">
        <f>IFERROR(VLOOKUP(F323,Deelnemers!$B$2:$C$26,2,FALSE),"")</f>
        <v/>
      </c>
      <c r="H323" s="164"/>
      <c r="I323" s="165"/>
      <c r="J323" s="166"/>
      <c r="K323" s="164"/>
      <c r="L323" s="165"/>
      <c r="M323" s="138">
        <f t="shared" si="26"/>
        <v>0</v>
      </c>
      <c r="N323" s="139">
        <f t="shared" si="27"/>
        <v>0</v>
      </c>
      <c r="O323" s="140" t="str">
        <f>_xlfn.IFNA(IF(AND(H323&gt;=VLOOKUP(D323,Deelnemers!$B:$D,2,FALSE),I323&gt;=VLOOKUP(F323,Deelnemers!$B:$D,2,FALSE)),1,IF(H323&gt;=VLOOKUP(D323,Deelnemers!$B:$D,2,FALSE),3,0)),"")</f>
        <v/>
      </c>
      <c r="P323" s="141" t="str">
        <f>_xlfn.IFNA(IF(AND(I323&gt;=VLOOKUP(F323,Deelnemers!$B:$D,2,FALSE),H323&gt;=VLOOKUP(D323,Deelnemers!$B:$D,2,FALSE)),1,IF(I323&gt;=VLOOKUP(F323,Deelnemers!$B:$D,2,FALSE),3,0)),"")</f>
        <v/>
      </c>
      <c r="Q323" t="str">
        <f t="shared" si="28"/>
        <v/>
      </c>
      <c r="R323" t="str">
        <f t="shared" si="29"/>
        <v/>
      </c>
      <c r="S323" t="s">
        <v>30</v>
      </c>
    </row>
    <row r="324" spans="1:19">
      <c r="A324" t="str">
        <f>B324&amp;"-"&amp;COUNTIF($B$3:B324, B324)</f>
        <v>--36</v>
      </c>
      <c r="B324" s="3" t="str">
        <f t="shared" ref="B324:B387" si="30">CONCATENATE(D324,"-",F324)</f>
        <v>-</v>
      </c>
      <c r="C324" s="237"/>
      <c r="D324" s="116"/>
      <c r="E324" s="146" t="str">
        <f>IFERROR(VLOOKUP(D324,Deelnemers!$B$2:$C$26,2,FALSE),"")</f>
        <v/>
      </c>
      <c r="F324" s="136"/>
      <c r="G324" s="146" t="str">
        <f>IFERROR(VLOOKUP(F324,Deelnemers!$B$2:$C$26,2,FALSE),"")</f>
        <v/>
      </c>
      <c r="H324" s="164"/>
      <c r="I324" s="165"/>
      <c r="J324" s="166"/>
      <c r="K324" s="164"/>
      <c r="L324" s="165"/>
      <c r="M324" s="138">
        <f t="shared" ref="M324:M387" si="31">IFERROR(IF(H324&gt;E324,E324,H324)/J324,0)</f>
        <v>0</v>
      </c>
      <c r="N324" s="139">
        <f t="shared" ref="N324:N387" si="32">IFERROR(IF(I324&gt;G324,G324,I324)/J324,0)</f>
        <v>0</v>
      </c>
      <c r="O324" s="140" t="str">
        <f>_xlfn.IFNA(IF(AND(H324&gt;=VLOOKUP(D324,Deelnemers!$B:$D,2,FALSE),I324&gt;=VLOOKUP(F324,Deelnemers!$B:$D,2,FALSE)),1,IF(H324&gt;=VLOOKUP(D324,Deelnemers!$B:$D,2,FALSE),3,0)),"")</f>
        <v/>
      </c>
      <c r="P324" s="141" t="str">
        <f>_xlfn.IFNA(IF(AND(I324&gt;=VLOOKUP(F324,Deelnemers!$B:$D,2,FALSE),H324&gt;=VLOOKUP(D324,Deelnemers!$B:$D,2,FALSE)),1,IF(I324&gt;=VLOOKUP(F324,Deelnemers!$B:$D,2,FALSE),3,0)),"")</f>
        <v/>
      </c>
      <c r="Q324" t="str">
        <f t="shared" ref="Q324:Q387" si="33">_xlfn.CONCAT(D324,C324)</f>
        <v/>
      </c>
      <c r="R324" t="str">
        <f t="shared" ref="R324:R387" si="34">_xlfn.CONCAT(F324,C324)</f>
        <v/>
      </c>
      <c r="S324" t="s">
        <v>30</v>
      </c>
    </row>
    <row r="325" spans="1:19">
      <c r="A325" t="str">
        <f>B325&amp;"-"&amp;COUNTIF($B$3:B325, B325)</f>
        <v>--37</v>
      </c>
      <c r="B325" s="3" t="str">
        <f t="shared" si="30"/>
        <v>-</v>
      </c>
      <c r="C325" s="237"/>
      <c r="D325" s="116"/>
      <c r="E325" s="146" t="str">
        <f>IFERROR(VLOOKUP(D325,Deelnemers!$B$2:$C$26,2,FALSE),"")</f>
        <v/>
      </c>
      <c r="F325" s="136"/>
      <c r="G325" s="146" t="str">
        <f>IFERROR(VLOOKUP(F325,Deelnemers!$B$2:$C$26,2,FALSE),"")</f>
        <v/>
      </c>
      <c r="H325" s="164"/>
      <c r="I325" s="165"/>
      <c r="J325" s="166"/>
      <c r="K325" s="164"/>
      <c r="L325" s="165"/>
      <c r="M325" s="138">
        <f t="shared" si="31"/>
        <v>0</v>
      </c>
      <c r="N325" s="139">
        <f t="shared" si="32"/>
        <v>0</v>
      </c>
      <c r="O325" s="140" t="str">
        <f>_xlfn.IFNA(IF(AND(H325&gt;=VLOOKUP(D325,Deelnemers!$B:$D,2,FALSE),I325&gt;=VLOOKUP(F325,Deelnemers!$B:$D,2,FALSE)),1,IF(H325&gt;=VLOOKUP(D325,Deelnemers!$B:$D,2,FALSE),3,0)),"")</f>
        <v/>
      </c>
      <c r="P325" s="141" t="str">
        <f>_xlfn.IFNA(IF(AND(I325&gt;=VLOOKUP(F325,Deelnemers!$B:$D,2,FALSE),H325&gt;=VLOOKUP(D325,Deelnemers!$B:$D,2,FALSE)),1,IF(I325&gt;=VLOOKUP(F325,Deelnemers!$B:$D,2,FALSE),3,0)),"")</f>
        <v/>
      </c>
      <c r="Q325" t="str">
        <f t="shared" si="33"/>
        <v/>
      </c>
      <c r="R325" t="str">
        <f t="shared" si="34"/>
        <v/>
      </c>
      <c r="S325" t="s">
        <v>30</v>
      </c>
    </row>
    <row r="326" spans="1:19">
      <c r="A326" t="str">
        <f>B326&amp;"-"&amp;COUNTIF($B$3:B326, B326)</f>
        <v>--38</v>
      </c>
      <c r="B326" s="3" t="str">
        <f t="shared" si="30"/>
        <v>-</v>
      </c>
      <c r="C326" s="237"/>
      <c r="D326" s="116"/>
      <c r="E326" s="146" t="str">
        <f>IFERROR(VLOOKUP(D326,Deelnemers!$B$2:$C$26,2,FALSE),"")</f>
        <v/>
      </c>
      <c r="F326" s="136"/>
      <c r="G326" s="146" t="str">
        <f>IFERROR(VLOOKUP(F326,Deelnemers!$B$2:$C$26,2,FALSE),"")</f>
        <v/>
      </c>
      <c r="H326" s="164"/>
      <c r="I326" s="165"/>
      <c r="J326" s="166"/>
      <c r="K326" s="164"/>
      <c r="L326" s="165"/>
      <c r="M326" s="138">
        <f t="shared" si="31"/>
        <v>0</v>
      </c>
      <c r="N326" s="139">
        <f t="shared" si="32"/>
        <v>0</v>
      </c>
      <c r="O326" s="140" t="str">
        <f>_xlfn.IFNA(IF(AND(H326&gt;=VLOOKUP(D326,Deelnemers!$B:$D,2,FALSE),I326&gt;=VLOOKUP(F326,Deelnemers!$B:$D,2,FALSE)),1,IF(H326&gt;=VLOOKUP(D326,Deelnemers!$B:$D,2,FALSE),3,0)),"")</f>
        <v/>
      </c>
      <c r="P326" s="141" t="str">
        <f>_xlfn.IFNA(IF(AND(I326&gt;=VLOOKUP(F326,Deelnemers!$B:$D,2,FALSE),H326&gt;=VLOOKUP(D326,Deelnemers!$B:$D,2,FALSE)),1,IF(I326&gt;=VLOOKUP(F326,Deelnemers!$B:$D,2,FALSE),3,0)),"")</f>
        <v/>
      </c>
      <c r="Q326" t="str">
        <f t="shared" si="33"/>
        <v/>
      </c>
      <c r="R326" t="str">
        <f t="shared" si="34"/>
        <v/>
      </c>
      <c r="S326" t="s">
        <v>30</v>
      </c>
    </row>
    <row r="327" spans="1:19">
      <c r="A327" t="str">
        <f>B327&amp;"-"&amp;COUNTIF($B$3:B327, B327)</f>
        <v>--39</v>
      </c>
      <c r="B327" s="3" t="str">
        <f t="shared" si="30"/>
        <v>-</v>
      </c>
      <c r="C327" s="237"/>
      <c r="D327" s="116"/>
      <c r="E327" s="146" t="str">
        <f>IFERROR(VLOOKUP(D327,Deelnemers!$B$2:$C$26,2,FALSE),"")</f>
        <v/>
      </c>
      <c r="F327" s="136"/>
      <c r="G327" s="146" t="str">
        <f>IFERROR(VLOOKUP(F327,Deelnemers!$B$2:$C$26,2,FALSE),"")</f>
        <v/>
      </c>
      <c r="H327" s="164"/>
      <c r="I327" s="165"/>
      <c r="J327" s="166"/>
      <c r="K327" s="164"/>
      <c r="L327" s="165"/>
      <c r="M327" s="138">
        <f t="shared" si="31"/>
        <v>0</v>
      </c>
      <c r="N327" s="139">
        <f t="shared" si="32"/>
        <v>0</v>
      </c>
      <c r="O327" s="140" t="str">
        <f>_xlfn.IFNA(IF(AND(H327&gt;=VLOOKUP(D327,Deelnemers!$B:$D,2,FALSE),I327&gt;=VLOOKUP(F327,Deelnemers!$B:$D,2,FALSE)),1,IF(H327&gt;=VLOOKUP(D327,Deelnemers!$B:$D,2,FALSE),3,0)),"")</f>
        <v/>
      </c>
      <c r="P327" s="141" t="str">
        <f>_xlfn.IFNA(IF(AND(I327&gt;=VLOOKUP(F327,Deelnemers!$B:$D,2,FALSE),H327&gt;=VLOOKUP(D327,Deelnemers!$B:$D,2,FALSE)),1,IF(I327&gt;=VLOOKUP(F327,Deelnemers!$B:$D,2,FALSE),3,0)),"")</f>
        <v/>
      </c>
      <c r="Q327" t="str">
        <f t="shared" si="33"/>
        <v/>
      </c>
      <c r="R327" t="str">
        <f t="shared" si="34"/>
        <v/>
      </c>
      <c r="S327" t="s">
        <v>30</v>
      </c>
    </row>
    <row r="328" spans="1:19">
      <c r="A328" t="str">
        <f>B328&amp;"-"&amp;COUNTIF($B$3:B328, B328)</f>
        <v>--40</v>
      </c>
      <c r="B328" s="3" t="str">
        <f t="shared" si="30"/>
        <v>-</v>
      </c>
      <c r="C328" s="237"/>
      <c r="D328" s="116"/>
      <c r="E328" s="146" t="str">
        <f>IFERROR(VLOOKUP(D328,Deelnemers!$B$2:$C$26,2,FALSE),"")</f>
        <v/>
      </c>
      <c r="F328" s="136"/>
      <c r="G328" s="146" t="str">
        <f>IFERROR(VLOOKUP(F328,Deelnemers!$B$2:$C$26,2,FALSE),"")</f>
        <v/>
      </c>
      <c r="H328" s="164"/>
      <c r="I328" s="165"/>
      <c r="J328" s="166"/>
      <c r="K328" s="164"/>
      <c r="L328" s="165"/>
      <c r="M328" s="138">
        <f t="shared" si="31"/>
        <v>0</v>
      </c>
      <c r="N328" s="139">
        <f t="shared" si="32"/>
        <v>0</v>
      </c>
      <c r="O328" s="140" t="str">
        <f>_xlfn.IFNA(IF(AND(H328&gt;=VLOOKUP(D328,Deelnemers!$B:$D,2,FALSE),I328&gt;=VLOOKUP(F328,Deelnemers!$B:$D,2,FALSE)),1,IF(H328&gt;=VLOOKUP(D328,Deelnemers!$B:$D,2,FALSE),3,0)),"")</f>
        <v/>
      </c>
      <c r="P328" s="141" t="str">
        <f>_xlfn.IFNA(IF(AND(I328&gt;=VLOOKUP(F328,Deelnemers!$B:$D,2,FALSE),H328&gt;=VLOOKUP(D328,Deelnemers!$B:$D,2,FALSE)),1,IF(I328&gt;=VLOOKUP(F328,Deelnemers!$B:$D,2,FALSE),3,0)),"")</f>
        <v/>
      </c>
      <c r="Q328" t="str">
        <f t="shared" si="33"/>
        <v/>
      </c>
      <c r="R328" t="str">
        <f t="shared" si="34"/>
        <v/>
      </c>
      <c r="S328" t="s">
        <v>30</v>
      </c>
    </row>
    <row r="329" spans="1:19">
      <c r="A329" t="str">
        <f>B329&amp;"-"&amp;COUNTIF($B$3:B329, B329)</f>
        <v>--41</v>
      </c>
      <c r="B329" s="3" t="str">
        <f t="shared" si="30"/>
        <v>-</v>
      </c>
      <c r="C329" s="237"/>
      <c r="D329" s="116"/>
      <c r="E329" s="146" t="str">
        <f>IFERROR(VLOOKUP(D329,Deelnemers!$B$2:$C$26,2,FALSE),"")</f>
        <v/>
      </c>
      <c r="F329" s="136"/>
      <c r="G329" s="146" t="str">
        <f>IFERROR(VLOOKUP(F329,Deelnemers!$B$2:$C$26,2,FALSE),"")</f>
        <v/>
      </c>
      <c r="H329" s="164"/>
      <c r="I329" s="165"/>
      <c r="J329" s="166"/>
      <c r="K329" s="164"/>
      <c r="L329" s="165"/>
      <c r="M329" s="138">
        <f t="shared" si="31"/>
        <v>0</v>
      </c>
      <c r="N329" s="139">
        <f t="shared" si="32"/>
        <v>0</v>
      </c>
      <c r="O329" s="140" t="str">
        <f>_xlfn.IFNA(IF(AND(H329&gt;=VLOOKUP(D329,Deelnemers!$B:$D,2,FALSE),I329&gt;=VLOOKUP(F329,Deelnemers!$B:$D,2,FALSE)),1,IF(H329&gt;=VLOOKUP(D329,Deelnemers!$B:$D,2,FALSE),3,0)),"")</f>
        <v/>
      </c>
      <c r="P329" s="141" t="str">
        <f>_xlfn.IFNA(IF(AND(I329&gt;=VLOOKUP(F329,Deelnemers!$B:$D,2,FALSE),H329&gt;=VLOOKUP(D329,Deelnemers!$B:$D,2,FALSE)),1,IF(I329&gt;=VLOOKUP(F329,Deelnemers!$B:$D,2,FALSE),3,0)),"")</f>
        <v/>
      </c>
      <c r="Q329" t="str">
        <f t="shared" si="33"/>
        <v/>
      </c>
      <c r="R329" t="str">
        <f t="shared" si="34"/>
        <v/>
      </c>
      <c r="S329" t="s">
        <v>30</v>
      </c>
    </row>
    <row r="330" spans="1:19">
      <c r="A330" t="str">
        <f>B330&amp;"-"&amp;COUNTIF($B$3:B330, B330)</f>
        <v>--42</v>
      </c>
      <c r="B330" s="3" t="str">
        <f t="shared" si="30"/>
        <v>-</v>
      </c>
      <c r="C330" s="237"/>
      <c r="D330" s="116"/>
      <c r="E330" s="146" t="str">
        <f>IFERROR(VLOOKUP(D330,Deelnemers!$B$2:$C$26,2,FALSE),"")</f>
        <v/>
      </c>
      <c r="F330" s="136"/>
      <c r="G330" s="146" t="str">
        <f>IFERROR(VLOOKUP(F330,Deelnemers!$B$2:$C$26,2,FALSE),"")</f>
        <v/>
      </c>
      <c r="H330" s="164"/>
      <c r="I330" s="165"/>
      <c r="J330" s="166"/>
      <c r="K330" s="164"/>
      <c r="L330" s="165"/>
      <c r="M330" s="138">
        <f t="shared" si="31"/>
        <v>0</v>
      </c>
      <c r="N330" s="139">
        <f t="shared" si="32"/>
        <v>0</v>
      </c>
      <c r="O330" s="140" t="str">
        <f>_xlfn.IFNA(IF(AND(H330&gt;=VLOOKUP(D330,Deelnemers!$B:$D,2,FALSE),I330&gt;=VLOOKUP(F330,Deelnemers!$B:$D,2,FALSE)),1,IF(H330&gt;=VLOOKUP(D330,Deelnemers!$B:$D,2,FALSE),3,0)),"")</f>
        <v/>
      </c>
      <c r="P330" s="141" t="str">
        <f>_xlfn.IFNA(IF(AND(I330&gt;=VLOOKUP(F330,Deelnemers!$B:$D,2,FALSE),H330&gt;=VLOOKUP(D330,Deelnemers!$B:$D,2,FALSE)),1,IF(I330&gt;=VLOOKUP(F330,Deelnemers!$B:$D,2,FALSE),3,0)),"")</f>
        <v/>
      </c>
      <c r="Q330" t="str">
        <f t="shared" si="33"/>
        <v/>
      </c>
      <c r="R330" t="str">
        <f t="shared" si="34"/>
        <v/>
      </c>
      <c r="S330" t="s">
        <v>30</v>
      </c>
    </row>
    <row r="331" spans="1:19">
      <c r="A331" t="str">
        <f>B331&amp;"-"&amp;COUNTIF($B$3:B331, B331)</f>
        <v>--43</v>
      </c>
      <c r="B331" s="3" t="str">
        <f t="shared" si="30"/>
        <v>-</v>
      </c>
      <c r="C331" s="237"/>
      <c r="D331" s="116"/>
      <c r="E331" s="146" t="str">
        <f>IFERROR(VLOOKUP(D331,Deelnemers!$B$2:$C$26,2,FALSE),"")</f>
        <v/>
      </c>
      <c r="F331" s="136"/>
      <c r="G331" s="146" t="str">
        <f>IFERROR(VLOOKUP(F331,Deelnemers!$B$2:$C$26,2,FALSE),"")</f>
        <v/>
      </c>
      <c r="H331" s="164"/>
      <c r="I331" s="165"/>
      <c r="J331" s="166"/>
      <c r="K331" s="164"/>
      <c r="L331" s="165"/>
      <c r="M331" s="138">
        <f t="shared" si="31"/>
        <v>0</v>
      </c>
      <c r="N331" s="139">
        <f t="shared" si="32"/>
        <v>0</v>
      </c>
      <c r="O331" s="140" t="str">
        <f>_xlfn.IFNA(IF(AND(H331&gt;=VLOOKUP(D331,Deelnemers!$B:$D,2,FALSE),I331&gt;=VLOOKUP(F331,Deelnemers!$B:$D,2,FALSE)),1,IF(H331&gt;=VLOOKUP(D331,Deelnemers!$B:$D,2,FALSE),3,0)),"")</f>
        <v/>
      </c>
      <c r="P331" s="141" t="str">
        <f>_xlfn.IFNA(IF(AND(I331&gt;=VLOOKUP(F331,Deelnemers!$B:$D,2,FALSE),H331&gt;=VLOOKUP(D331,Deelnemers!$B:$D,2,FALSE)),1,IF(I331&gt;=VLOOKUP(F331,Deelnemers!$B:$D,2,FALSE),3,0)),"")</f>
        <v/>
      </c>
      <c r="Q331" t="str">
        <f t="shared" si="33"/>
        <v/>
      </c>
      <c r="R331" t="str">
        <f t="shared" si="34"/>
        <v/>
      </c>
      <c r="S331" t="s">
        <v>30</v>
      </c>
    </row>
    <row r="332" spans="1:19">
      <c r="A332" t="str">
        <f>B332&amp;"-"&amp;COUNTIF($B$3:B332, B332)</f>
        <v>--44</v>
      </c>
      <c r="B332" s="3" t="str">
        <f t="shared" si="30"/>
        <v>-</v>
      </c>
      <c r="C332" s="237"/>
      <c r="D332" s="116"/>
      <c r="E332" s="146" t="str">
        <f>IFERROR(VLOOKUP(D332,Deelnemers!$B$2:$C$26,2,FALSE),"")</f>
        <v/>
      </c>
      <c r="F332" s="136"/>
      <c r="G332" s="146" t="str">
        <f>IFERROR(VLOOKUP(F332,Deelnemers!$B$2:$C$26,2,FALSE),"")</f>
        <v/>
      </c>
      <c r="H332" s="164"/>
      <c r="I332" s="165"/>
      <c r="J332" s="166"/>
      <c r="K332" s="164"/>
      <c r="L332" s="165"/>
      <c r="M332" s="138">
        <f t="shared" si="31"/>
        <v>0</v>
      </c>
      <c r="N332" s="139">
        <f t="shared" si="32"/>
        <v>0</v>
      </c>
      <c r="O332" s="140" t="str">
        <f>_xlfn.IFNA(IF(AND(H332&gt;=VLOOKUP(D332,Deelnemers!$B:$D,2,FALSE),I332&gt;=VLOOKUP(F332,Deelnemers!$B:$D,2,FALSE)),1,IF(H332&gt;=VLOOKUP(D332,Deelnemers!$B:$D,2,FALSE),3,0)),"")</f>
        <v/>
      </c>
      <c r="P332" s="141" t="str">
        <f>_xlfn.IFNA(IF(AND(I332&gt;=VLOOKUP(F332,Deelnemers!$B:$D,2,FALSE),H332&gt;=VLOOKUP(D332,Deelnemers!$B:$D,2,FALSE)),1,IF(I332&gt;=VLOOKUP(F332,Deelnemers!$B:$D,2,FALSE),3,0)),"")</f>
        <v/>
      </c>
      <c r="Q332" t="str">
        <f t="shared" si="33"/>
        <v/>
      </c>
      <c r="R332" t="str">
        <f t="shared" si="34"/>
        <v/>
      </c>
      <c r="S332" t="s">
        <v>30</v>
      </c>
    </row>
    <row r="333" spans="1:19">
      <c r="A333" t="str">
        <f>B333&amp;"-"&amp;COUNTIF($B$3:B333, B333)</f>
        <v>--45</v>
      </c>
      <c r="B333" s="3" t="str">
        <f t="shared" si="30"/>
        <v>-</v>
      </c>
      <c r="C333" s="237"/>
      <c r="D333" s="116"/>
      <c r="E333" s="146" t="str">
        <f>IFERROR(VLOOKUP(D333,Deelnemers!$B$2:$C$26,2,FALSE),"")</f>
        <v/>
      </c>
      <c r="F333" s="136"/>
      <c r="G333" s="146" t="str">
        <f>IFERROR(VLOOKUP(F333,Deelnemers!$B$2:$C$26,2,FALSE),"")</f>
        <v/>
      </c>
      <c r="H333" s="164"/>
      <c r="I333" s="165"/>
      <c r="J333" s="166"/>
      <c r="K333" s="164"/>
      <c r="L333" s="165"/>
      <c r="M333" s="138">
        <f t="shared" si="31"/>
        <v>0</v>
      </c>
      <c r="N333" s="139">
        <f t="shared" si="32"/>
        <v>0</v>
      </c>
      <c r="O333" s="140" t="str">
        <f>_xlfn.IFNA(IF(AND(H333&gt;=VLOOKUP(D333,Deelnemers!$B:$D,2,FALSE),I333&gt;=VLOOKUP(F333,Deelnemers!$B:$D,2,FALSE)),1,IF(H333&gt;=VLOOKUP(D333,Deelnemers!$B:$D,2,FALSE),3,0)),"")</f>
        <v/>
      </c>
      <c r="P333" s="141" t="str">
        <f>_xlfn.IFNA(IF(AND(I333&gt;=VLOOKUP(F333,Deelnemers!$B:$D,2,FALSE),H333&gt;=VLOOKUP(D333,Deelnemers!$B:$D,2,FALSE)),1,IF(I333&gt;=VLOOKUP(F333,Deelnemers!$B:$D,2,FALSE),3,0)),"")</f>
        <v/>
      </c>
      <c r="Q333" t="str">
        <f t="shared" si="33"/>
        <v/>
      </c>
      <c r="R333" t="str">
        <f t="shared" si="34"/>
        <v/>
      </c>
      <c r="S333" t="s">
        <v>30</v>
      </c>
    </row>
    <row r="334" spans="1:19">
      <c r="A334" t="str">
        <f>B334&amp;"-"&amp;COUNTIF($B$3:B334, B334)</f>
        <v>--46</v>
      </c>
      <c r="B334" s="3" t="str">
        <f t="shared" si="30"/>
        <v>-</v>
      </c>
      <c r="C334" s="237"/>
      <c r="D334" s="116"/>
      <c r="E334" s="146" t="str">
        <f>IFERROR(VLOOKUP(D334,Deelnemers!$B$2:$C$26,2,FALSE),"")</f>
        <v/>
      </c>
      <c r="F334" s="136"/>
      <c r="G334" s="146" t="str">
        <f>IFERROR(VLOOKUP(F334,Deelnemers!$B$2:$C$26,2,FALSE),"")</f>
        <v/>
      </c>
      <c r="H334" s="164"/>
      <c r="I334" s="165"/>
      <c r="J334" s="166"/>
      <c r="K334" s="164"/>
      <c r="L334" s="165"/>
      <c r="M334" s="138">
        <f t="shared" si="31"/>
        <v>0</v>
      </c>
      <c r="N334" s="139">
        <f t="shared" si="32"/>
        <v>0</v>
      </c>
      <c r="O334" s="140" t="str">
        <f>_xlfn.IFNA(IF(AND(H334&gt;=VLOOKUP(D334,Deelnemers!$B:$D,2,FALSE),I334&gt;=VLOOKUP(F334,Deelnemers!$B:$D,2,FALSE)),1,IF(H334&gt;=VLOOKUP(D334,Deelnemers!$B:$D,2,FALSE),3,0)),"")</f>
        <v/>
      </c>
      <c r="P334" s="141" t="str">
        <f>_xlfn.IFNA(IF(AND(I334&gt;=VLOOKUP(F334,Deelnemers!$B:$D,2,FALSE),H334&gt;=VLOOKUP(D334,Deelnemers!$B:$D,2,FALSE)),1,IF(I334&gt;=VLOOKUP(F334,Deelnemers!$B:$D,2,FALSE),3,0)),"")</f>
        <v/>
      </c>
      <c r="Q334" t="str">
        <f t="shared" si="33"/>
        <v/>
      </c>
      <c r="R334" t="str">
        <f t="shared" si="34"/>
        <v/>
      </c>
      <c r="S334" t="s">
        <v>30</v>
      </c>
    </row>
    <row r="335" spans="1:19">
      <c r="A335" t="str">
        <f>B335&amp;"-"&amp;COUNTIF($B$3:B335, B335)</f>
        <v>--47</v>
      </c>
      <c r="B335" s="3" t="str">
        <f t="shared" si="30"/>
        <v>-</v>
      </c>
      <c r="C335" s="237"/>
      <c r="D335" s="116"/>
      <c r="E335" s="146" t="str">
        <f>IFERROR(VLOOKUP(D335,Deelnemers!$B$2:$C$26,2,FALSE),"")</f>
        <v/>
      </c>
      <c r="F335" s="136"/>
      <c r="G335" s="146" t="str">
        <f>IFERROR(VLOOKUP(F335,Deelnemers!$B$2:$C$26,2,FALSE),"")</f>
        <v/>
      </c>
      <c r="H335" s="164"/>
      <c r="I335" s="165"/>
      <c r="J335" s="166"/>
      <c r="K335" s="164"/>
      <c r="L335" s="165"/>
      <c r="M335" s="138">
        <f t="shared" si="31"/>
        <v>0</v>
      </c>
      <c r="N335" s="139">
        <f t="shared" si="32"/>
        <v>0</v>
      </c>
      <c r="O335" s="140" t="str">
        <f>_xlfn.IFNA(IF(AND(H335&gt;=VLOOKUP(D335,Deelnemers!$B:$D,2,FALSE),I335&gt;=VLOOKUP(F335,Deelnemers!$B:$D,2,FALSE)),1,IF(H335&gt;=VLOOKUP(D335,Deelnemers!$B:$D,2,FALSE),3,0)),"")</f>
        <v/>
      </c>
      <c r="P335" s="141" t="str">
        <f>_xlfn.IFNA(IF(AND(I335&gt;=VLOOKUP(F335,Deelnemers!$B:$D,2,FALSE),H335&gt;=VLOOKUP(D335,Deelnemers!$B:$D,2,FALSE)),1,IF(I335&gt;=VLOOKUP(F335,Deelnemers!$B:$D,2,FALSE),3,0)),"")</f>
        <v/>
      </c>
      <c r="Q335" t="str">
        <f t="shared" si="33"/>
        <v/>
      </c>
      <c r="R335" t="str">
        <f t="shared" si="34"/>
        <v/>
      </c>
      <c r="S335" t="s">
        <v>30</v>
      </c>
    </row>
    <row r="336" spans="1:19">
      <c r="A336" t="str">
        <f>B336&amp;"-"&amp;COUNTIF($B$3:B336, B336)</f>
        <v>--48</v>
      </c>
      <c r="B336" s="3" t="str">
        <f t="shared" si="30"/>
        <v>-</v>
      </c>
      <c r="C336" s="237"/>
      <c r="D336" s="116"/>
      <c r="E336" s="146" t="str">
        <f>IFERROR(VLOOKUP(D336,Deelnemers!$B$2:$C$26,2,FALSE),"")</f>
        <v/>
      </c>
      <c r="F336" s="136"/>
      <c r="G336" s="146" t="str">
        <f>IFERROR(VLOOKUP(F336,Deelnemers!$B$2:$C$26,2,FALSE),"")</f>
        <v/>
      </c>
      <c r="H336" s="164"/>
      <c r="I336" s="165"/>
      <c r="J336" s="166"/>
      <c r="K336" s="164"/>
      <c r="L336" s="165"/>
      <c r="M336" s="138">
        <f t="shared" si="31"/>
        <v>0</v>
      </c>
      <c r="N336" s="139">
        <f t="shared" si="32"/>
        <v>0</v>
      </c>
      <c r="O336" s="140" t="str">
        <f>_xlfn.IFNA(IF(AND(H336&gt;=VLOOKUP(D336,Deelnemers!$B:$D,2,FALSE),I336&gt;=VLOOKUP(F336,Deelnemers!$B:$D,2,FALSE)),1,IF(H336&gt;=VLOOKUP(D336,Deelnemers!$B:$D,2,FALSE),3,0)),"")</f>
        <v/>
      </c>
      <c r="P336" s="141" t="str">
        <f>_xlfn.IFNA(IF(AND(I336&gt;=VLOOKUP(F336,Deelnemers!$B:$D,2,FALSE),H336&gt;=VLOOKUP(D336,Deelnemers!$B:$D,2,FALSE)),1,IF(I336&gt;=VLOOKUP(F336,Deelnemers!$B:$D,2,FALSE),3,0)),"")</f>
        <v/>
      </c>
      <c r="Q336" t="str">
        <f t="shared" si="33"/>
        <v/>
      </c>
      <c r="R336" t="str">
        <f t="shared" si="34"/>
        <v/>
      </c>
      <c r="S336" t="s">
        <v>30</v>
      </c>
    </row>
    <row r="337" spans="1:19">
      <c r="A337" t="str">
        <f>B337&amp;"-"&amp;COUNTIF($B$3:B337, B337)</f>
        <v>--49</v>
      </c>
      <c r="B337" s="3" t="str">
        <f t="shared" si="30"/>
        <v>-</v>
      </c>
      <c r="C337" s="237"/>
      <c r="D337" s="116"/>
      <c r="E337" s="146" t="str">
        <f>IFERROR(VLOOKUP(D337,Deelnemers!$B$2:$C$26,2,FALSE),"")</f>
        <v/>
      </c>
      <c r="F337" s="136"/>
      <c r="G337" s="146" t="str">
        <f>IFERROR(VLOOKUP(F337,Deelnemers!$B$2:$C$26,2,FALSE),"")</f>
        <v/>
      </c>
      <c r="H337" s="164"/>
      <c r="I337" s="165"/>
      <c r="J337" s="166"/>
      <c r="K337" s="164"/>
      <c r="L337" s="165"/>
      <c r="M337" s="138">
        <f t="shared" si="31"/>
        <v>0</v>
      </c>
      <c r="N337" s="139">
        <f t="shared" si="32"/>
        <v>0</v>
      </c>
      <c r="O337" s="140" t="str">
        <f>_xlfn.IFNA(IF(AND(H337&gt;=VLOOKUP(D337,Deelnemers!$B:$D,2,FALSE),I337&gt;=VLOOKUP(F337,Deelnemers!$B:$D,2,FALSE)),1,IF(H337&gt;=VLOOKUP(D337,Deelnemers!$B:$D,2,FALSE),3,0)),"")</f>
        <v/>
      </c>
      <c r="P337" s="141" t="str">
        <f>_xlfn.IFNA(IF(AND(I337&gt;=VLOOKUP(F337,Deelnemers!$B:$D,2,FALSE),H337&gt;=VLOOKUP(D337,Deelnemers!$B:$D,2,FALSE)),1,IF(I337&gt;=VLOOKUP(F337,Deelnemers!$B:$D,2,FALSE),3,0)),"")</f>
        <v/>
      </c>
      <c r="Q337" t="str">
        <f t="shared" si="33"/>
        <v/>
      </c>
      <c r="R337" t="str">
        <f t="shared" si="34"/>
        <v/>
      </c>
      <c r="S337" t="s">
        <v>30</v>
      </c>
    </row>
    <row r="338" spans="1:19">
      <c r="A338" t="str">
        <f>B338&amp;"-"&amp;COUNTIF($B$3:B338, B338)</f>
        <v>--50</v>
      </c>
      <c r="B338" s="3" t="str">
        <f t="shared" si="30"/>
        <v>-</v>
      </c>
      <c r="C338" s="237"/>
      <c r="D338" s="116"/>
      <c r="E338" s="146" t="str">
        <f>IFERROR(VLOOKUP(D338,Deelnemers!$B$2:$C$26,2,FALSE),"")</f>
        <v/>
      </c>
      <c r="F338" s="136"/>
      <c r="G338" s="146" t="str">
        <f>IFERROR(VLOOKUP(F338,Deelnemers!$B$2:$C$26,2,FALSE),"")</f>
        <v/>
      </c>
      <c r="H338" s="164"/>
      <c r="I338" s="165"/>
      <c r="J338" s="166"/>
      <c r="K338" s="164"/>
      <c r="L338" s="165"/>
      <c r="M338" s="138">
        <f t="shared" si="31"/>
        <v>0</v>
      </c>
      <c r="N338" s="139">
        <f t="shared" si="32"/>
        <v>0</v>
      </c>
      <c r="O338" s="140" t="str">
        <f>_xlfn.IFNA(IF(AND(H338&gt;=VLOOKUP(D338,Deelnemers!$B:$D,2,FALSE),I338&gt;=VLOOKUP(F338,Deelnemers!$B:$D,2,FALSE)),1,IF(H338&gt;=VLOOKUP(D338,Deelnemers!$B:$D,2,FALSE),3,0)),"")</f>
        <v/>
      </c>
      <c r="P338" s="141" t="str">
        <f>_xlfn.IFNA(IF(AND(I338&gt;=VLOOKUP(F338,Deelnemers!$B:$D,2,FALSE),H338&gt;=VLOOKUP(D338,Deelnemers!$B:$D,2,FALSE)),1,IF(I338&gt;=VLOOKUP(F338,Deelnemers!$B:$D,2,FALSE),3,0)),"")</f>
        <v/>
      </c>
      <c r="Q338" t="str">
        <f t="shared" si="33"/>
        <v/>
      </c>
      <c r="R338" t="str">
        <f t="shared" si="34"/>
        <v/>
      </c>
      <c r="S338" t="s">
        <v>30</v>
      </c>
    </row>
    <row r="339" spans="1:19">
      <c r="A339" t="str">
        <f>B339&amp;"-"&amp;COUNTIF($B$3:B339, B339)</f>
        <v>--51</v>
      </c>
      <c r="B339" s="3" t="str">
        <f t="shared" si="30"/>
        <v>-</v>
      </c>
      <c r="C339" s="237"/>
      <c r="D339" s="116"/>
      <c r="E339" s="146" t="str">
        <f>IFERROR(VLOOKUP(D339,Deelnemers!$B$2:$C$26,2,FALSE),"")</f>
        <v/>
      </c>
      <c r="F339" s="136"/>
      <c r="G339" s="146" t="str">
        <f>IFERROR(VLOOKUP(F339,Deelnemers!$B$2:$C$26,2,FALSE),"")</f>
        <v/>
      </c>
      <c r="H339" s="164"/>
      <c r="I339" s="165"/>
      <c r="J339" s="166"/>
      <c r="K339" s="164"/>
      <c r="L339" s="165"/>
      <c r="M339" s="138">
        <f t="shared" si="31"/>
        <v>0</v>
      </c>
      <c r="N339" s="139">
        <f t="shared" si="32"/>
        <v>0</v>
      </c>
      <c r="O339" s="140" t="str">
        <f>_xlfn.IFNA(IF(AND(H339&gt;=VLOOKUP(D339,Deelnemers!$B:$D,2,FALSE),I339&gt;=VLOOKUP(F339,Deelnemers!$B:$D,2,FALSE)),1,IF(H339&gt;=VLOOKUP(D339,Deelnemers!$B:$D,2,FALSE),3,0)),"")</f>
        <v/>
      </c>
      <c r="P339" s="141" t="str">
        <f>_xlfn.IFNA(IF(AND(I339&gt;=VLOOKUP(F339,Deelnemers!$B:$D,2,FALSE),H339&gt;=VLOOKUP(D339,Deelnemers!$B:$D,2,FALSE)),1,IF(I339&gt;=VLOOKUP(F339,Deelnemers!$B:$D,2,FALSE),3,0)),"")</f>
        <v/>
      </c>
      <c r="Q339" t="str">
        <f t="shared" si="33"/>
        <v/>
      </c>
      <c r="R339" t="str">
        <f t="shared" si="34"/>
        <v/>
      </c>
      <c r="S339" t="s">
        <v>30</v>
      </c>
    </row>
    <row r="340" spans="1:19">
      <c r="A340" t="str">
        <f>B340&amp;"-"&amp;COUNTIF($B$3:B340, B340)</f>
        <v>--52</v>
      </c>
      <c r="B340" s="3" t="str">
        <f t="shared" si="30"/>
        <v>-</v>
      </c>
      <c r="C340" s="237"/>
      <c r="D340" s="116"/>
      <c r="E340" s="146" t="str">
        <f>IFERROR(VLOOKUP(D340,Deelnemers!$B$2:$C$26,2,FALSE),"")</f>
        <v/>
      </c>
      <c r="F340" s="136"/>
      <c r="G340" s="146" t="str">
        <f>IFERROR(VLOOKUP(F340,Deelnemers!$B$2:$C$26,2,FALSE),"")</f>
        <v/>
      </c>
      <c r="H340" s="164"/>
      <c r="I340" s="165"/>
      <c r="J340" s="166"/>
      <c r="K340" s="164"/>
      <c r="L340" s="165"/>
      <c r="M340" s="138">
        <f t="shared" si="31"/>
        <v>0</v>
      </c>
      <c r="N340" s="139">
        <f t="shared" si="32"/>
        <v>0</v>
      </c>
      <c r="O340" s="140" t="str">
        <f>_xlfn.IFNA(IF(AND(H340&gt;=VLOOKUP(D340,Deelnemers!$B:$D,2,FALSE),I340&gt;=VLOOKUP(F340,Deelnemers!$B:$D,2,FALSE)),1,IF(H340&gt;=VLOOKUP(D340,Deelnemers!$B:$D,2,FALSE),3,0)),"")</f>
        <v/>
      </c>
      <c r="P340" s="141" t="str">
        <f>_xlfn.IFNA(IF(AND(I340&gt;=VLOOKUP(F340,Deelnemers!$B:$D,2,FALSE),H340&gt;=VLOOKUP(D340,Deelnemers!$B:$D,2,FALSE)),1,IF(I340&gt;=VLOOKUP(F340,Deelnemers!$B:$D,2,FALSE),3,0)),"")</f>
        <v/>
      </c>
      <c r="Q340" t="str">
        <f t="shared" si="33"/>
        <v/>
      </c>
      <c r="R340" t="str">
        <f t="shared" si="34"/>
        <v/>
      </c>
      <c r="S340" t="s">
        <v>30</v>
      </c>
    </row>
    <row r="341" spans="1:19">
      <c r="A341" t="str">
        <f>B341&amp;"-"&amp;COUNTIF($B$3:B341, B341)</f>
        <v>--53</v>
      </c>
      <c r="B341" s="3" t="str">
        <f t="shared" si="30"/>
        <v>-</v>
      </c>
      <c r="C341" s="237"/>
      <c r="D341" s="116"/>
      <c r="E341" s="146" t="str">
        <f>IFERROR(VLOOKUP(D341,Deelnemers!$B$2:$C$26,2,FALSE),"")</f>
        <v/>
      </c>
      <c r="F341" s="136"/>
      <c r="G341" s="146" t="str">
        <f>IFERROR(VLOOKUP(F341,Deelnemers!$B$2:$C$26,2,FALSE),"")</f>
        <v/>
      </c>
      <c r="H341" s="164"/>
      <c r="I341" s="165"/>
      <c r="J341" s="166"/>
      <c r="K341" s="164"/>
      <c r="L341" s="165"/>
      <c r="M341" s="138">
        <f t="shared" si="31"/>
        <v>0</v>
      </c>
      <c r="N341" s="139">
        <f t="shared" si="32"/>
        <v>0</v>
      </c>
      <c r="O341" s="140" t="str">
        <f>_xlfn.IFNA(IF(AND(H341&gt;=VLOOKUP(D341,Deelnemers!$B:$D,2,FALSE),I341&gt;=VLOOKUP(F341,Deelnemers!$B:$D,2,FALSE)),1,IF(H341&gt;=VLOOKUP(D341,Deelnemers!$B:$D,2,FALSE),3,0)),"")</f>
        <v/>
      </c>
      <c r="P341" s="141" t="str">
        <f>_xlfn.IFNA(IF(AND(I341&gt;=VLOOKUP(F341,Deelnemers!$B:$D,2,FALSE),H341&gt;=VLOOKUP(D341,Deelnemers!$B:$D,2,FALSE)),1,IF(I341&gt;=VLOOKUP(F341,Deelnemers!$B:$D,2,FALSE),3,0)),"")</f>
        <v/>
      </c>
      <c r="Q341" t="str">
        <f t="shared" si="33"/>
        <v/>
      </c>
      <c r="R341" t="str">
        <f t="shared" si="34"/>
        <v/>
      </c>
      <c r="S341" t="s">
        <v>30</v>
      </c>
    </row>
    <row r="342" spans="1:19">
      <c r="A342" t="str">
        <f>B342&amp;"-"&amp;COUNTIF($B$3:B342, B342)</f>
        <v>--54</v>
      </c>
      <c r="B342" s="3" t="str">
        <f t="shared" si="30"/>
        <v>-</v>
      </c>
      <c r="C342" s="237"/>
      <c r="D342" s="116"/>
      <c r="E342" s="146" t="str">
        <f>IFERROR(VLOOKUP(D342,Deelnemers!$B$2:$C$26,2,FALSE),"")</f>
        <v/>
      </c>
      <c r="F342" s="136"/>
      <c r="G342" s="146" t="str">
        <f>IFERROR(VLOOKUP(F342,Deelnemers!$B$2:$C$26,2,FALSE),"")</f>
        <v/>
      </c>
      <c r="H342" s="164"/>
      <c r="I342" s="165"/>
      <c r="J342" s="166"/>
      <c r="K342" s="164"/>
      <c r="L342" s="165"/>
      <c r="M342" s="138">
        <f t="shared" si="31"/>
        <v>0</v>
      </c>
      <c r="N342" s="139">
        <f t="shared" si="32"/>
        <v>0</v>
      </c>
      <c r="O342" s="140" t="str">
        <f>_xlfn.IFNA(IF(AND(H342&gt;=VLOOKUP(D342,Deelnemers!$B:$D,2,FALSE),I342&gt;=VLOOKUP(F342,Deelnemers!$B:$D,2,FALSE)),1,IF(H342&gt;=VLOOKUP(D342,Deelnemers!$B:$D,2,FALSE),3,0)),"")</f>
        <v/>
      </c>
      <c r="P342" s="141" t="str">
        <f>_xlfn.IFNA(IF(AND(I342&gt;=VLOOKUP(F342,Deelnemers!$B:$D,2,FALSE),H342&gt;=VLOOKUP(D342,Deelnemers!$B:$D,2,FALSE)),1,IF(I342&gt;=VLOOKUP(F342,Deelnemers!$B:$D,2,FALSE),3,0)),"")</f>
        <v/>
      </c>
      <c r="Q342" t="str">
        <f t="shared" si="33"/>
        <v/>
      </c>
      <c r="R342" t="str">
        <f t="shared" si="34"/>
        <v/>
      </c>
      <c r="S342" t="s">
        <v>30</v>
      </c>
    </row>
    <row r="343" spans="1:19">
      <c r="A343" t="str">
        <f>B343&amp;"-"&amp;COUNTIF($B$3:B343, B343)</f>
        <v>--55</v>
      </c>
      <c r="B343" s="3" t="str">
        <f t="shared" si="30"/>
        <v>-</v>
      </c>
      <c r="C343" s="237"/>
      <c r="D343" s="116"/>
      <c r="E343" s="146" t="str">
        <f>IFERROR(VLOOKUP(D343,Deelnemers!$B$2:$C$26,2,FALSE),"")</f>
        <v/>
      </c>
      <c r="F343" s="136"/>
      <c r="G343" s="146" t="str">
        <f>IFERROR(VLOOKUP(F343,Deelnemers!$B$2:$C$26,2,FALSE),"")</f>
        <v/>
      </c>
      <c r="H343" s="164"/>
      <c r="I343" s="165"/>
      <c r="J343" s="166"/>
      <c r="K343" s="164"/>
      <c r="L343" s="165"/>
      <c r="M343" s="138">
        <f t="shared" si="31"/>
        <v>0</v>
      </c>
      <c r="N343" s="139">
        <f t="shared" si="32"/>
        <v>0</v>
      </c>
      <c r="O343" s="140" t="str">
        <f>_xlfn.IFNA(IF(AND(H343&gt;=VLOOKUP(D343,Deelnemers!$B:$D,2,FALSE),I343&gt;=VLOOKUP(F343,Deelnemers!$B:$D,2,FALSE)),1,IF(H343&gt;=VLOOKUP(D343,Deelnemers!$B:$D,2,FALSE),3,0)),"")</f>
        <v/>
      </c>
      <c r="P343" s="141" t="str">
        <f>_xlfn.IFNA(IF(AND(I343&gt;=VLOOKUP(F343,Deelnemers!$B:$D,2,FALSE),H343&gt;=VLOOKUP(D343,Deelnemers!$B:$D,2,FALSE)),1,IF(I343&gt;=VLOOKUP(F343,Deelnemers!$B:$D,2,FALSE),3,0)),"")</f>
        <v/>
      </c>
      <c r="Q343" t="str">
        <f t="shared" si="33"/>
        <v/>
      </c>
      <c r="R343" t="str">
        <f t="shared" si="34"/>
        <v/>
      </c>
      <c r="S343" t="s">
        <v>30</v>
      </c>
    </row>
    <row r="344" spans="1:19">
      <c r="A344" t="str">
        <f>B344&amp;"-"&amp;COUNTIF($B$3:B344, B344)</f>
        <v>--56</v>
      </c>
      <c r="B344" s="3" t="str">
        <f t="shared" si="30"/>
        <v>-</v>
      </c>
      <c r="C344" s="237"/>
      <c r="D344" s="116"/>
      <c r="E344" s="146" t="str">
        <f>IFERROR(VLOOKUP(D344,Deelnemers!$B$2:$C$26,2,FALSE),"")</f>
        <v/>
      </c>
      <c r="F344" s="136"/>
      <c r="G344" s="146" t="str">
        <f>IFERROR(VLOOKUP(F344,Deelnemers!$B$2:$C$26,2,FALSE),"")</f>
        <v/>
      </c>
      <c r="H344" s="164"/>
      <c r="I344" s="165"/>
      <c r="J344" s="166"/>
      <c r="K344" s="164"/>
      <c r="L344" s="165"/>
      <c r="M344" s="138">
        <f t="shared" si="31"/>
        <v>0</v>
      </c>
      <c r="N344" s="139">
        <f t="shared" si="32"/>
        <v>0</v>
      </c>
      <c r="O344" s="140" t="str">
        <f>_xlfn.IFNA(IF(AND(H344&gt;=VLOOKUP(D344,Deelnemers!$B:$D,2,FALSE),I344&gt;=VLOOKUP(F344,Deelnemers!$B:$D,2,FALSE)),1,IF(H344&gt;=VLOOKUP(D344,Deelnemers!$B:$D,2,FALSE),3,0)),"")</f>
        <v/>
      </c>
      <c r="P344" s="141" t="str">
        <f>_xlfn.IFNA(IF(AND(I344&gt;=VLOOKUP(F344,Deelnemers!$B:$D,2,FALSE),H344&gt;=VLOOKUP(D344,Deelnemers!$B:$D,2,FALSE)),1,IF(I344&gt;=VLOOKUP(F344,Deelnemers!$B:$D,2,FALSE),3,0)),"")</f>
        <v/>
      </c>
      <c r="Q344" t="str">
        <f t="shared" si="33"/>
        <v/>
      </c>
      <c r="R344" t="str">
        <f t="shared" si="34"/>
        <v/>
      </c>
      <c r="S344" t="s">
        <v>30</v>
      </c>
    </row>
    <row r="345" spans="1:19">
      <c r="A345" t="str">
        <f>B345&amp;"-"&amp;COUNTIF($B$3:B345, B345)</f>
        <v>--57</v>
      </c>
      <c r="B345" s="3" t="str">
        <f t="shared" si="30"/>
        <v>-</v>
      </c>
      <c r="C345" s="237"/>
      <c r="D345" s="116"/>
      <c r="E345" s="146" t="str">
        <f>IFERROR(VLOOKUP(D345,Deelnemers!$B$2:$C$26,2,FALSE),"")</f>
        <v/>
      </c>
      <c r="F345" s="136"/>
      <c r="G345" s="146" t="str">
        <f>IFERROR(VLOOKUP(F345,Deelnemers!$B$2:$C$26,2,FALSE),"")</f>
        <v/>
      </c>
      <c r="H345" s="164"/>
      <c r="I345" s="165"/>
      <c r="J345" s="166"/>
      <c r="K345" s="164"/>
      <c r="L345" s="165"/>
      <c r="M345" s="138">
        <f t="shared" si="31"/>
        <v>0</v>
      </c>
      <c r="N345" s="139">
        <f t="shared" si="32"/>
        <v>0</v>
      </c>
      <c r="O345" s="140" t="str">
        <f>_xlfn.IFNA(IF(AND(H345&gt;=VLOOKUP(D345,Deelnemers!$B:$D,2,FALSE),I345&gt;=VLOOKUP(F345,Deelnemers!$B:$D,2,FALSE)),1,IF(H345&gt;=VLOOKUP(D345,Deelnemers!$B:$D,2,FALSE),3,0)),"")</f>
        <v/>
      </c>
      <c r="P345" s="141" t="str">
        <f>_xlfn.IFNA(IF(AND(I345&gt;=VLOOKUP(F345,Deelnemers!$B:$D,2,FALSE),H345&gt;=VLOOKUP(D345,Deelnemers!$B:$D,2,FALSE)),1,IF(I345&gt;=VLOOKUP(F345,Deelnemers!$B:$D,2,FALSE),3,0)),"")</f>
        <v/>
      </c>
      <c r="Q345" t="str">
        <f t="shared" si="33"/>
        <v/>
      </c>
      <c r="R345" t="str">
        <f t="shared" si="34"/>
        <v/>
      </c>
      <c r="S345" t="s">
        <v>30</v>
      </c>
    </row>
    <row r="346" spans="1:19">
      <c r="A346" t="str">
        <f>B346&amp;"-"&amp;COUNTIF($B$3:B346, B346)</f>
        <v>--58</v>
      </c>
      <c r="B346" s="3" t="str">
        <f t="shared" si="30"/>
        <v>-</v>
      </c>
      <c r="C346" s="237"/>
      <c r="D346" s="116"/>
      <c r="E346" s="146" t="str">
        <f>IFERROR(VLOOKUP(D346,Deelnemers!$B$2:$C$26,2,FALSE),"")</f>
        <v/>
      </c>
      <c r="F346" s="136"/>
      <c r="G346" s="146" t="str">
        <f>IFERROR(VLOOKUP(F346,Deelnemers!$B$2:$C$26,2,FALSE),"")</f>
        <v/>
      </c>
      <c r="H346" s="164"/>
      <c r="I346" s="165"/>
      <c r="J346" s="166"/>
      <c r="K346" s="164"/>
      <c r="L346" s="165"/>
      <c r="M346" s="138">
        <f t="shared" si="31"/>
        <v>0</v>
      </c>
      <c r="N346" s="139">
        <f t="shared" si="32"/>
        <v>0</v>
      </c>
      <c r="O346" s="140" t="str">
        <f>_xlfn.IFNA(IF(AND(H346&gt;=VLOOKUP(D346,Deelnemers!$B:$D,2,FALSE),I346&gt;=VLOOKUP(F346,Deelnemers!$B:$D,2,FALSE)),1,IF(H346&gt;=VLOOKUP(D346,Deelnemers!$B:$D,2,FALSE),3,0)),"")</f>
        <v/>
      </c>
      <c r="P346" s="141" t="str">
        <f>_xlfn.IFNA(IF(AND(I346&gt;=VLOOKUP(F346,Deelnemers!$B:$D,2,FALSE),H346&gt;=VLOOKUP(D346,Deelnemers!$B:$D,2,FALSE)),1,IF(I346&gt;=VLOOKUP(F346,Deelnemers!$B:$D,2,FALSE),3,0)),"")</f>
        <v/>
      </c>
      <c r="Q346" t="str">
        <f t="shared" si="33"/>
        <v/>
      </c>
      <c r="R346" t="str">
        <f t="shared" si="34"/>
        <v/>
      </c>
      <c r="S346" t="s">
        <v>30</v>
      </c>
    </row>
    <row r="347" spans="1:19">
      <c r="A347" t="str">
        <f>B347&amp;"-"&amp;COUNTIF($B$3:B347, B347)</f>
        <v>--59</v>
      </c>
      <c r="B347" s="3" t="str">
        <f t="shared" si="30"/>
        <v>-</v>
      </c>
      <c r="C347" s="237"/>
      <c r="D347" s="116"/>
      <c r="E347" s="146" t="str">
        <f>IFERROR(VLOOKUP(D347,Deelnemers!$B$2:$C$26,2,FALSE),"")</f>
        <v/>
      </c>
      <c r="F347" s="136"/>
      <c r="G347" s="146" t="str">
        <f>IFERROR(VLOOKUP(F347,Deelnemers!$B$2:$C$26,2,FALSE),"")</f>
        <v/>
      </c>
      <c r="H347" s="164"/>
      <c r="I347" s="165"/>
      <c r="J347" s="166"/>
      <c r="K347" s="164"/>
      <c r="L347" s="165"/>
      <c r="M347" s="138">
        <f t="shared" si="31"/>
        <v>0</v>
      </c>
      <c r="N347" s="139">
        <f t="shared" si="32"/>
        <v>0</v>
      </c>
      <c r="O347" s="140" t="str">
        <f>_xlfn.IFNA(IF(AND(H347&gt;=VLOOKUP(D347,Deelnemers!$B:$D,2,FALSE),I347&gt;=VLOOKUP(F347,Deelnemers!$B:$D,2,FALSE)),1,IF(H347&gt;=VLOOKUP(D347,Deelnemers!$B:$D,2,FALSE),3,0)),"")</f>
        <v/>
      </c>
      <c r="P347" s="141" t="str">
        <f>_xlfn.IFNA(IF(AND(I347&gt;=VLOOKUP(F347,Deelnemers!$B:$D,2,FALSE),H347&gt;=VLOOKUP(D347,Deelnemers!$B:$D,2,FALSE)),1,IF(I347&gt;=VLOOKUP(F347,Deelnemers!$B:$D,2,FALSE),3,0)),"")</f>
        <v/>
      </c>
      <c r="Q347" t="str">
        <f t="shared" si="33"/>
        <v/>
      </c>
      <c r="R347" t="str">
        <f t="shared" si="34"/>
        <v/>
      </c>
      <c r="S347" t="s">
        <v>30</v>
      </c>
    </row>
    <row r="348" spans="1:19">
      <c r="A348" t="str">
        <f>B348&amp;"-"&amp;COUNTIF($B$3:B348, B348)</f>
        <v>--60</v>
      </c>
      <c r="B348" s="3" t="str">
        <f t="shared" si="30"/>
        <v>-</v>
      </c>
      <c r="C348" s="237"/>
      <c r="D348" s="116"/>
      <c r="E348" s="146" t="str">
        <f>IFERROR(VLOOKUP(D348,Deelnemers!$B$2:$C$26,2,FALSE),"")</f>
        <v/>
      </c>
      <c r="F348" s="136"/>
      <c r="G348" s="146" t="str">
        <f>IFERROR(VLOOKUP(F348,Deelnemers!$B$2:$C$26,2,FALSE),"")</f>
        <v/>
      </c>
      <c r="H348" s="164"/>
      <c r="I348" s="165"/>
      <c r="J348" s="166"/>
      <c r="K348" s="164"/>
      <c r="L348" s="165"/>
      <c r="M348" s="138">
        <f t="shared" si="31"/>
        <v>0</v>
      </c>
      <c r="N348" s="139">
        <f t="shared" si="32"/>
        <v>0</v>
      </c>
      <c r="O348" s="140" t="str">
        <f>_xlfn.IFNA(IF(AND(H348&gt;=VLOOKUP(D348,Deelnemers!$B:$D,2,FALSE),I348&gt;=VLOOKUP(F348,Deelnemers!$B:$D,2,FALSE)),1,IF(H348&gt;=VLOOKUP(D348,Deelnemers!$B:$D,2,FALSE),3,0)),"")</f>
        <v/>
      </c>
      <c r="P348" s="141" t="str">
        <f>_xlfn.IFNA(IF(AND(I348&gt;=VLOOKUP(F348,Deelnemers!$B:$D,2,FALSE),H348&gt;=VLOOKUP(D348,Deelnemers!$B:$D,2,FALSE)),1,IF(I348&gt;=VLOOKUP(F348,Deelnemers!$B:$D,2,FALSE),3,0)),"")</f>
        <v/>
      </c>
      <c r="Q348" t="str">
        <f t="shared" si="33"/>
        <v/>
      </c>
      <c r="R348" t="str">
        <f t="shared" si="34"/>
        <v/>
      </c>
      <c r="S348" t="s">
        <v>30</v>
      </c>
    </row>
    <row r="349" spans="1:19">
      <c r="A349" t="str">
        <f>B349&amp;"-"&amp;COUNTIF($B$3:B349, B349)</f>
        <v>--61</v>
      </c>
      <c r="B349" s="3" t="str">
        <f t="shared" si="30"/>
        <v>-</v>
      </c>
      <c r="C349" s="237"/>
      <c r="D349" s="116"/>
      <c r="E349" s="146" t="str">
        <f>IFERROR(VLOOKUP(D349,Deelnemers!$B$2:$C$26,2,FALSE),"")</f>
        <v/>
      </c>
      <c r="F349" s="136"/>
      <c r="G349" s="146" t="str">
        <f>IFERROR(VLOOKUP(F349,Deelnemers!$B$2:$C$26,2,FALSE),"")</f>
        <v/>
      </c>
      <c r="H349" s="164"/>
      <c r="I349" s="165"/>
      <c r="J349" s="166"/>
      <c r="K349" s="164"/>
      <c r="L349" s="165"/>
      <c r="M349" s="138">
        <f t="shared" si="31"/>
        <v>0</v>
      </c>
      <c r="N349" s="139">
        <f t="shared" si="32"/>
        <v>0</v>
      </c>
      <c r="O349" s="140" t="str">
        <f>_xlfn.IFNA(IF(AND(H349&gt;=VLOOKUP(D349,Deelnemers!$B:$D,2,FALSE),I349&gt;=VLOOKUP(F349,Deelnemers!$B:$D,2,FALSE)),1,IF(H349&gt;=VLOOKUP(D349,Deelnemers!$B:$D,2,FALSE),3,0)),"")</f>
        <v/>
      </c>
      <c r="P349" s="141" t="str">
        <f>_xlfn.IFNA(IF(AND(I349&gt;=VLOOKUP(F349,Deelnemers!$B:$D,2,FALSE),H349&gt;=VLOOKUP(D349,Deelnemers!$B:$D,2,FALSE)),1,IF(I349&gt;=VLOOKUP(F349,Deelnemers!$B:$D,2,FALSE),3,0)),"")</f>
        <v/>
      </c>
      <c r="Q349" t="str">
        <f t="shared" si="33"/>
        <v/>
      </c>
      <c r="R349" t="str">
        <f t="shared" si="34"/>
        <v/>
      </c>
      <c r="S349" t="s">
        <v>30</v>
      </c>
    </row>
    <row r="350" spans="1:19">
      <c r="A350" t="str">
        <f>B350&amp;"-"&amp;COUNTIF($B$3:B350, B350)</f>
        <v>--62</v>
      </c>
      <c r="B350" s="3" t="str">
        <f t="shared" si="30"/>
        <v>-</v>
      </c>
      <c r="C350" s="237"/>
      <c r="D350" s="116"/>
      <c r="E350" s="146" t="str">
        <f>IFERROR(VLOOKUP(D350,Deelnemers!$B$2:$C$26,2,FALSE),"")</f>
        <v/>
      </c>
      <c r="F350" s="136"/>
      <c r="G350" s="146" t="str">
        <f>IFERROR(VLOOKUP(F350,Deelnemers!$B$2:$C$26,2,FALSE),"")</f>
        <v/>
      </c>
      <c r="H350" s="164"/>
      <c r="I350" s="165"/>
      <c r="J350" s="166"/>
      <c r="K350" s="164"/>
      <c r="L350" s="165"/>
      <c r="M350" s="138">
        <f t="shared" si="31"/>
        <v>0</v>
      </c>
      <c r="N350" s="139">
        <f t="shared" si="32"/>
        <v>0</v>
      </c>
      <c r="O350" s="140" t="str">
        <f>_xlfn.IFNA(IF(AND(H350&gt;=VLOOKUP(D350,Deelnemers!$B:$D,2,FALSE),I350&gt;=VLOOKUP(F350,Deelnemers!$B:$D,2,FALSE)),1,IF(H350&gt;=VLOOKUP(D350,Deelnemers!$B:$D,2,FALSE),3,0)),"")</f>
        <v/>
      </c>
      <c r="P350" s="141" t="str">
        <f>_xlfn.IFNA(IF(AND(I350&gt;=VLOOKUP(F350,Deelnemers!$B:$D,2,FALSE),H350&gt;=VLOOKUP(D350,Deelnemers!$B:$D,2,FALSE)),1,IF(I350&gt;=VLOOKUP(F350,Deelnemers!$B:$D,2,FALSE),3,0)),"")</f>
        <v/>
      </c>
      <c r="Q350" t="str">
        <f t="shared" si="33"/>
        <v/>
      </c>
      <c r="R350" t="str">
        <f t="shared" si="34"/>
        <v/>
      </c>
      <c r="S350" t="s">
        <v>30</v>
      </c>
    </row>
    <row r="351" spans="1:19">
      <c r="A351" t="str">
        <f>B351&amp;"-"&amp;COUNTIF($B$3:B351, B351)</f>
        <v>--63</v>
      </c>
      <c r="B351" s="3" t="str">
        <f t="shared" si="30"/>
        <v>-</v>
      </c>
      <c r="C351" s="237"/>
      <c r="D351" s="116"/>
      <c r="E351" s="146" t="str">
        <f>IFERROR(VLOOKUP(D351,Deelnemers!$B$2:$C$26,2,FALSE),"")</f>
        <v/>
      </c>
      <c r="F351" s="136"/>
      <c r="G351" s="146" t="str">
        <f>IFERROR(VLOOKUP(F351,Deelnemers!$B$2:$C$26,2,FALSE),"")</f>
        <v/>
      </c>
      <c r="H351" s="164"/>
      <c r="I351" s="165"/>
      <c r="J351" s="166"/>
      <c r="K351" s="164"/>
      <c r="L351" s="165"/>
      <c r="M351" s="138">
        <f t="shared" si="31"/>
        <v>0</v>
      </c>
      <c r="N351" s="139">
        <f t="shared" si="32"/>
        <v>0</v>
      </c>
      <c r="O351" s="140" t="str">
        <f>_xlfn.IFNA(IF(AND(H351&gt;=VLOOKUP(D351,Deelnemers!$B:$D,2,FALSE),I351&gt;=VLOOKUP(F351,Deelnemers!$B:$D,2,FALSE)),1,IF(H351&gt;=VLOOKUP(D351,Deelnemers!$B:$D,2,FALSE),3,0)),"")</f>
        <v/>
      </c>
      <c r="P351" s="141" t="str">
        <f>_xlfn.IFNA(IF(AND(I351&gt;=VLOOKUP(F351,Deelnemers!$B:$D,2,FALSE),H351&gt;=VLOOKUP(D351,Deelnemers!$B:$D,2,FALSE)),1,IF(I351&gt;=VLOOKUP(F351,Deelnemers!$B:$D,2,FALSE),3,0)),"")</f>
        <v/>
      </c>
      <c r="Q351" t="str">
        <f t="shared" si="33"/>
        <v/>
      </c>
      <c r="R351" t="str">
        <f t="shared" si="34"/>
        <v/>
      </c>
      <c r="S351" t="s">
        <v>30</v>
      </c>
    </row>
    <row r="352" spans="1:19">
      <c r="A352" t="str">
        <f>B352&amp;"-"&amp;COUNTIF($B$3:B352, B352)</f>
        <v>--64</v>
      </c>
      <c r="B352" s="3" t="str">
        <f t="shared" si="30"/>
        <v>-</v>
      </c>
      <c r="C352" s="237"/>
      <c r="D352" s="116"/>
      <c r="E352" s="146" t="str">
        <f>IFERROR(VLOOKUP(D352,Deelnemers!$B$2:$C$26,2,FALSE),"")</f>
        <v/>
      </c>
      <c r="F352" s="136"/>
      <c r="G352" s="146" t="str">
        <f>IFERROR(VLOOKUP(F352,Deelnemers!$B$2:$C$26,2,FALSE),"")</f>
        <v/>
      </c>
      <c r="H352" s="164"/>
      <c r="I352" s="165"/>
      <c r="J352" s="166"/>
      <c r="K352" s="164"/>
      <c r="L352" s="165"/>
      <c r="M352" s="138">
        <f t="shared" si="31"/>
        <v>0</v>
      </c>
      <c r="N352" s="139">
        <f t="shared" si="32"/>
        <v>0</v>
      </c>
      <c r="O352" s="140" t="str">
        <f>_xlfn.IFNA(IF(AND(H352&gt;=VLOOKUP(D352,Deelnemers!$B:$D,2,FALSE),I352&gt;=VLOOKUP(F352,Deelnemers!$B:$D,2,FALSE)),1,IF(H352&gt;=VLOOKUP(D352,Deelnemers!$B:$D,2,FALSE),3,0)),"")</f>
        <v/>
      </c>
      <c r="P352" s="141" t="str">
        <f>_xlfn.IFNA(IF(AND(I352&gt;=VLOOKUP(F352,Deelnemers!$B:$D,2,FALSE),H352&gt;=VLOOKUP(D352,Deelnemers!$B:$D,2,FALSE)),1,IF(I352&gt;=VLOOKUP(F352,Deelnemers!$B:$D,2,FALSE),3,0)),"")</f>
        <v/>
      </c>
      <c r="Q352" t="str">
        <f t="shared" si="33"/>
        <v/>
      </c>
      <c r="R352" t="str">
        <f t="shared" si="34"/>
        <v/>
      </c>
      <c r="S352" t="s">
        <v>30</v>
      </c>
    </row>
    <row r="353" spans="1:19">
      <c r="A353" t="str">
        <f>B353&amp;"-"&amp;COUNTIF($B$3:B353, B353)</f>
        <v>--65</v>
      </c>
      <c r="B353" s="3" t="str">
        <f t="shared" si="30"/>
        <v>-</v>
      </c>
      <c r="C353" s="237"/>
      <c r="D353" s="116"/>
      <c r="E353" s="146" t="str">
        <f>IFERROR(VLOOKUP(D353,Deelnemers!$B$2:$C$26,2,FALSE),"")</f>
        <v/>
      </c>
      <c r="F353" s="136"/>
      <c r="G353" s="146" t="str">
        <f>IFERROR(VLOOKUP(F353,Deelnemers!$B$2:$C$26,2,FALSE),"")</f>
        <v/>
      </c>
      <c r="H353" s="164"/>
      <c r="I353" s="165"/>
      <c r="J353" s="166"/>
      <c r="K353" s="164"/>
      <c r="L353" s="165"/>
      <c r="M353" s="138">
        <f t="shared" si="31"/>
        <v>0</v>
      </c>
      <c r="N353" s="139">
        <f t="shared" si="32"/>
        <v>0</v>
      </c>
      <c r="O353" s="140" t="str">
        <f>_xlfn.IFNA(IF(AND(H353&gt;=VLOOKUP(D353,Deelnemers!$B:$D,2,FALSE),I353&gt;=VLOOKUP(F353,Deelnemers!$B:$D,2,FALSE)),1,IF(H353&gt;=VLOOKUP(D353,Deelnemers!$B:$D,2,FALSE),3,0)),"")</f>
        <v/>
      </c>
      <c r="P353" s="141" t="str">
        <f>_xlfn.IFNA(IF(AND(I353&gt;=VLOOKUP(F353,Deelnemers!$B:$D,2,FALSE),H353&gt;=VLOOKUP(D353,Deelnemers!$B:$D,2,FALSE)),1,IF(I353&gt;=VLOOKUP(F353,Deelnemers!$B:$D,2,FALSE),3,0)),"")</f>
        <v/>
      </c>
      <c r="Q353" t="str">
        <f t="shared" si="33"/>
        <v/>
      </c>
      <c r="R353" t="str">
        <f t="shared" si="34"/>
        <v/>
      </c>
      <c r="S353" t="s">
        <v>30</v>
      </c>
    </row>
    <row r="354" spans="1:19">
      <c r="A354" t="str">
        <f>B354&amp;"-"&amp;COUNTIF($B$3:B354, B354)</f>
        <v>--66</v>
      </c>
      <c r="B354" s="3" t="str">
        <f t="shared" si="30"/>
        <v>-</v>
      </c>
      <c r="C354" s="237"/>
      <c r="D354" s="116"/>
      <c r="E354" s="146" t="str">
        <f>IFERROR(VLOOKUP(D354,Deelnemers!$B$2:$C$26,2,FALSE),"")</f>
        <v/>
      </c>
      <c r="F354" s="136"/>
      <c r="G354" s="146" t="str">
        <f>IFERROR(VLOOKUP(F354,Deelnemers!$B$2:$C$26,2,FALSE),"")</f>
        <v/>
      </c>
      <c r="H354" s="164"/>
      <c r="I354" s="165"/>
      <c r="J354" s="166"/>
      <c r="K354" s="164"/>
      <c r="L354" s="165"/>
      <c r="M354" s="138">
        <f t="shared" si="31"/>
        <v>0</v>
      </c>
      <c r="N354" s="139">
        <f t="shared" si="32"/>
        <v>0</v>
      </c>
      <c r="O354" s="140" t="str">
        <f>_xlfn.IFNA(IF(AND(H354&gt;=VLOOKUP(D354,Deelnemers!$B:$D,2,FALSE),I354&gt;=VLOOKUP(F354,Deelnemers!$B:$D,2,FALSE)),1,IF(H354&gt;=VLOOKUP(D354,Deelnemers!$B:$D,2,FALSE),3,0)),"")</f>
        <v/>
      </c>
      <c r="P354" s="141" t="str">
        <f>_xlfn.IFNA(IF(AND(I354&gt;=VLOOKUP(F354,Deelnemers!$B:$D,2,FALSE),H354&gt;=VLOOKUP(D354,Deelnemers!$B:$D,2,FALSE)),1,IF(I354&gt;=VLOOKUP(F354,Deelnemers!$B:$D,2,FALSE),3,0)),"")</f>
        <v/>
      </c>
      <c r="Q354" t="str">
        <f t="shared" si="33"/>
        <v/>
      </c>
      <c r="R354" t="str">
        <f t="shared" si="34"/>
        <v/>
      </c>
      <c r="S354" t="s">
        <v>30</v>
      </c>
    </row>
    <row r="355" spans="1:19">
      <c r="A355" t="str">
        <f>B355&amp;"-"&amp;COUNTIF($B$3:B355, B355)</f>
        <v>--67</v>
      </c>
      <c r="B355" s="3" t="str">
        <f t="shared" si="30"/>
        <v>-</v>
      </c>
      <c r="C355" s="237"/>
      <c r="D355" s="116"/>
      <c r="E355" s="146" t="str">
        <f>IFERROR(VLOOKUP(D355,Deelnemers!$B$2:$C$26,2,FALSE),"")</f>
        <v/>
      </c>
      <c r="F355" s="136"/>
      <c r="G355" s="146" t="str">
        <f>IFERROR(VLOOKUP(F355,Deelnemers!$B$2:$C$26,2,FALSE),"")</f>
        <v/>
      </c>
      <c r="H355" s="164"/>
      <c r="I355" s="165"/>
      <c r="J355" s="166"/>
      <c r="K355" s="164"/>
      <c r="L355" s="165"/>
      <c r="M355" s="138">
        <f t="shared" si="31"/>
        <v>0</v>
      </c>
      <c r="N355" s="139">
        <f t="shared" si="32"/>
        <v>0</v>
      </c>
      <c r="O355" s="140" t="str">
        <f>_xlfn.IFNA(IF(AND(H355&gt;=VLOOKUP(D355,Deelnemers!$B:$D,2,FALSE),I355&gt;=VLOOKUP(F355,Deelnemers!$B:$D,2,FALSE)),1,IF(H355&gt;=VLOOKUP(D355,Deelnemers!$B:$D,2,FALSE),3,0)),"")</f>
        <v/>
      </c>
      <c r="P355" s="141" t="str">
        <f>_xlfn.IFNA(IF(AND(I355&gt;=VLOOKUP(F355,Deelnemers!$B:$D,2,FALSE),H355&gt;=VLOOKUP(D355,Deelnemers!$B:$D,2,FALSE)),1,IF(I355&gt;=VLOOKUP(F355,Deelnemers!$B:$D,2,FALSE),3,0)),"")</f>
        <v/>
      </c>
      <c r="Q355" t="str">
        <f t="shared" si="33"/>
        <v/>
      </c>
      <c r="R355" t="str">
        <f t="shared" si="34"/>
        <v/>
      </c>
      <c r="S355" t="s">
        <v>30</v>
      </c>
    </row>
    <row r="356" spans="1:19">
      <c r="A356" t="str">
        <f>B356&amp;"-"&amp;COUNTIF($B$3:B356, B356)</f>
        <v>--68</v>
      </c>
      <c r="B356" s="3" t="str">
        <f t="shared" si="30"/>
        <v>-</v>
      </c>
      <c r="C356" s="237"/>
      <c r="D356" s="116"/>
      <c r="E356" s="146" t="str">
        <f>IFERROR(VLOOKUP(D356,Deelnemers!$B$2:$C$26,2,FALSE),"")</f>
        <v/>
      </c>
      <c r="F356" s="136"/>
      <c r="G356" s="146" t="str">
        <f>IFERROR(VLOOKUP(F356,Deelnemers!$B$2:$C$26,2,FALSE),"")</f>
        <v/>
      </c>
      <c r="H356" s="164"/>
      <c r="I356" s="165"/>
      <c r="J356" s="166"/>
      <c r="K356" s="164"/>
      <c r="L356" s="165"/>
      <c r="M356" s="138">
        <f t="shared" si="31"/>
        <v>0</v>
      </c>
      <c r="N356" s="139">
        <f t="shared" si="32"/>
        <v>0</v>
      </c>
      <c r="O356" s="140" t="str">
        <f>_xlfn.IFNA(IF(AND(H356&gt;=VLOOKUP(D356,Deelnemers!$B:$D,2,FALSE),I356&gt;=VLOOKUP(F356,Deelnemers!$B:$D,2,FALSE)),1,IF(H356&gt;=VLOOKUP(D356,Deelnemers!$B:$D,2,FALSE),3,0)),"")</f>
        <v/>
      </c>
      <c r="P356" s="141" t="str">
        <f>_xlfn.IFNA(IF(AND(I356&gt;=VLOOKUP(F356,Deelnemers!$B:$D,2,FALSE),H356&gt;=VLOOKUP(D356,Deelnemers!$B:$D,2,FALSE)),1,IF(I356&gt;=VLOOKUP(F356,Deelnemers!$B:$D,2,FALSE),3,0)),"")</f>
        <v/>
      </c>
      <c r="Q356" t="str">
        <f t="shared" si="33"/>
        <v/>
      </c>
      <c r="R356" t="str">
        <f t="shared" si="34"/>
        <v/>
      </c>
      <c r="S356" t="s">
        <v>30</v>
      </c>
    </row>
    <row r="357" spans="1:19">
      <c r="A357" t="str">
        <f>B357&amp;"-"&amp;COUNTIF($B$3:B357, B357)</f>
        <v>--69</v>
      </c>
      <c r="B357" s="3" t="str">
        <f t="shared" si="30"/>
        <v>-</v>
      </c>
      <c r="C357" s="237"/>
      <c r="D357" s="116"/>
      <c r="E357" s="146" t="str">
        <f>IFERROR(VLOOKUP(D357,Deelnemers!$B$2:$C$26,2,FALSE),"")</f>
        <v/>
      </c>
      <c r="F357" s="136"/>
      <c r="G357" s="146" t="str">
        <f>IFERROR(VLOOKUP(F357,Deelnemers!$B$2:$C$26,2,FALSE),"")</f>
        <v/>
      </c>
      <c r="H357" s="164"/>
      <c r="I357" s="165"/>
      <c r="J357" s="166"/>
      <c r="K357" s="164"/>
      <c r="L357" s="165"/>
      <c r="M357" s="138">
        <f t="shared" si="31"/>
        <v>0</v>
      </c>
      <c r="N357" s="139">
        <f t="shared" si="32"/>
        <v>0</v>
      </c>
      <c r="O357" s="140" t="str">
        <f>_xlfn.IFNA(IF(AND(H357&gt;=VLOOKUP(D357,Deelnemers!$B:$D,2,FALSE),I357&gt;=VLOOKUP(F357,Deelnemers!$B:$D,2,FALSE)),1,IF(H357&gt;=VLOOKUP(D357,Deelnemers!$B:$D,2,FALSE),3,0)),"")</f>
        <v/>
      </c>
      <c r="P357" s="141" t="str">
        <f>_xlfn.IFNA(IF(AND(I357&gt;=VLOOKUP(F357,Deelnemers!$B:$D,2,FALSE),H357&gt;=VLOOKUP(D357,Deelnemers!$B:$D,2,FALSE)),1,IF(I357&gt;=VLOOKUP(F357,Deelnemers!$B:$D,2,FALSE),3,0)),"")</f>
        <v/>
      </c>
      <c r="Q357" t="str">
        <f t="shared" si="33"/>
        <v/>
      </c>
      <c r="R357" t="str">
        <f t="shared" si="34"/>
        <v/>
      </c>
      <c r="S357" t="s">
        <v>30</v>
      </c>
    </row>
    <row r="358" spans="1:19">
      <c r="A358" t="str">
        <f>B358&amp;"-"&amp;COUNTIF($B$3:B358, B358)</f>
        <v>--70</v>
      </c>
      <c r="B358" s="3" t="str">
        <f t="shared" si="30"/>
        <v>-</v>
      </c>
      <c r="C358" s="237"/>
      <c r="D358" s="116"/>
      <c r="E358" s="146" t="str">
        <f>IFERROR(VLOOKUP(D358,Deelnemers!$B$2:$C$26,2,FALSE),"")</f>
        <v/>
      </c>
      <c r="F358" s="136"/>
      <c r="G358" s="146" t="str">
        <f>IFERROR(VLOOKUP(F358,Deelnemers!$B$2:$C$26,2,FALSE),"")</f>
        <v/>
      </c>
      <c r="H358" s="164"/>
      <c r="I358" s="165"/>
      <c r="J358" s="166"/>
      <c r="K358" s="164"/>
      <c r="L358" s="165"/>
      <c r="M358" s="138">
        <f t="shared" si="31"/>
        <v>0</v>
      </c>
      <c r="N358" s="139">
        <f t="shared" si="32"/>
        <v>0</v>
      </c>
      <c r="O358" s="140" t="str">
        <f>_xlfn.IFNA(IF(AND(H358&gt;=VLOOKUP(D358,Deelnemers!$B:$D,2,FALSE),I358&gt;=VLOOKUP(F358,Deelnemers!$B:$D,2,FALSE)),1,IF(H358&gt;=VLOOKUP(D358,Deelnemers!$B:$D,2,FALSE),3,0)),"")</f>
        <v/>
      </c>
      <c r="P358" s="141" t="str">
        <f>_xlfn.IFNA(IF(AND(I358&gt;=VLOOKUP(F358,Deelnemers!$B:$D,2,FALSE),H358&gt;=VLOOKUP(D358,Deelnemers!$B:$D,2,FALSE)),1,IF(I358&gt;=VLOOKUP(F358,Deelnemers!$B:$D,2,FALSE),3,0)),"")</f>
        <v/>
      </c>
      <c r="Q358" t="str">
        <f t="shared" si="33"/>
        <v/>
      </c>
      <c r="R358" t="str">
        <f t="shared" si="34"/>
        <v/>
      </c>
      <c r="S358" t="s">
        <v>30</v>
      </c>
    </row>
    <row r="359" spans="1:19">
      <c r="A359" t="str">
        <f>B359&amp;"-"&amp;COUNTIF($B$3:B359, B359)</f>
        <v>--71</v>
      </c>
      <c r="B359" s="3" t="str">
        <f t="shared" si="30"/>
        <v>-</v>
      </c>
      <c r="C359" s="237"/>
      <c r="D359" s="116"/>
      <c r="E359" s="146" t="str">
        <f>IFERROR(VLOOKUP(D359,Deelnemers!$B$2:$C$26,2,FALSE),"")</f>
        <v/>
      </c>
      <c r="F359" s="136"/>
      <c r="G359" s="146" t="str">
        <f>IFERROR(VLOOKUP(F359,Deelnemers!$B$2:$C$26,2,FALSE),"")</f>
        <v/>
      </c>
      <c r="H359" s="164"/>
      <c r="I359" s="165"/>
      <c r="J359" s="166"/>
      <c r="K359" s="164"/>
      <c r="L359" s="165"/>
      <c r="M359" s="138">
        <f t="shared" si="31"/>
        <v>0</v>
      </c>
      <c r="N359" s="139">
        <f t="shared" si="32"/>
        <v>0</v>
      </c>
      <c r="O359" s="140" t="str">
        <f>_xlfn.IFNA(IF(AND(H359&gt;=VLOOKUP(D359,Deelnemers!$B:$D,2,FALSE),I359&gt;=VLOOKUP(F359,Deelnemers!$B:$D,2,FALSE)),1,IF(H359&gt;=VLOOKUP(D359,Deelnemers!$B:$D,2,FALSE),3,0)),"")</f>
        <v/>
      </c>
      <c r="P359" s="141" t="str">
        <f>_xlfn.IFNA(IF(AND(I359&gt;=VLOOKUP(F359,Deelnemers!$B:$D,2,FALSE),H359&gt;=VLOOKUP(D359,Deelnemers!$B:$D,2,FALSE)),1,IF(I359&gt;=VLOOKUP(F359,Deelnemers!$B:$D,2,FALSE),3,0)),"")</f>
        <v/>
      </c>
      <c r="Q359" t="str">
        <f t="shared" si="33"/>
        <v/>
      </c>
      <c r="R359" t="str">
        <f t="shared" si="34"/>
        <v/>
      </c>
      <c r="S359" t="s">
        <v>30</v>
      </c>
    </row>
    <row r="360" spans="1:19">
      <c r="A360" t="str">
        <f>B360&amp;"-"&amp;COUNTIF($B$3:B360, B360)</f>
        <v>--72</v>
      </c>
      <c r="B360" s="3" t="str">
        <f t="shared" si="30"/>
        <v>-</v>
      </c>
      <c r="C360" s="237"/>
      <c r="D360" s="116"/>
      <c r="E360" s="146" t="str">
        <f>IFERROR(VLOOKUP(D360,Deelnemers!$B$2:$C$26,2,FALSE),"")</f>
        <v/>
      </c>
      <c r="F360" s="136"/>
      <c r="G360" s="146" t="str">
        <f>IFERROR(VLOOKUP(F360,Deelnemers!$B$2:$C$26,2,FALSE),"")</f>
        <v/>
      </c>
      <c r="H360" s="164"/>
      <c r="I360" s="165"/>
      <c r="J360" s="166"/>
      <c r="K360" s="164"/>
      <c r="L360" s="165"/>
      <c r="M360" s="138">
        <f t="shared" si="31"/>
        <v>0</v>
      </c>
      <c r="N360" s="139">
        <f t="shared" si="32"/>
        <v>0</v>
      </c>
      <c r="O360" s="140" t="str">
        <f>_xlfn.IFNA(IF(AND(H360&gt;=VLOOKUP(D360,Deelnemers!$B:$D,2,FALSE),I360&gt;=VLOOKUP(F360,Deelnemers!$B:$D,2,FALSE)),1,IF(H360&gt;=VLOOKUP(D360,Deelnemers!$B:$D,2,FALSE),3,0)),"")</f>
        <v/>
      </c>
      <c r="P360" s="141" t="str">
        <f>_xlfn.IFNA(IF(AND(I360&gt;=VLOOKUP(F360,Deelnemers!$B:$D,2,FALSE),H360&gt;=VLOOKUP(D360,Deelnemers!$B:$D,2,FALSE)),1,IF(I360&gt;=VLOOKUP(F360,Deelnemers!$B:$D,2,FALSE),3,0)),"")</f>
        <v/>
      </c>
      <c r="Q360" t="str">
        <f t="shared" si="33"/>
        <v/>
      </c>
      <c r="R360" t="str">
        <f t="shared" si="34"/>
        <v/>
      </c>
      <c r="S360" t="s">
        <v>30</v>
      </c>
    </row>
    <row r="361" spans="1:19">
      <c r="A361" t="str">
        <f>B361&amp;"-"&amp;COUNTIF($B$3:B361, B361)</f>
        <v>--73</v>
      </c>
      <c r="B361" s="3" t="str">
        <f t="shared" si="30"/>
        <v>-</v>
      </c>
      <c r="C361" s="237"/>
      <c r="D361" s="116"/>
      <c r="E361" s="146" t="str">
        <f>IFERROR(VLOOKUP(D361,Deelnemers!$B$2:$C$26,2,FALSE),"")</f>
        <v/>
      </c>
      <c r="F361" s="136"/>
      <c r="G361" s="146" t="str">
        <f>IFERROR(VLOOKUP(F361,Deelnemers!$B$2:$C$26,2,FALSE),"")</f>
        <v/>
      </c>
      <c r="H361" s="164"/>
      <c r="I361" s="165"/>
      <c r="J361" s="166"/>
      <c r="K361" s="164"/>
      <c r="L361" s="165"/>
      <c r="M361" s="138">
        <f t="shared" si="31"/>
        <v>0</v>
      </c>
      <c r="N361" s="139">
        <f t="shared" si="32"/>
        <v>0</v>
      </c>
      <c r="O361" s="140" t="str">
        <f>_xlfn.IFNA(IF(AND(H361&gt;=VLOOKUP(D361,Deelnemers!$B:$D,2,FALSE),I361&gt;=VLOOKUP(F361,Deelnemers!$B:$D,2,FALSE)),1,IF(H361&gt;=VLOOKUP(D361,Deelnemers!$B:$D,2,FALSE),3,0)),"")</f>
        <v/>
      </c>
      <c r="P361" s="141" t="str">
        <f>_xlfn.IFNA(IF(AND(I361&gt;=VLOOKUP(F361,Deelnemers!$B:$D,2,FALSE),H361&gt;=VLOOKUP(D361,Deelnemers!$B:$D,2,FALSE)),1,IF(I361&gt;=VLOOKUP(F361,Deelnemers!$B:$D,2,FALSE),3,0)),"")</f>
        <v/>
      </c>
      <c r="Q361" t="str">
        <f t="shared" si="33"/>
        <v/>
      </c>
      <c r="R361" t="str">
        <f t="shared" si="34"/>
        <v/>
      </c>
      <c r="S361" t="s">
        <v>30</v>
      </c>
    </row>
    <row r="362" spans="1:19">
      <c r="A362" t="str">
        <f>B362&amp;"-"&amp;COUNTIF($B$3:B362, B362)</f>
        <v>--74</v>
      </c>
      <c r="B362" s="3" t="str">
        <f t="shared" si="30"/>
        <v>-</v>
      </c>
      <c r="C362" s="237"/>
      <c r="D362" s="116"/>
      <c r="E362" s="146" t="str">
        <f>IFERROR(VLOOKUP(D362,Deelnemers!$B$2:$C$26,2,FALSE),"")</f>
        <v/>
      </c>
      <c r="F362" s="136"/>
      <c r="G362" s="146" t="str">
        <f>IFERROR(VLOOKUP(F362,Deelnemers!$B$2:$C$26,2,FALSE),"")</f>
        <v/>
      </c>
      <c r="H362" s="164"/>
      <c r="I362" s="165"/>
      <c r="J362" s="166"/>
      <c r="K362" s="164"/>
      <c r="L362" s="165"/>
      <c r="M362" s="138">
        <f t="shared" si="31"/>
        <v>0</v>
      </c>
      <c r="N362" s="139">
        <f t="shared" si="32"/>
        <v>0</v>
      </c>
      <c r="O362" s="140" t="str">
        <f>_xlfn.IFNA(IF(AND(H362&gt;=VLOOKUP(D362,Deelnemers!$B:$D,2,FALSE),I362&gt;=VLOOKUP(F362,Deelnemers!$B:$D,2,FALSE)),1,IF(H362&gt;=VLOOKUP(D362,Deelnemers!$B:$D,2,FALSE),3,0)),"")</f>
        <v/>
      </c>
      <c r="P362" s="141" t="str">
        <f>_xlfn.IFNA(IF(AND(I362&gt;=VLOOKUP(F362,Deelnemers!$B:$D,2,FALSE),H362&gt;=VLOOKUP(D362,Deelnemers!$B:$D,2,FALSE)),1,IF(I362&gt;=VLOOKUP(F362,Deelnemers!$B:$D,2,FALSE),3,0)),"")</f>
        <v/>
      </c>
      <c r="Q362" t="str">
        <f t="shared" si="33"/>
        <v/>
      </c>
      <c r="R362" t="str">
        <f t="shared" si="34"/>
        <v/>
      </c>
      <c r="S362" t="s">
        <v>30</v>
      </c>
    </row>
    <row r="363" spans="1:19">
      <c r="A363" t="str">
        <f>B363&amp;"-"&amp;COUNTIF($B$3:B363, B363)</f>
        <v>--75</v>
      </c>
      <c r="B363" s="3" t="str">
        <f t="shared" si="30"/>
        <v>-</v>
      </c>
      <c r="C363" s="237"/>
      <c r="D363" s="116"/>
      <c r="E363" s="146" t="str">
        <f>IFERROR(VLOOKUP(D363,Deelnemers!$B$2:$C$26,2,FALSE),"")</f>
        <v/>
      </c>
      <c r="F363" s="136"/>
      <c r="G363" s="146" t="str">
        <f>IFERROR(VLOOKUP(F363,Deelnemers!$B$2:$C$26,2,FALSE),"")</f>
        <v/>
      </c>
      <c r="H363" s="164"/>
      <c r="I363" s="165"/>
      <c r="J363" s="166"/>
      <c r="K363" s="164"/>
      <c r="L363" s="165"/>
      <c r="M363" s="138">
        <f t="shared" si="31"/>
        <v>0</v>
      </c>
      <c r="N363" s="139">
        <f t="shared" si="32"/>
        <v>0</v>
      </c>
      <c r="O363" s="140" t="str">
        <f>_xlfn.IFNA(IF(AND(H363&gt;=VLOOKUP(D363,Deelnemers!$B:$D,2,FALSE),I363&gt;=VLOOKUP(F363,Deelnemers!$B:$D,2,FALSE)),1,IF(H363&gt;=VLOOKUP(D363,Deelnemers!$B:$D,2,FALSE),3,0)),"")</f>
        <v/>
      </c>
      <c r="P363" s="141" t="str">
        <f>_xlfn.IFNA(IF(AND(I363&gt;=VLOOKUP(F363,Deelnemers!$B:$D,2,FALSE),H363&gt;=VLOOKUP(D363,Deelnemers!$B:$D,2,FALSE)),1,IF(I363&gt;=VLOOKUP(F363,Deelnemers!$B:$D,2,FALSE),3,0)),"")</f>
        <v/>
      </c>
      <c r="Q363" t="str">
        <f t="shared" si="33"/>
        <v/>
      </c>
      <c r="R363" t="str">
        <f t="shared" si="34"/>
        <v/>
      </c>
      <c r="S363" t="s">
        <v>30</v>
      </c>
    </row>
    <row r="364" spans="1:19">
      <c r="A364" t="str">
        <f>B364&amp;"-"&amp;COUNTIF($B$3:B364, B364)</f>
        <v>--76</v>
      </c>
      <c r="B364" s="3" t="str">
        <f t="shared" si="30"/>
        <v>-</v>
      </c>
      <c r="C364" s="237"/>
      <c r="D364" s="116"/>
      <c r="E364" s="146" t="str">
        <f>IFERROR(VLOOKUP(D364,Deelnemers!$B$2:$C$26,2,FALSE),"")</f>
        <v/>
      </c>
      <c r="F364" s="136"/>
      <c r="G364" s="146" t="str">
        <f>IFERROR(VLOOKUP(F364,Deelnemers!$B$2:$C$26,2,FALSE),"")</f>
        <v/>
      </c>
      <c r="H364" s="164"/>
      <c r="I364" s="165"/>
      <c r="J364" s="166"/>
      <c r="K364" s="164"/>
      <c r="L364" s="165"/>
      <c r="M364" s="138">
        <f t="shared" si="31"/>
        <v>0</v>
      </c>
      <c r="N364" s="139">
        <f t="shared" si="32"/>
        <v>0</v>
      </c>
      <c r="O364" s="140" t="str">
        <f>_xlfn.IFNA(IF(AND(H364&gt;=VLOOKUP(D364,Deelnemers!$B:$D,2,FALSE),I364&gt;=VLOOKUP(F364,Deelnemers!$B:$D,2,FALSE)),1,IF(H364&gt;=VLOOKUP(D364,Deelnemers!$B:$D,2,FALSE),3,0)),"")</f>
        <v/>
      </c>
      <c r="P364" s="141" t="str">
        <f>_xlfn.IFNA(IF(AND(I364&gt;=VLOOKUP(F364,Deelnemers!$B:$D,2,FALSE),H364&gt;=VLOOKUP(D364,Deelnemers!$B:$D,2,FALSE)),1,IF(I364&gt;=VLOOKUP(F364,Deelnemers!$B:$D,2,FALSE),3,0)),"")</f>
        <v/>
      </c>
      <c r="Q364" t="str">
        <f t="shared" si="33"/>
        <v/>
      </c>
      <c r="R364" t="str">
        <f t="shared" si="34"/>
        <v/>
      </c>
      <c r="S364" t="s">
        <v>30</v>
      </c>
    </row>
    <row r="365" spans="1:19">
      <c r="A365" t="str">
        <f>B365&amp;"-"&amp;COUNTIF($B$3:B365, B365)</f>
        <v>--77</v>
      </c>
      <c r="B365" s="3" t="str">
        <f t="shared" si="30"/>
        <v>-</v>
      </c>
      <c r="C365" s="237"/>
      <c r="D365" s="116"/>
      <c r="E365" s="146" t="str">
        <f>IFERROR(VLOOKUP(D365,Deelnemers!$B$2:$C$26,2,FALSE),"")</f>
        <v/>
      </c>
      <c r="F365" s="136"/>
      <c r="G365" s="146" t="str">
        <f>IFERROR(VLOOKUP(F365,Deelnemers!$B$2:$C$26,2,FALSE),"")</f>
        <v/>
      </c>
      <c r="H365" s="164"/>
      <c r="I365" s="165"/>
      <c r="J365" s="166"/>
      <c r="K365" s="164"/>
      <c r="L365" s="165"/>
      <c r="M365" s="138">
        <f t="shared" si="31"/>
        <v>0</v>
      </c>
      <c r="N365" s="139">
        <f t="shared" si="32"/>
        <v>0</v>
      </c>
      <c r="O365" s="140" t="str">
        <f>_xlfn.IFNA(IF(AND(H365&gt;=VLOOKUP(D365,Deelnemers!$B:$D,2,FALSE),I365&gt;=VLOOKUP(F365,Deelnemers!$B:$D,2,FALSE)),1,IF(H365&gt;=VLOOKUP(D365,Deelnemers!$B:$D,2,FALSE),3,0)),"")</f>
        <v/>
      </c>
      <c r="P365" s="141" t="str">
        <f>_xlfn.IFNA(IF(AND(I365&gt;=VLOOKUP(F365,Deelnemers!$B:$D,2,FALSE),H365&gt;=VLOOKUP(D365,Deelnemers!$B:$D,2,FALSE)),1,IF(I365&gt;=VLOOKUP(F365,Deelnemers!$B:$D,2,FALSE),3,0)),"")</f>
        <v/>
      </c>
      <c r="Q365" t="str">
        <f t="shared" si="33"/>
        <v/>
      </c>
      <c r="R365" t="str">
        <f t="shared" si="34"/>
        <v/>
      </c>
      <c r="S365" t="s">
        <v>30</v>
      </c>
    </row>
    <row r="366" spans="1:19">
      <c r="A366" t="str">
        <f>B366&amp;"-"&amp;COUNTIF($B$3:B366, B366)</f>
        <v>--78</v>
      </c>
      <c r="B366" s="3" t="str">
        <f t="shared" si="30"/>
        <v>-</v>
      </c>
      <c r="C366" s="237"/>
      <c r="D366" s="116"/>
      <c r="E366" s="146" t="str">
        <f>IFERROR(VLOOKUP(D366,Deelnemers!$B$2:$C$26,2,FALSE),"")</f>
        <v/>
      </c>
      <c r="F366" s="136"/>
      <c r="G366" s="146" t="str">
        <f>IFERROR(VLOOKUP(F366,Deelnemers!$B$2:$C$26,2,FALSE),"")</f>
        <v/>
      </c>
      <c r="H366" s="164"/>
      <c r="I366" s="165"/>
      <c r="J366" s="166"/>
      <c r="K366" s="164"/>
      <c r="L366" s="165"/>
      <c r="M366" s="138">
        <f t="shared" si="31"/>
        <v>0</v>
      </c>
      <c r="N366" s="139">
        <f t="shared" si="32"/>
        <v>0</v>
      </c>
      <c r="O366" s="140" t="str">
        <f>_xlfn.IFNA(IF(AND(H366&gt;=VLOOKUP(D366,Deelnemers!$B:$D,2,FALSE),I366&gt;=VLOOKUP(F366,Deelnemers!$B:$D,2,FALSE)),1,IF(H366&gt;=VLOOKUP(D366,Deelnemers!$B:$D,2,FALSE),3,0)),"")</f>
        <v/>
      </c>
      <c r="P366" s="141" t="str">
        <f>_xlfn.IFNA(IF(AND(I366&gt;=VLOOKUP(F366,Deelnemers!$B:$D,2,FALSE),H366&gt;=VLOOKUP(D366,Deelnemers!$B:$D,2,FALSE)),1,IF(I366&gt;=VLOOKUP(F366,Deelnemers!$B:$D,2,FALSE),3,0)),"")</f>
        <v/>
      </c>
      <c r="Q366" t="str">
        <f t="shared" si="33"/>
        <v/>
      </c>
      <c r="R366" t="str">
        <f t="shared" si="34"/>
        <v/>
      </c>
      <c r="S366" t="s">
        <v>30</v>
      </c>
    </row>
    <row r="367" spans="1:19">
      <c r="A367" t="str">
        <f>B367&amp;"-"&amp;COUNTIF($B$3:B367, B367)</f>
        <v>--79</v>
      </c>
      <c r="B367" s="3" t="str">
        <f t="shared" si="30"/>
        <v>-</v>
      </c>
      <c r="C367" s="237"/>
      <c r="D367" s="116"/>
      <c r="E367" s="146" t="str">
        <f>IFERROR(VLOOKUP(D367,Deelnemers!$B$2:$C$26,2,FALSE),"")</f>
        <v/>
      </c>
      <c r="F367" s="136"/>
      <c r="G367" s="146" t="str">
        <f>IFERROR(VLOOKUP(F367,Deelnemers!$B$2:$C$26,2,FALSE),"")</f>
        <v/>
      </c>
      <c r="H367" s="164"/>
      <c r="I367" s="165"/>
      <c r="J367" s="166"/>
      <c r="K367" s="164"/>
      <c r="L367" s="165"/>
      <c r="M367" s="138">
        <f t="shared" si="31"/>
        <v>0</v>
      </c>
      <c r="N367" s="139">
        <f t="shared" si="32"/>
        <v>0</v>
      </c>
      <c r="O367" s="140" t="str">
        <f>_xlfn.IFNA(IF(AND(H367&gt;=VLOOKUP(D367,Deelnemers!$B:$D,2,FALSE),I367&gt;=VLOOKUP(F367,Deelnemers!$B:$D,2,FALSE)),1,IF(H367&gt;=VLOOKUP(D367,Deelnemers!$B:$D,2,FALSE),3,0)),"")</f>
        <v/>
      </c>
      <c r="P367" s="141" t="str">
        <f>_xlfn.IFNA(IF(AND(I367&gt;=VLOOKUP(F367,Deelnemers!$B:$D,2,FALSE),H367&gt;=VLOOKUP(D367,Deelnemers!$B:$D,2,FALSE)),1,IF(I367&gt;=VLOOKUP(F367,Deelnemers!$B:$D,2,FALSE),3,0)),"")</f>
        <v/>
      </c>
      <c r="Q367" t="str">
        <f t="shared" si="33"/>
        <v/>
      </c>
      <c r="R367" t="str">
        <f t="shared" si="34"/>
        <v/>
      </c>
      <c r="S367" t="s">
        <v>30</v>
      </c>
    </row>
    <row r="368" spans="1:19">
      <c r="A368" t="str">
        <f>B368&amp;"-"&amp;COUNTIF($B$3:B368, B368)</f>
        <v>--80</v>
      </c>
      <c r="B368" s="3" t="str">
        <f t="shared" si="30"/>
        <v>-</v>
      </c>
      <c r="C368" s="237"/>
      <c r="D368" s="116"/>
      <c r="E368" s="146" t="str">
        <f>IFERROR(VLOOKUP(D368,Deelnemers!$B$2:$C$26,2,FALSE),"")</f>
        <v/>
      </c>
      <c r="F368" s="136"/>
      <c r="G368" s="146" t="str">
        <f>IFERROR(VLOOKUP(F368,Deelnemers!$B$2:$C$26,2,FALSE),"")</f>
        <v/>
      </c>
      <c r="H368" s="164"/>
      <c r="I368" s="165"/>
      <c r="J368" s="166"/>
      <c r="K368" s="164"/>
      <c r="L368" s="165"/>
      <c r="M368" s="138">
        <f t="shared" si="31"/>
        <v>0</v>
      </c>
      <c r="N368" s="139">
        <f t="shared" si="32"/>
        <v>0</v>
      </c>
      <c r="O368" s="140" t="str">
        <f>_xlfn.IFNA(IF(AND(H368&gt;=VLOOKUP(D368,Deelnemers!$B:$D,2,FALSE),I368&gt;=VLOOKUP(F368,Deelnemers!$B:$D,2,FALSE)),1,IF(H368&gt;=VLOOKUP(D368,Deelnemers!$B:$D,2,FALSE),3,0)),"")</f>
        <v/>
      </c>
      <c r="P368" s="141" t="str">
        <f>_xlfn.IFNA(IF(AND(I368&gt;=VLOOKUP(F368,Deelnemers!$B:$D,2,FALSE),H368&gt;=VLOOKUP(D368,Deelnemers!$B:$D,2,FALSE)),1,IF(I368&gt;=VLOOKUP(F368,Deelnemers!$B:$D,2,FALSE),3,0)),"")</f>
        <v/>
      </c>
      <c r="Q368" t="str">
        <f t="shared" si="33"/>
        <v/>
      </c>
      <c r="R368" t="str">
        <f t="shared" si="34"/>
        <v/>
      </c>
      <c r="S368" t="s">
        <v>30</v>
      </c>
    </row>
    <row r="369" spans="1:19">
      <c r="A369" t="str">
        <f>B369&amp;"-"&amp;COUNTIF($B$3:B369, B369)</f>
        <v>--81</v>
      </c>
      <c r="B369" s="3" t="str">
        <f t="shared" si="30"/>
        <v>-</v>
      </c>
      <c r="C369" s="237"/>
      <c r="D369" s="116"/>
      <c r="E369" s="146" t="str">
        <f>IFERROR(VLOOKUP(D369,Deelnemers!$B$2:$C$26,2,FALSE),"")</f>
        <v/>
      </c>
      <c r="F369" s="136"/>
      <c r="G369" s="146" t="str">
        <f>IFERROR(VLOOKUP(F369,Deelnemers!$B$2:$C$26,2,FALSE),"")</f>
        <v/>
      </c>
      <c r="H369" s="164"/>
      <c r="I369" s="165"/>
      <c r="J369" s="166"/>
      <c r="K369" s="164"/>
      <c r="L369" s="165"/>
      <c r="M369" s="138">
        <f t="shared" si="31"/>
        <v>0</v>
      </c>
      <c r="N369" s="139">
        <f t="shared" si="32"/>
        <v>0</v>
      </c>
      <c r="O369" s="140" t="str">
        <f>_xlfn.IFNA(IF(AND(H369&gt;=VLOOKUP(D369,Deelnemers!$B:$D,2,FALSE),I369&gt;=VLOOKUP(F369,Deelnemers!$B:$D,2,FALSE)),1,IF(H369&gt;=VLOOKUP(D369,Deelnemers!$B:$D,2,FALSE),3,0)),"")</f>
        <v/>
      </c>
      <c r="P369" s="141" t="str">
        <f>_xlfn.IFNA(IF(AND(I369&gt;=VLOOKUP(F369,Deelnemers!$B:$D,2,FALSE),H369&gt;=VLOOKUP(D369,Deelnemers!$B:$D,2,FALSE)),1,IF(I369&gt;=VLOOKUP(F369,Deelnemers!$B:$D,2,FALSE),3,0)),"")</f>
        <v/>
      </c>
      <c r="Q369" t="str">
        <f t="shared" si="33"/>
        <v/>
      </c>
      <c r="R369" t="str">
        <f t="shared" si="34"/>
        <v/>
      </c>
      <c r="S369" t="s">
        <v>30</v>
      </c>
    </row>
    <row r="370" spans="1:19">
      <c r="A370" t="str">
        <f>B370&amp;"-"&amp;COUNTIF($B$3:B370, B370)</f>
        <v>--82</v>
      </c>
      <c r="B370" s="3" t="str">
        <f t="shared" si="30"/>
        <v>-</v>
      </c>
      <c r="C370" s="237"/>
      <c r="D370" s="116"/>
      <c r="E370" s="146" t="str">
        <f>IFERROR(VLOOKUP(D370,Deelnemers!$B$2:$C$26,2,FALSE),"")</f>
        <v/>
      </c>
      <c r="F370" s="136"/>
      <c r="G370" s="146" t="str">
        <f>IFERROR(VLOOKUP(F370,Deelnemers!$B$2:$C$26,2,FALSE),"")</f>
        <v/>
      </c>
      <c r="H370" s="164"/>
      <c r="I370" s="165"/>
      <c r="J370" s="166"/>
      <c r="K370" s="164"/>
      <c r="L370" s="165"/>
      <c r="M370" s="138">
        <f t="shared" si="31"/>
        <v>0</v>
      </c>
      <c r="N370" s="139">
        <f t="shared" si="32"/>
        <v>0</v>
      </c>
      <c r="O370" s="140" t="str">
        <f>_xlfn.IFNA(IF(AND(H370&gt;=VLOOKUP(D370,Deelnemers!$B:$D,2,FALSE),I370&gt;=VLOOKUP(F370,Deelnemers!$B:$D,2,FALSE)),1,IF(H370&gt;=VLOOKUP(D370,Deelnemers!$B:$D,2,FALSE),3,0)),"")</f>
        <v/>
      </c>
      <c r="P370" s="141" t="str">
        <f>_xlfn.IFNA(IF(AND(I370&gt;=VLOOKUP(F370,Deelnemers!$B:$D,2,FALSE),H370&gt;=VLOOKUP(D370,Deelnemers!$B:$D,2,FALSE)),1,IF(I370&gt;=VLOOKUP(F370,Deelnemers!$B:$D,2,FALSE),3,0)),"")</f>
        <v/>
      </c>
      <c r="Q370" t="str">
        <f t="shared" si="33"/>
        <v/>
      </c>
      <c r="R370" t="str">
        <f t="shared" si="34"/>
        <v/>
      </c>
      <c r="S370" t="s">
        <v>30</v>
      </c>
    </row>
    <row r="371" spans="1:19">
      <c r="A371" t="str">
        <f>B371&amp;"-"&amp;COUNTIF($B$3:B371, B371)</f>
        <v>--83</v>
      </c>
      <c r="B371" s="3" t="str">
        <f t="shared" si="30"/>
        <v>-</v>
      </c>
      <c r="C371" s="237"/>
      <c r="D371" s="116"/>
      <c r="E371" s="146" t="str">
        <f>IFERROR(VLOOKUP(D371,Deelnemers!$B$2:$C$26,2,FALSE),"")</f>
        <v/>
      </c>
      <c r="F371" s="136"/>
      <c r="G371" s="146" t="str">
        <f>IFERROR(VLOOKUP(F371,Deelnemers!$B$2:$C$26,2,FALSE),"")</f>
        <v/>
      </c>
      <c r="H371" s="164"/>
      <c r="I371" s="165"/>
      <c r="J371" s="166"/>
      <c r="K371" s="164"/>
      <c r="L371" s="165"/>
      <c r="M371" s="138">
        <f t="shared" si="31"/>
        <v>0</v>
      </c>
      <c r="N371" s="139">
        <f t="shared" si="32"/>
        <v>0</v>
      </c>
      <c r="O371" s="140" t="str">
        <f>_xlfn.IFNA(IF(AND(H371&gt;=VLOOKUP(D371,Deelnemers!$B:$D,2,FALSE),I371&gt;=VLOOKUP(F371,Deelnemers!$B:$D,2,FALSE)),1,IF(H371&gt;=VLOOKUP(D371,Deelnemers!$B:$D,2,FALSE),3,0)),"")</f>
        <v/>
      </c>
      <c r="P371" s="141" t="str">
        <f>_xlfn.IFNA(IF(AND(I371&gt;=VLOOKUP(F371,Deelnemers!$B:$D,2,FALSE),H371&gt;=VLOOKUP(D371,Deelnemers!$B:$D,2,FALSE)),1,IF(I371&gt;=VLOOKUP(F371,Deelnemers!$B:$D,2,FALSE),3,0)),"")</f>
        <v/>
      </c>
      <c r="Q371" t="str">
        <f t="shared" si="33"/>
        <v/>
      </c>
      <c r="R371" t="str">
        <f t="shared" si="34"/>
        <v/>
      </c>
      <c r="S371" t="s">
        <v>30</v>
      </c>
    </row>
    <row r="372" spans="1:19">
      <c r="A372" t="str">
        <f>B372&amp;"-"&amp;COUNTIF($B$3:B372, B372)</f>
        <v>--84</v>
      </c>
      <c r="B372" s="3" t="str">
        <f t="shared" si="30"/>
        <v>-</v>
      </c>
      <c r="C372" s="237"/>
      <c r="D372" s="116"/>
      <c r="E372" s="146" t="str">
        <f>IFERROR(VLOOKUP(D372,Deelnemers!$B$2:$C$26,2,FALSE),"")</f>
        <v/>
      </c>
      <c r="F372" s="136"/>
      <c r="G372" s="146" t="str">
        <f>IFERROR(VLOOKUP(F372,Deelnemers!$B$2:$C$26,2,FALSE),"")</f>
        <v/>
      </c>
      <c r="H372" s="164"/>
      <c r="I372" s="165"/>
      <c r="J372" s="166"/>
      <c r="K372" s="164"/>
      <c r="L372" s="165"/>
      <c r="M372" s="138">
        <f t="shared" si="31"/>
        <v>0</v>
      </c>
      <c r="N372" s="139">
        <f t="shared" si="32"/>
        <v>0</v>
      </c>
      <c r="O372" s="140" t="str">
        <f>_xlfn.IFNA(IF(AND(H372&gt;=VLOOKUP(D372,Deelnemers!$B:$D,2,FALSE),I372&gt;=VLOOKUP(F372,Deelnemers!$B:$D,2,FALSE)),1,IF(H372&gt;=VLOOKUP(D372,Deelnemers!$B:$D,2,FALSE),3,0)),"")</f>
        <v/>
      </c>
      <c r="P372" s="141" t="str">
        <f>_xlfn.IFNA(IF(AND(I372&gt;=VLOOKUP(F372,Deelnemers!$B:$D,2,FALSE),H372&gt;=VLOOKUP(D372,Deelnemers!$B:$D,2,FALSE)),1,IF(I372&gt;=VLOOKUP(F372,Deelnemers!$B:$D,2,FALSE),3,0)),"")</f>
        <v/>
      </c>
      <c r="Q372" t="str">
        <f t="shared" si="33"/>
        <v/>
      </c>
      <c r="R372" t="str">
        <f t="shared" si="34"/>
        <v/>
      </c>
      <c r="S372" t="s">
        <v>30</v>
      </c>
    </row>
    <row r="373" spans="1:19">
      <c r="A373" t="str">
        <f>B373&amp;"-"&amp;COUNTIF($B$3:B373, B373)</f>
        <v>--85</v>
      </c>
      <c r="B373" s="3" t="str">
        <f t="shared" si="30"/>
        <v>-</v>
      </c>
      <c r="C373" s="237"/>
      <c r="D373" s="116"/>
      <c r="E373" s="146" t="str">
        <f>IFERROR(VLOOKUP(D373,Deelnemers!$B$2:$C$26,2,FALSE),"")</f>
        <v/>
      </c>
      <c r="F373" s="136"/>
      <c r="G373" s="146" t="str">
        <f>IFERROR(VLOOKUP(F373,Deelnemers!$B$2:$C$26,2,FALSE),"")</f>
        <v/>
      </c>
      <c r="H373" s="164"/>
      <c r="I373" s="165"/>
      <c r="J373" s="166"/>
      <c r="K373" s="164"/>
      <c r="L373" s="165"/>
      <c r="M373" s="138">
        <f t="shared" si="31"/>
        <v>0</v>
      </c>
      <c r="N373" s="139">
        <f t="shared" si="32"/>
        <v>0</v>
      </c>
      <c r="O373" s="140" t="str">
        <f>_xlfn.IFNA(IF(AND(H373&gt;=VLOOKUP(D373,Deelnemers!$B:$D,2,FALSE),I373&gt;=VLOOKUP(F373,Deelnemers!$B:$D,2,FALSE)),1,IF(H373&gt;=VLOOKUP(D373,Deelnemers!$B:$D,2,FALSE),3,0)),"")</f>
        <v/>
      </c>
      <c r="P373" s="141" t="str">
        <f>_xlfn.IFNA(IF(AND(I373&gt;=VLOOKUP(F373,Deelnemers!$B:$D,2,FALSE),H373&gt;=VLOOKUP(D373,Deelnemers!$B:$D,2,FALSE)),1,IF(I373&gt;=VLOOKUP(F373,Deelnemers!$B:$D,2,FALSE),3,0)),"")</f>
        <v/>
      </c>
      <c r="Q373" t="str">
        <f t="shared" si="33"/>
        <v/>
      </c>
      <c r="R373" t="str">
        <f t="shared" si="34"/>
        <v/>
      </c>
      <c r="S373" t="s">
        <v>30</v>
      </c>
    </row>
    <row r="374" spans="1:19">
      <c r="A374" t="str">
        <f>B374&amp;"-"&amp;COUNTIF($B$3:B374, B374)</f>
        <v>--86</v>
      </c>
      <c r="B374" s="3" t="str">
        <f t="shared" si="30"/>
        <v>-</v>
      </c>
      <c r="C374" s="237"/>
      <c r="D374" s="116"/>
      <c r="E374" s="146" t="str">
        <f>IFERROR(VLOOKUP(D374,Deelnemers!$B$2:$C$26,2,FALSE),"")</f>
        <v/>
      </c>
      <c r="F374" s="136"/>
      <c r="G374" s="146" t="str">
        <f>IFERROR(VLOOKUP(F374,Deelnemers!$B$2:$C$26,2,FALSE),"")</f>
        <v/>
      </c>
      <c r="H374" s="164"/>
      <c r="I374" s="165"/>
      <c r="J374" s="166"/>
      <c r="K374" s="164"/>
      <c r="L374" s="165"/>
      <c r="M374" s="138">
        <f t="shared" si="31"/>
        <v>0</v>
      </c>
      <c r="N374" s="139">
        <f t="shared" si="32"/>
        <v>0</v>
      </c>
      <c r="O374" s="140" t="str">
        <f>_xlfn.IFNA(IF(AND(H374&gt;=VLOOKUP(D374,Deelnemers!$B:$D,2,FALSE),I374&gt;=VLOOKUP(F374,Deelnemers!$B:$D,2,FALSE)),1,IF(H374&gt;=VLOOKUP(D374,Deelnemers!$B:$D,2,FALSE),3,0)),"")</f>
        <v/>
      </c>
      <c r="P374" s="141" t="str">
        <f>_xlfn.IFNA(IF(AND(I374&gt;=VLOOKUP(F374,Deelnemers!$B:$D,2,FALSE),H374&gt;=VLOOKUP(D374,Deelnemers!$B:$D,2,FALSE)),1,IF(I374&gt;=VLOOKUP(F374,Deelnemers!$B:$D,2,FALSE),3,0)),"")</f>
        <v/>
      </c>
      <c r="Q374" t="str">
        <f t="shared" si="33"/>
        <v/>
      </c>
      <c r="R374" t="str">
        <f t="shared" si="34"/>
        <v/>
      </c>
      <c r="S374" t="s">
        <v>30</v>
      </c>
    </row>
    <row r="375" spans="1:19">
      <c r="A375" t="str">
        <f>B375&amp;"-"&amp;COUNTIF($B$3:B375, B375)</f>
        <v>--87</v>
      </c>
      <c r="B375" s="3" t="str">
        <f t="shared" si="30"/>
        <v>-</v>
      </c>
      <c r="C375" s="237"/>
      <c r="D375" s="116"/>
      <c r="E375" s="146" t="str">
        <f>IFERROR(VLOOKUP(D375,Deelnemers!$B$2:$C$26,2,FALSE),"")</f>
        <v/>
      </c>
      <c r="F375" s="136"/>
      <c r="G375" s="146" t="str">
        <f>IFERROR(VLOOKUP(F375,Deelnemers!$B$2:$C$26,2,FALSE),"")</f>
        <v/>
      </c>
      <c r="H375" s="164"/>
      <c r="I375" s="165"/>
      <c r="J375" s="166"/>
      <c r="K375" s="164"/>
      <c r="L375" s="165"/>
      <c r="M375" s="138">
        <f t="shared" si="31"/>
        <v>0</v>
      </c>
      <c r="N375" s="139">
        <f t="shared" si="32"/>
        <v>0</v>
      </c>
      <c r="O375" s="140" t="str">
        <f>_xlfn.IFNA(IF(AND(H375&gt;=VLOOKUP(D375,Deelnemers!$B:$D,2,FALSE),I375&gt;=VLOOKUP(F375,Deelnemers!$B:$D,2,FALSE)),1,IF(H375&gt;=VLOOKUP(D375,Deelnemers!$B:$D,2,FALSE),3,0)),"")</f>
        <v/>
      </c>
      <c r="P375" s="141" t="str">
        <f>_xlfn.IFNA(IF(AND(I375&gt;=VLOOKUP(F375,Deelnemers!$B:$D,2,FALSE),H375&gt;=VLOOKUP(D375,Deelnemers!$B:$D,2,FALSE)),1,IF(I375&gt;=VLOOKUP(F375,Deelnemers!$B:$D,2,FALSE),3,0)),"")</f>
        <v/>
      </c>
      <c r="Q375" t="str">
        <f t="shared" si="33"/>
        <v/>
      </c>
      <c r="R375" t="str">
        <f t="shared" si="34"/>
        <v/>
      </c>
      <c r="S375" t="s">
        <v>30</v>
      </c>
    </row>
    <row r="376" spans="1:19">
      <c r="A376" t="str">
        <f>B376&amp;"-"&amp;COUNTIF($B$3:B376, B376)</f>
        <v>--88</v>
      </c>
      <c r="B376" s="3" t="str">
        <f t="shared" si="30"/>
        <v>-</v>
      </c>
      <c r="C376" s="237"/>
      <c r="D376" s="116"/>
      <c r="E376" s="146" t="str">
        <f>IFERROR(VLOOKUP(D376,Deelnemers!$B$2:$C$26,2,FALSE),"")</f>
        <v/>
      </c>
      <c r="F376" s="136"/>
      <c r="G376" s="146" t="str">
        <f>IFERROR(VLOOKUP(F376,Deelnemers!$B$2:$C$26,2,FALSE),"")</f>
        <v/>
      </c>
      <c r="H376" s="164"/>
      <c r="I376" s="165"/>
      <c r="J376" s="166"/>
      <c r="K376" s="164"/>
      <c r="L376" s="165"/>
      <c r="M376" s="138">
        <f t="shared" si="31"/>
        <v>0</v>
      </c>
      <c r="N376" s="139">
        <f t="shared" si="32"/>
        <v>0</v>
      </c>
      <c r="O376" s="140" t="str">
        <f>_xlfn.IFNA(IF(AND(H376&gt;=VLOOKUP(D376,Deelnemers!$B:$D,2,FALSE),I376&gt;=VLOOKUP(F376,Deelnemers!$B:$D,2,FALSE)),1,IF(H376&gt;=VLOOKUP(D376,Deelnemers!$B:$D,2,FALSE),3,0)),"")</f>
        <v/>
      </c>
      <c r="P376" s="141" t="str">
        <f>_xlfn.IFNA(IF(AND(I376&gt;=VLOOKUP(F376,Deelnemers!$B:$D,2,FALSE),H376&gt;=VLOOKUP(D376,Deelnemers!$B:$D,2,FALSE)),1,IF(I376&gt;=VLOOKUP(F376,Deelnemers!$B:$D,2,FALSE),3,0)),"")</f>
        <v/>
      </c>
      <c r="Q376" t="str">
        <f t="shared" si="33"/>
        <v/>
      </c>
      <c r="R376" t="str">
        <f t="shared" si="34"/>
        <v/>
      </c>
      <c r="S376" t="s">
        <v>30</v>
      </c>
    </row>
    <row r="377" spans="1:19">
      <c r="A377" t="str">
        <f>B377&amp;"-"&amp;COUNTIF($B$3:B377, B377)</f>
        <v>--89</v>
      </c>
      <c r="B377" s="3" t="str">
        <f t="shared" si="30"/>
        <v>-</v>
      </c>
      <c r="C377" s="237"/>
      <c r="D377" s="116"/>
      <c r="E377" s="146" t="str">
        <f>IFERROR(VLOOKUP(D377,Deelnemers!$B$2:$C$26,2,FALSE),"")</f>
        <v/>
      </c>
      <c r="F377" s="136"/>
      <c r="G377" s="146" t="str">
        <f>IFERROR(VLOOKUP(F377,Deelnemers!$B$2:$C$26,2,FALSE),"")</f>
        <v/>
      </c>
      <c r="H377" s="164"/>
      <c r="I377" s="165"/>
      <c r="J377" s="166"/>
      <c r="K377" s="164"/>
      <c r="L377" s="165"/>
      <c r="M377" s="138">
        <f t="shared" si="31"/>
        <v>0</v>
      </c>
      <c r="N377" s="139">
        <f t="shared" si="32"/>
        <v>0</v>
      </c>
      <c r="O377" s="140" t="str">
        <f>_xlfn.IFNA(IF(AND(H377&gt;=VLOOKUP(D377,Deelnemers!$B:$D,2,FALSE),I377&gt;=VLOOKUP(F377,Deelnemers!$B:$D,2,FALSE)),1,IF(H377&gt;=VLOOKUP(D377,Deelnemers!$B:$D,2,FALSE),3,0)),"")</f>
        <v/>
      </c>
      <c r="P377" s="141" t="str">
        <f>_xlfn.IFNA(IF(AND(I377&gt;=VLOOKUP(F377,Deelnemers!$B:$D,2,FALSE),H377&gt;=VLOOKUP(D377,Deelnemers!$B:$D,2,FALSE)),1,IF(I377&gt;=VLOOKUP(F377,Deelnemers!$B:$D,2,FALSE),3,0)),"")</f>
        <v/>
      </c>
      <c r="Q377" t="str">
        <f t="shared" si="33"/>
        <v/>
      </c>
      <c r="R377" t="str">
        <f t="shared" si="34"/>
        <v/>
      </c>
      <c r="S377" t="s">
        <v>30</v>
      </c>
    </row>
    <row r="378" spans="1:19">
      <c r="A378" t="str">
        <f>B378&amp;"-"&amp;COUNTIF($B$3:B378, B378)</f>
        <v>--90</v>
      </c>
      <c r="B378" s="3" t="str">
        <f t="shared" si="30"/>
        <v>-</v>
      </c>
      <c r="C378" s="237"/>
      <c r="D378" s="116"/>
      <c r="E378" s="146" t="str">
        <f>IFERROR(VLOOKUP(D378,Deelnemers!$B$2:$C$26,2,FALSE),"")</f>
        <v/>
      </c>
      <c r="F378" s="136"/>
      <c r="G378" s="146" t="str">
        <f>IFERROR(VLOOKUP(F378,Deelnemers!$B$2:$C$26,2,FALSE),"")</f>
        <v/>
      </c>
      <c r="H378" s="164"/>
      <c r="I378" s="165"/>
      <c r="J378" s="166"/>
      <c r="K378" s="164"/>
      <c r="L378" s="165"/>
      <c r="M378" s="138">
        <f t="shared" si="31"/>
        <v>0</v>
      </c>
      <c r="N378" s="139">
        <f t="shared" si="32"/>
        <v>0</v>
      </c>
      <c r="O378" s="140" t="str">
        <f>_xlfn.IFNA(IF(AND(H378&gt;=VLOOKUP(D378,Deelnemers!$B:$D,2,FALSE),I378&gt;=VLOOKUP(F378,Deelnemers!$B:$D,2,FALSE)),1,IF(H378&gt;=VLOOKUP(D378,Deelnemers!$B:$D,2,FALSE),3,0)),"")</f>
        <v/>
      </c>
      <c r="P378" s="141" t="str">
        <f>_xlfn.IFNA(IF(AND(I378&gt;=VLOOKUP(F378,Deelnemers!$B:$D,2,FALSE),H378&gt;=VLOOKUP(D378,Deelnemers!$B:$D,2,FALSE)),1,IF(I378&gt;=VLOOKUP(F378,Deelnemers!$B:$D,2,FALSE),3,0)),"")</f>
        <v/>
      </c>
      <c r="Q378" t="str">
        <f t="shared" si="33"/>
        <v/>
      </c>
      <c r="R378" t="str">
        <f t="shared" si="34"/>
        <v/>
      </c>
      <c r="S378" t="s">
        <v>30</v>
      </c>
    </row>
    <row r="379" spans="1:19">
      <c r="A379" t="str">
        <f>B379&amp;"-"&amp;COUNTIF($B$3:B379, B379)</f>
        <v>--91</v>
      </c>
      <c r="B379" s="3" t="str">
        <f t="shared" si="30"/>
        <v>-</v>
      </c>
      <c r="C379" s="237"/>
      <c r="D379" s="116"/>
      <c r="E379" s="146" t="str">
        <f>IFERROR(VLOOKUP(D379,Deelnemers!$B$2:$C$26,2,FALSE),"")</f>
        <v/>
      </c>
      <c r="F379" s="136"/>
      <c r="G379" s="146" t="str">
        <f>IFERROR(VLOOKUP(F379,Deelnemers!$B$2:$C$26,2,FALSE),"")</f>
        <v/>
      </c>
      <c r="H379" s="164"/>
      <c r="I379" s="165"/>
      <c r="J379" s="166"/>
      <c r="K379" s="164"/>
      <c r="L379" s="165"/>
      <c r="M379" s="138">
        <f t="shared" si="31"/>
        <v>0</v>
      </c>
      <c r="N379" s="139">
        <f t="shared" si="32"/>
        <v>0</v>
      </c>
      <c r="O379" s="140" t="str">
        <f>_xlfn.IFNA(IF(AND(H379&gt;=VLOOKUP(D379,Deelnemers!$B:$D,2,FALSE),I379&gt;=VLOOKUP(F379,Deelnemers!$B:$D,2,FALSE)),1,IF(H379&gt;=VLOOKUP(D379,Deelnemers!$B:$D,2,FALSE),3,0)),"")</f>
        <v/>
      </c>
      <c r="P379" s="141" t="str">
        <f>_xlfn.IFNA(IF(AND(I379&gt;=VLOOKUP(F379,Deelnemers!$B:$D,2,FALSE),H379&gt;=VLOOKUP(D379,Deelnemers!$B:$D,2,FALSE)),1,IF(I379&gt;=VLOOKUP(F379,Deelnemers!$B:$D,2,FALSE),3,0)),"")</f>
        <v/>
      </c>
      <c r="Q379" t="str">
        <f t="shared" si="33"/>
        <v/>
      </c>
      <c r="R379" t="str">
        <f t="shared" si="34"/>
        <v/>
      </c>
      <c r="S379" t="s">
        <v>30</v>
      </c>
    </row>
    <row r="380" spans="1:19">
      <c r="A380" t="str">
        <f>B380&amp;"-"&amp;COUNTIF($B$3:B380, B380)</f>
        <v>--92</v>
      </c>
      <c r="B380" s="3" t="str">
        <f t="shared" si="30"/>
        <v>-</v>
      </c>
      <c r="C380" s="237"/>
      <c r="D380" s="116"/>
      <c r="E380" s="146" t="str">
        <f>IFERROR(VLOOKUP(D380,Deelnemers!$B$2:$C$26,2,FALSE),"")</f>
        <v/>
      </c>
      <c r="F380" s="136"/>
      <c r="G380" s="146" t="str">
        <f>IFERROR(VLOOKUP(F380,Deelnemers!$B$2:$C$26,2,FALSE),"")</f>
        <v/>
      </c>
      <c r="H380" s="164"/>
      <c r="I380" s="165"/>
      <c r="J380" s="166"/>
      <c r="K380" s="164"/>
      <c r="L380" s="165"/>
      <c r="M380" s="138">
        <f t="shared" si="31"/>
        <v>0</v>
      </c>
      <c r="N380" s="139">
        <f t="shared" si="32"/>
        <v>0</v>
      </c>
      <c r="O380" s="140" t="str">
        <f>_xlfn.IFNA(IF(AND(H380&gt;=VLOOKUP(D380,Deelnemers!$B:$D,2,FALSE),I380&gt;=VLOOKUP(F380,Deelnemers!$B:$D,2,FALSE)),1,IF(H380&gt;=VLOOKUP(D380,Deelnemers!$B:$D,2,FALSE),3,0)),"")</f>
        <v/>
      </c>
      <c r="P380" s="141" t="str">
        <f>_xlfn.IFNA(IF(AND(I380&gt;=VLOOKUP(F380,Deelnemers!$B:$D,2,FALSE),H380&gt;=VLOOKUP(D380,Deelnemers!$B:$D,2,FALSE)),1,IF(I380&gt;=VLOOKUP(F380,Deelnemers!$B:$D,2,FALSE),3,0)),"")</f>
        <v/>
      </c>
      <c r="Q380" t="str">
        <f t="shared" si="33"/>
        <v/>
      </c>
      <c r="R380" t="str">
        <f t="shared" si="34"/>
        <v/>
      </c>
      <c r="S380" t="s">
        <v>30</v>
      </c>
    </row>
    <row r="381" spans="1:19">
      <c r="A381" t="str">
        <f>B381&amp;"-"&amp;COUNTIF($B$3:B381, B381)</f>
        <v>--93</v>
      </c>
      <c r="B381" s="3" t="str">
        <f t="shared" si="30"/>
        <v>-</v>
      </c>
      <c r="C381" s="237"/>
      <c r="D381" s="116"/>
      <c r="E381" s="146" t="str">
        <f>IFERROR(VLOOKUP(D381,Deelnemers!$B$2:$C$26,2,FALSE),"")</f>
        <v/>
      </c>
      <c r="F381" s="136"/>
      <c r="G381" s="146" t="str">
        <f>IFERROR(VLOOKUP(F381,Deelnemers!$B$2:$C$26,2,FALSE),"")</f>
        <v/>
      </c>
      <c r="H381" s="164"/>
      <c r="I381" s="165"/>
      <c r="J381" s="166"/>
      <c r="K381" s="164"/>
      <c r="L381" s="165"/>
      <c r="M381" s="138">
        <f t="shared" si="31"/>
        <v>0</v>
      </c>
      <c r="N381" s="139">
        <f t="shared" si="32"/>
        <v>0</v>
      </c>
      <c r="O381" s="140" t="str">
        <f>_xlfn.IFNA(IF(AND(H381&gt;=VLOOKUP(D381,Deelnemers!$B:$D,2,FALSE),I381&gt;=VLOOKUP(F381,Deelnemers!$B:$D,2,FALSE)),1,IF(H381&gt;=VLOOKUP(D381,Deelnemers!$B:$D,2,FALSE),3,0)),"")</f>
        <v/>
      </c>
      <c r="P381" s="141" t="str">
        <f>_xlfn.IFNA(IF(AND(I381&gt;=VLOOKUP(F381,Deelnemers!$B:$D,2,FALSE),H381&gt;=VLOOKUP(D381,Deelnemers!$B:$D,2,FALSE)),1,IF(I381&gt;=VLOOKUP(F381,Deelnemers!$B:$D,2,FALSE),3,0)),"")</f>
        <v/>
      </c>
      <c r="Q381" t="str">
        <f t="shared" si="33"/>
        <v/>
      </c>
      <c r="R381" t="str">
        <f t="shared" si="34"/>
        <v/>
      </c>
      <c r="S381" t="s">
        <v>30</v>
      </c>
    </row>
    <row r="382" spans="1:19">
      <c r="A382" t="str">
        <f>B382&amp;"-"&amp;COUNTIF($B$3:B382, B382)</f>
        <v>--94</v>
      </c>
      <c r="B382" s="3" t="str">
        <f t="shared" si="30"/>
        <v>-</v>
      </c>
      <c r="C382" s="237"/>
      <c r="D382" s="116"/>
      <c r="E382" s="146" t="str">
        <f>IFERROR(VLOOKUP(D382,Deelnemers!$B$2:$C$26,2,FALSE),"")</f>
        <v/>
      </c>
      <c r="F382" s="136"/>
      <c r="G382" s="146" t="str">
        <f>IFERROR(VLOOKUP(F382,Deelnemers!$B$2:$C$26,2,FALSE),"")</f>
        <v/>
      </c>
      <c r="H382" s="164"/>
      <c r="I382" s="165"/>
      <c r="J382" s="166"/>
      <c r="K382" s="164"/>
      <c r="L382" s="165"/>
      <c r="M382" s="138">
        <f t="shared" si="31"/>
        <v>0</v>
      </c>
      <c r="N382" s="139">
        <f t="shared" si="32"/>
        <v>0</v>
      </c>
      <c r="O382" s="140" t="str">
        <f>_xlfn.IFNA(IF(AND(H382&gt;=VLOOKUP(D382,Deelnemers!$B:$D,2,FALSE),I382&gt;=VLOOKUP(F382,Deelnemers!$B:$D,2,FALSE)),1,IF(H382&gt;=VLOOKUP(D382,Deelnemers!$B:$D,2,FALSE),3,0)),"")</f>
        <v/>
      </c>
      <c r="P382" s="141" t="str">
        <f>_xlfn.IFNA(IF(AND(I382&gt;=VLOOKUP(F382,Deelnemers!$B:$D,2,FALSE),H382&gt;=VLOOKUP(D382,Deelnemers!$B:$D,2,FALSE)),1,IF(I382&gt;=VLOOKUP(F382,Deelnemers!$B:$D,2,FALSE),3,0)),"")</f>
        <v/>
      </c>
      <c r="Q382" t="str">
        <f t="shared" si="33"/>
        <v/>
      </c>
      <c r="R382" t="str">
        <f t="shared" si="34"/>
        <v/>
      </c>
      <c r="S382" t="s">
        <v>30</v>
      </c>
    </row>
    <row r="383" spans="1:19">
      <c r="A383" t="str">
        <f>B383&amp;"-"&amp;COUNTIF($B$3:B383, B383)</f>
        <v>--95</v>
      </c>
      <c r="B383" s="3" t="str">
        <f t="shared" si="30"/>
        <v>-</v>
      </c>
      <c r="C383" s="237"/>
      <c r="D383" s="116"/>
      <c r="E383" s="146" t="str">
        <f>IFERROR(VLOOKUP(D383,Deelnemers!$B$2:$C$26,2,FALSE),"")</f>
        <v/>
      </c>
      <c r="F383" s="136"/>
      <c r="G383" s="146" t="str">
        <f>IFERROR(VLOOKUP(F383,Deelnemers!$B$2:$C$26,2,FALSE),"")</f>
        <v/>
      </c>
      <c r="H383" s="164"/>
      <c r="I383" s="165"/>
      <c r="J383" s="166"/>
      <c r="K383" s="164"/>
      <c r="L383" s="165"/>
      <c r="M383" s="138">
        <f t="shared" si="31"/>
        <v>0</v>
      </c>
      <c r="N383" s="139">
        <f t="shared" si="32"/>
        <v>0</v>
      </c>
      <c r="O383" s="140" t="str">
        <f>_xlfn.IFNA(IF(AND(H383&gt;=VLOOKUP(D383,Deelnemers!$B:$D,2,FALSE),I383&gt;=VLOOKUP(F383,Deelnemers!$B:$D,2,FALSE)),1,IF(H383&gt;=VLOOKUP(D383,Deelnemers!$B:$D,2,FALSE),3,0)),"")</f>
        <v/>
      </c>
      <c r="P383" s="141" t="str">
        <f>_xlfn.IFNA(IF(AND(I383&gt;=VLOOKUP(F383,Deelnemers!$B:$D,2,FALSE),H383&gt;=VLOOKUP(D383,Deelnemers!$B:$D,2,FALSE)),1,IF(I383&gt;=VLOOKUP(F383,Deelnemers!$B:$D,2,FALSE),3,0)),"")</f>
        <v/>
      </c>
      <c r="Q383" t="str">
        <f t="shared" si="33"/>
        <v/>
      </c>
      <c r="R383" t="str">
        <f t="shared" si="34"/>
        <v/>
      </c>
      <c r="S383" t="s">
        <v>30</v>
      </c>
    </row>
    <row r="384" spans="1:19">
      <c r="A384" t="str">
        <f>B384&amp;"-"&amp;COUNTIF($B$3:B384, B384)</f>
        <v>--96</v>
      </c>
      <c r="B384" s="3" t="str">
        <f t="shared" si="30"/>
        <v>-</v>
      </c>
      <c r="C384" s="237"/>
      <c r="D384" s="116"/>
      <c r="E384" s="146" t="str">
        <f>IFERROR(VLOOKUP(D384,Deelnemers!$B$2:$C$26,2,FALSE),"")</f>
        <v/>
      </c>
      <c r="F384" s="136"/>
      <c r="G384" s="146" t="str">
        <f>IFERROR(VLOOKUP(F384,Deelnemers!$B$2:$C$26,2,FALSE),"")</f>
        <v/>
      </c>
      <c r="H384" s="164"/>
      <c r="I384" s="165"/>
      <c r="J384" s="166"/>
      <c r="K384" s="164"/>
      <c r="L384" s="165"/>
      <c r="M384" s="138">
        <f t="shared" si="31"/>
        <v>0</v>
      </c>
      <c r="N384" s="139">
        <f t="shared" si="32"/>
        <v>0</v>
      </c>
      <c r="O384" s="140" t="str">
        <f>_xlfn.IFNA(IF(AND(H384&gt;=VLOOKUP(D384,Deelnemers!$B:$D,2,FALSE),I384&gt;=VLOOKUP(F384,Deelnemers!$B:$D,2,FALSE)),1,IF(H384&gt;=VLOOKUP(D384,Deelnemers!$B:$D,2,FALSE),3,0)),"")</f>
        <v/>
      </c>
      <c r="P384" s="141" t="str">
        <f>_xlfn.IFNA(IF(AND(I384&gt;=VLOOKUP(F384,Deelnemers!$B:$D,2,FALSE),H384&gt;=VLOOKUP(D384,Deelnemers!$B:$D,2,FALSE)),1,IF(I384&gt;=VLOOKUP(F384,Deelnemers!$B:$D,2,FALSE),3,0)),"")</f>
        <v/>
      </c>
      <c r="Q384" t="str">
        <f t="shared" si="33"/>
        <v/>
      </c>
      <c r="R384" t="str">
        <f t="shared" si="34"/>
        <v/>
      </c>
      <c r="S384" t="s">
        <v>30</v>
      </c>
    </row>
    <row r="385" spans="1:19">
      <c r="A385" t="str">
        <f>B385&amp;"-"&amp;COUNTIF($B$3:B385, B385)</f>
        <v>--97</v>
      </c>
      <c r="B385" s="3" t="str">
        <f t="shared" si="30"/>
        <v>-</v>
      </c>
      <c r="C385" s="237"/>
      <c r="D385" s="116"/>
      <c r="E385" s="146" t="str">
        <f>IFERROR(VLOOKUP(D385,Deelnemers!$B$2:$C$26,2,FALSE),"")</f>
        <v/>
      </c>
      <c r="F385" s="136"/>
      <c r="G385" s="146" t="str">
        <f>IFERROR(VLOOKUP(F385,Deelnemers!$B$2:$C$26,2,FALSE),"")</f>
        <v/>
      </c>
      <c r="H385" s="164"/>
      <c r="I385" s="165"/>
      <c r="J385" s="166"/>
      <c r="K385" s="164"/>
      <c r="L385" s="165"/>
      <c r="M385" s="138">
        <f t="shared" si="31"/>
        <v>0</v>
      </c>
      <c r="N385" s="139">
        <f t="shared" si="32"/>
        <v>0</v>
      </c>
      <c r="O385" s="140" t="str">
        <f>_xlfn.IFNA(IF(AND(H385&gt;=VLOOKUP(D385,Deelnemers!$B:$D,2,FALSE),I385&gt;=VLOOKUP(F385,Deelnemers!$B:$D,2,FALSE)),1,IF(H385&gt;=VLOOKUP(D385,Deelnemers!$B:$D,2,FALSE),3,0)),"")</f>
        <v/>
      </c>
      <c r="P385" s="141" t="str">
        <f>_xlfn.IFNA(IF(AND(I385&gt;=VLOOKUP(F385,Deelnemers!$B:$D,2,FALSE),H385&gt;=VLOOKUP(D385,Deelnemers!$B:$D,2,FALSE)),1,IF(I385&gt;=VLOOKUP(F385,Deelnemers!$B:$D,2,FALSE),3,0)),"")</f>
        <v/>
      </c>
      <c r="Q385" t="str">
        <f t="shared" si="33"/>
        <v/>
      </c>
      <c r="R385" t="str">
        <f t="shared" si="34"/>
        <v/>
      </c>
      <c r="S385" t="s">
        <v>30</v>
      </c>
    </row>
    <row r="386" spans="1:19">
      <c r="A386" t="str">
        <f>B386&amp;"-"&amp;COUNTIF($B$3:B386, B386)</f>
        <v>--98</v>
      </c>
      <c r="B386" s="3" t="str">
        <f t="shared" si="30"/>
        <v>-</v>
      </c>
      <c r="C386" s="237"/>
      <c r="D386" s="116"/>
      <c r="E386" s="146" t="str">
        <f>IFERROR(VLOOKUP(D386,Deelnemers!$B$2:$C$26,2,FALSE),"")</f>
        <v/>
      </c>
      <c r="F386" s="136"/>
      <c r="G386" s="146" t="str">
        <f>IFERROR(VLOOKUP(F386,Deelnemers!$B$2:$C$26,2,FALSE),"")</f>
        <v/>
      </c>
      <c r="H386" s="164"/>
      <c r="I386" s="165"/>
      <c r="J386" s="166"/>
      <c r="K386" s="164"/>
      <c r="L386" s="165"/>
      <c r="M386" s="138">
        <f t="shared" si="31"/>
        <v>0</v>
      </c>
      <c r="N386" s="139">
        <f t="shared" si="32"/>
        <v>0</v>
      </c>
      <c r="O386" s="140" t="str">
        <f>_xlfn.IFNA(IF(AND(H386&gt;=VLOOKUP(D386,Deelnemers!$B:$D,2,FALSE),I386&gt;=VLOOKUP(F386,Deelnemers!$B:$D,2,FALSE)),1,IF(H386&gt;=VLOOKUP(D386,Deelnemers!$B:$D,2,FALSE),3,0)),"")</f>
        <v/>
      </c>
      <c r="P386" s="141" t="str">
        <f>_xlfn.IFNA(IF(AND(I386&gt;=VLOOKUP(F386,Deelnemers!$B:$D,2,FALSE),H386&gt;=VLOOKUP(D386,Deelnemers!$B:$D,2,FALSE)),1,IF(I386&gt;=VLOOKUP(F386,Deelnemers!$B:$D,2,FALSE),3,0)),"")</f>
        <v/>
      </c>
      <c r="Q386" t="str">
        <f t="shared" si="33"/>
        <v/>
      </c>
      <c r="R386" t="str">
        <f t="shared" si="34"/>
        <v/>
      </c>
      <c r="S386" t="s">
        <v>30</v>
      </c>
    </row>
    <row r="387" spans="1:19">
      <c r="A387" t="str">
        <f>B387&amp;"-"&amp;COUNTIF($B$3:B387, B387)</f>
        <v>--99</v>
      </c>
      <c r="B387" s="3" t="str">
        <f t="shared" si="30"/>
        <v>-</v>
      </c>
      <c r="C387" s="237"/>
      <c r="D387" s="116"/>
      <c r="E387" s="146" t="str">
        <f>IFERROR(VLOOKUP(D387,Deelnemers!$B$2:$C$26,2,FALSE),"")</f>
        <v/>
      </c>
      <c r="F387" s="136"/>
      <c r="G387" s="146" t="str">
        <f>IFERROR(VLOOKUP(F387,Deelnemers!$B$2:$C$26,2,FALSE),"")</f>
        <v/>
      </c>
      <c r="H387" s="164"/>
      <c r="I387" s="165"/>
      <c r="J387" s="166"/>
      <c r="K387" s="164"/>
      <c r="L387" s="165"/>
      <c r="M387" s="138">
        <f t="shared" si="31"/>
        <v>0</v>
      </c>
      <c r="N387" s="139">
        <f t="shared" si="32"/>
        <v>0</v>
      </c>
      <c r="O387" s="140" t="str">
        <f>_xlfn.IFNA(IF(AND(H387&gt;=VLOOKUP(D387,Deelnemers!$B:$D,2,FALSE),I387&gt;=VLOOKUP(F387,Deelnemers!$B:$D,2,FALSE)),1,IF(H387&gt;=VLOOKUP(D387,Deelnemers!$B:$D,2,FALSE),3,0)),"")</f>
        <v/>
      </c>
      <c r="P387" s="141" t="str">
        <f>_xlfn.IFNA(IF(AND(I387&gt;=VLOOKUP(F387,Deelnemers!$B:$D,2,FALSE),H387&gt;=VLOOKUP(D387,Deelnemers!$B:$D,2,FALSE)),1,IF(I387&gt;=VLOOKUP(F387,Deelnemers!$B:$D,2,FALSE),3,0)),"")</f>
        <v/>
      </c>
      <c r="Q387" t="str">
        <f t="shared" si="33"/>
        <v/>
      </c>
      <c r="R387" t="str">
        <f t="shared" si="34"/>
        <v/>
      </c>
      <c r="S387" t="s">
        <v>30</v>
      </c>
    </row>
    <row r="388" spans="1:19">
      <c r="A388" t="str">
        <f>B388&amp;"-"&amp;COUNTIF($B$3:B388, B388)</f>
        <v>--100</v>
      </c>
      <c r="B388" s="3" t="str">
        <f t="shared" ref="B388:B451" si="35">CONCATENATE(D388,"-",F388)</f>
        <v>-</v>
      </c>
      <c r="C388" s="237"/>
      <c r="D388" s="116"/>
      <c r="E388" s="146" t="str">
        <f>IFERROR(VLOOKUP(D388,Deelnemers!$B$2:$C$26,2,FALSE),"")</f>
        <v/>
      </c>
      <c r="F388" s="136"/>
      <c r="G388" s="146" t="str">
        <f>IFERROR(VLOOKUP(F388,Deelnemers!$B$2:$C$26,2,FALSE),"")</f>
        <v/>
      </c>
      <c r="H388" s="164"/>
      <c r="I388" s="165"/>
      <c r="J388" s="166"/>
      <c r="K388" s="164"/>
      <c r="L388" s="165"/>
      <c r="M388" s="138">
        <f t="shared" ref="M388:M451" si="36">IFERROR(IF(H388&gt;E388,E388,H388)/J388,0)</f>
        <v>0</v>
      </c>
      <c r="N388" s="139">
        <f t="shared" ref="N388:N451" si="37">IFERROR(IF(I388&gt;G388,G388,I388)/J388,0)</f>
        <v>0</v>
      </c>
      <c r="O388" s="140" t="str">
        <f>_xlfn.IFNA(IF(AND(H388&gt;=VLOOKUP(D388,Deelnemers!$B:$D,2,FALSE),I388&gt;=VLOOKUP(F388,Deelnemers!$B:$D,2,FALSE)),1,IF(H388&gt;=VLOOKUP(D388,Deelnemers!$B:$D,2,FALSE),3,0)),"")</f>
        <v/>
      </c>
      <c r="P388" s="141" t="str">
        <f>_xlfn.IFNA(IF(AND(I388&gt;=VLOOKUP(F388,Deelnemers!$B:$D,2,FALSE),H388&gt;=VLOOKUP(D388,Deelnemers!$B:$D,2,FALSE)),1,IF(I388&gt;=VLOOKUP(F388,Deelnemers!$B:$D,2,FALSE),3,0)),"")</f>
        <v/>
      </c>
      <c r="Q388" t="str">
        <f t="shared" ref="Q388:Q451" si="38">_xlfn.CONCAT(D388,C388)</f>
        <v/>
      </c>
      <c r="R388" t="str">
        <f t="shared" ref="R388:R451" si="39">_xlfn.CONCAT(F388,C388)</f>
        <v/>
      </c>
      <c r="S388" t="s">
        <v>30</v>
      </c>
    </row>
    <row r="389" spans="1:19">
      <c r="A389" t="str">
        <f>B389&amp;"-"&amp;COUNTIF($B$3:B389, B389)</f>
        <v>--101</v>
      </c>
      <c r="B389" s="3" t="str">
        <f t="shared" si="35"/>
        <v>-</v>
      </c>
      <c r="C389" s="237"/>
      <c r="D389" s="116"/>
      <c r="E389" s="146" t="str">
        <f>IFERROR(VLOOKUP(D389,Deelnemers!$B$2:$C$26,2,FALSE),"")</f>
        <v/>
      </c>
      <c r="F389" s="136"/>
      <c r="G389" s="146" t="str">
        <f>IFERROR(VLOOKUP(F389,Deelnemers!$B$2:$C$26,2,FALSE),"")</f>
        <v/>
      </c>
      <c r="H389" s="164"/>
      <c r="I389" s="165"/>
      <c r="J389" s="166"/>
      <c r="K389" s="164"/>
      <c r="L389" s="165"/>
      <c r="M389" s="138">
        <f t="shared" si="36"/>
        <v>0</v>
      </c>
      <c r="N389" s="139">
        <f t="shared" si="37"/>
        <v>0</v>
      </c>
      <c r="O389" s="140" t="str">
        <f>_xlfn.IFNA(IF(AND(H389&gt;=VLOOKUP(D389,Deelnemers!$B:$D,2,FALSE),I389&gt;=VLOOKUP(F389,Deelnemers!$B:$D,2,FALSE)),1,IF(H389&gt;=VLOOKUP(D389,Deelnemers!$B:$D,2,FALSE),3,0)),"")</f>
        <v/>
      </c>
      <c r="P389" s="141" t="str">
        <f>_xlfn.IFNA(IF(AND(I389&gt;=VLOOKUP(F389,Deelnemers!$B:$D,2,FALSE),H389&gt;=VLOOKUP(D389,Deelnemers!$B:$D,2,FALSE)),1,IF(I389&gt;=VLOOKUP(F389,Deelnemers!$B:$D,2,FALSE),3,0)),"")</f>
        <v/>
      </c>
      <c r="Q389" t="str">
        <f t="shared" si="38"/>
        <v/>
      </c>
      <c r="R389" t="str">
        <f t="shared" si="39"/>
        <v/>
      </c>
      <c r="S389" t="s">
        <v>30</v>
      </c>
    </row>
    <row r="390" spans="1:19">
      <c r="A390" t="str">
        <f>B390&amp;"-"&amp;COUNTIF($B$3:B390, B390)</f>
        <v>--102</v>
      </c>
      <c r="B390" s="3" t="str">
        <f t="shared" si="35"/>
        <v>-</v>
      </c>
      <c r="C390" s="237"/>
      <c r="D390" s="116"/>
      <c r="E390" s="146" t="str">
        <f>IFERROR(VLOOKUP(D390,Deelnemers!$B$2:$C$26,2,FALSE),"")</f>
        <v/>
      </c>
      <c r="F390" s="136"/>
      <c r="G390" s="146" t="str">
        <f>IFERROR(VLOOKUP(F390,Deelnemers!$B$2:$C$26,2,FALSE),"")</f>
        <v/>
      </c>
      <c r="H390" s="164"/>
      <c r="I390" s="165"/>
      <c r="J390" s="166"/>
      <c r="K390" s="164"/>
      <c r="L390" s="165"/>
      <c r="M390" s="138">
        <f t="shared" si="36"/>
        <v>0</v>
      </c>
      <c r="N390" s="139">
        <f t="shared" si="37"/>
        <v>0</v>
      </c>
      <c r="O390" s="140" t="str">
        <f>_xlfn.IFNA(IF(AND(H390&gt;=VLOOKUP(D390,Deelnemers!$B:$D,2,FALSE),I390&gt;=VLOOKUP(F390,Deelnemers!$B:$D,2,FALSE)),1,IF(H390&gt;=VLOOKUP(D390,Deelnemers!$B:$D,2,FALSE),3,0)),"")</f>
        <v/>
      </c>
      <c r="P390" s="141" t="str">
        <f>_xlfn.IFNA(IF(AND(I390&gt;=VLOOKUP(F390,Deelnemers!$B:$D,2,FALSE),H390&gt;=VLOOKUP(D390,Deelnemers!$B:$D,2,FALSE)),1,IF(I390&gt;=VLOOKUP(F390,Deelnemers!$B:$D,2,FALSE),3,0)),"")</f>
        <v/>
      </c>
      <c r="Q390" t="str">
        <f t="shared" si="38"/>
        <v/>
      </c>
      <c r="R390" t="str">
        <f t="shared" si="39"/>
        <v/>
      </c>
      <c r="S390" t="s">
        <v>30</v>
      </c>
    </row>
    <row r="391" spans="1:19">
      <c r="A391" t="str">
        <f>B391&amp;"-"&amp;COUNTIF($B$3:B391, B391)</f>
        <v>--103</v>
      </c>
      <c r="B391" s="3" t="str">
        <f t="shared" si="35"/>
        <v>-</v>
      </c>
      <c r="C391" s="237"/>
      <c r="D391" s="116"/>
      <c r="E391" s="146" t="str">
        <f>IFERROR(VLOOKUP(D391,Deelnemers!$B$2:$C$26,2,FALSE),"")</f>
        <v/>
      </c>
      <c r="F391" s="136"/>
      <c r="G391" s="146" t="str">
        <f>IFERROR(VLOOKUP(F391,Deelnemers!$B$2:$C$26,2,FALSE),"")</f>
        <v/>
      </c>
      <c r="H391" s="164"/>
      <c r="I391" s="165"/>
      <c r="J391" s="166"/>
      <c r="K391" s="164"/>
      <c r="L391" s="165"/>
      <c r="M391" s="138">
        <f t="shared" si="36"/>
        <v>0</v>
      </c>
      <c r="N391" s="139">
        <f t="shared" si="37"/>
        <v>0</v>
      </c>
      <c r="O391" s="140" t="str">
        <f>_xlfn.IFNA(IF(AND(H391&gt;=VLOOKUP(D391,Deelnemers!$B:$D,2,FALSE),I391&gt;=VLOOKUP(F391,Deelnemers!$B:$D,2,FALSE)),1,IF(H391&gt;=VLOOKUP(D391,Deelnemers!$B:$D,2,FALSE),3,0)),"")</f>
        <v/>
      </c>
      <c r="P391" s="141" t="str">
        <f>_xlfn.IFNA(IF(AND(I391&gt;=VLOOKUP(F391,Deelnemers!$B:$D,2,FALSE),H391&gt;=VLOOKUP(D391,Deelnemers!$B:$D,2,FALSE)),1,IF(I391&gt;=VLOOKUP(F391,Deelnemers!$B:$D,2,FALSE),3,0)),"")</f>
        <v/>
      </c>
      <c r="Q391" t="str">
        <f t="shared" si="38"/>
        <v/>
      </c>
      <c r="R391" t="str">
        <f t="shared" si="39"/>
        <v/>
      </c>
      <c r="S391" t="s">
        <v>30</v>
      </c>
    </row>
    <row r="392" spans="1:19">
      <c r="A392" t="str">
        <f>B392&amp;"-"&amp;COUNTIF($B$3:B392, B392)</f>
        <v>--104</v>
      </c>
      <c r="B392" s="3" t="str">
        <f t="shared" si="35"/>
        <v>-</v>
      </c>
      <c r="C392" s="237"/>
      <c r="D392" s="116"/>
      <c r="E392" s="146" t="str">
        <f>IFERROR(VLOOKUP(D392,Deelnemers!$B$2:$C$26,2,FALSE),"")</f>
        <v/>
      </c>
      <c r="F392" s="136"/>
      <c r="G392" s="146" t="str">
        <f>IFERROR(VLOOKUP(F392,Deelnemers!$B$2:$C$26,2,FALSE),"")</f>
        <v/>
      </c>
      <c r="H392" s="164"/>
      <c r="I392" s="165"/>
      <c r="J392" s="166"/>
      <c r="K392" s="164"/>
      <c r="L392" s="165"/>
      <c r="M392" s="138">
        <f t="shared" si="36"/>
        <v>0</v>
      </c>
      <c r="N392" s="139">
        <f t="shared" si="37"/>
        <v>0</v>
      </c>
      <c r="O392" s="140" t="str">
        <f>_xlfn.IFNA(IF(AND(H392&gt;=VLOOKUP(D392,Deelnemers!$B:$D,2,FALSE),I392&gt;=VLOOKUP(F392,Deelnemers!$B:$D,2,FALSE)),1,IF(H392&gt;=VLOOKUP(D392,Deelnemers!$B:$D,2,FALSE),3,0)),"")</f>
        <v/>
      </c>
      <c r="P392" s="141" t="str">
        <f>_xlfn.IFNA(IF(AND(I392&gt;=VLOOKUP(F392,Deelnemers!$B:$D,2,FALSE),H392&gt;=VLOOKUP(D392,Deelnemers!$B:$D,2,FALSE)),1,IF(I392&gt;=VLOOKUP(F392,Deelnemers!$B:$D,2,FALSE),3,0)),"")</f>
        <v/>
      </c>
      <c r="Q392" t="str">
        <f t="shared" si="38"/>
        <v/>
      </c>
      <c r="R392" t="str">
        <f t="shared" si="39"/>
        <v/>
      </c>
      <c r="S392" t="s">
        <v>30</v>
      </c>
    </row>
    <row r="393" spans="1:19">
      <c r="A393" t="str">
        <f>B393&amp;"-"&amp;COUNTIF($B$3:B393, B393)</f>
        <v>--105</v>
      </c>
      <c r="B393" s="3" t="str">
        <f t="shared" si="35"/>
        <v>-</v>
      </c>
      <c r="C393" s="237"/>
      <c r="D393" s="116"/>
      <c r="E393" s="146" t="str">
        <f>IFERROR(VLOOKUP(D393,Deelnemers!$B$2:$C$26,2,FALSE),"")</f>
        <v/>
      </c>
      <c r="F393" s="136"/>
      <c r="G393" s="146" t="str">
        <f>IFERROR(VLOOKUP(F393,Deelnemers!$B$2:$C$26,2,FALSE),"")</f>
        <v/>
      </c>
      <c r="H393" s="164"/>
      <c r="I393" s="165"/>
      <c r="J393" s="166"/>
      <c r="K393" s="164"/>
      <c r="L393" s="165"/>
      <c r="M393" s="138">
        <f t="shared" si="36"/>
        <v>0</v>
      </c>
      <c r="N393" s="139">
        <f t="shared" si="37"/>
        <v>0</v>
      </c>
      <c r="O393" s="140" t="str">
        <f>_xlfn.IFNA(IF(AND(H393&gt;=VLOOKUP(D393,Deelnemers!$B:$D,2,FALSE),I393&gt;=VLOOKUP(F393,Deelnemers!$B:$D,2,FALSE)),1,IF(H393&gt;=VLOOKUP(D393,Deelnemers!$B:$D,2,FALSE),3,0)),"")</f>
        <v/>
      </c>
      <c r="P393" s="141" t="str">
        <f>_xlfn.IFNA(IF(AND(I393&gt;=VLOOKUP(F393,Deelnemers!$B:$D,2,FALSE),H393&gt;=VLOOKUP(D393,Deelnemers!$B:$D,2,FALSE)),1,IF(I393&gt;=VLOOKUP(F393,Deelnemers!$B:$D,2,FALSE),3,0)),"")</f>
        <v/>
      </c>
      <c r="Q393" t="str">
        <f t="shared" si="38"/>
        <v/>
      </c>
      <c r="R393" t="str">
        <f t="shared" si="39"/>
        <v/>
      </c>
      <c r="S393" t="s">
        <v>30</v>
      </c>
    </row>
    <row r="394" spans="1:19">
      <c r="A394" t="str">
        <f>B394&amp;"-"&amp;COUNTIF($B$3:B394, B394)</f>
        <v>--106</v>
      </c>
      <c r="B394" s="3" t="str">
        <f t="shared" si="35"/>
        <v>-</v>
      </c>
      <c r="C394" s="237"/>
      <c r="D394" s="116"/>
      <c r="E394" s="146" t="str">
        <f>IFERROR(VLOOKUP(D394,Deelnemers!$B$2:$C$26,2,FALSE),"")</f>
        <v/>
      </c>
      <c r="F394" s="136"/>
      <c r="G394" s="146" t="str">
        <f>IFERROR(VLOOKUP(F394,Deelnemers!$B$2:$C$26,2,FALSE),"")</f>
        <v/>
      </c>
      <c r="H394" s="164"/>
      <c r="I394" s="165"/>
      <c r="J394" s="166"/>
      <c r="K394" s="164"/>
      <c r="L394" s="165"/>
      <c r="M394" s="138">
        <f t="shared" si="36"/>
        <v>0</v>
      </c>
      <c r="N394" s="139">
        <f t="shared" si="37"/>
        <v>0</v>
      </c>
      <c r="O394" s="140" t="str">
        <f>_xlfn.IFNA(IF(AND(H394&gt;=VLOOKUP(D394,Deelnemers!$B:$D,2,FALSE),I394&gt;=VLOOKUP(F394,Deelnemers!$B:$D,2,FALSE)),1,IF(H394&gt;=VLOOKUP(D394,Deelnemers!$B:$D,2,FALSE),3,0)),"")</f>
        <v/>
      </c>
      <c r="P394" s="141" t="str">
        <f>_xlfn.IFNA(IF(AND(I394&gt;=VLOOKUP(F394,Deelnemers!$B:$D,2,FALSE),H394&gt;=VLOOKUP(D394,Deelnemers!$B:$D,2,FALSE)),1,IF(I394&gt;=VLOOKUP(F394,Deelnemers!$B:$D,2,FALSE),3,0)),"")</f>
        <v/>
      </c>
      <c r="Q394" t="str">
        <f t="shared" si="38"/>
        <v/>
      </c>
      <c r="R394" t="str">
        <f t="shared" si="39"/>
        <v/>
      </c>
      <c r="S394" t="s">
        <v>30</v>
      </c>
    </row>
    <row r="395" spans="1:19">
      <c r="A395" t="str">
        <f>B395&amp;"-"&amp;COUNTIF($B$3:B395, B395)</f>
        <v>--107</v>
      </c>
      <c r="B395" s="3" t="str">
        <f t="shared" si="35"/>
        <v>-</v>
      </c>
      <c r="C395" s="237"/>
      <c r="D395" s="116"/>
      <c r="E395" s="146" t="str">
        <f>IFERROR(VLOOKUP(D395,Deelnemers!$B$2:$C$26,2,FALSE),"")</f>
        <v/>
      </c>
      <c r="F395" s="136"/>
      <c r="G395" s="146" t="str">
        <f>IFERROR(VLOOKUP(F395,Deelnemers!$B$2:$C$26,2,FALSE),"")</f>
        <v/>
      </c>
      <c r="H395" s="164"/>
      <c r="I395" s="165"/>
      <c r="J395" s="166"/>
      <c r="K395" s="164"/>
      <c r="L395" s="165"/>
      <c r="M395" s="138">
        <f t="shared" si="36"/>
        <v>0</v>
      </c>
      <c r="N395" s="139">
        <f t="shared" si="37"/>
        <v>0</v>
      </c>
      <c r="O395" s="140" t="str">
        <f>_xlfn.IFNA(IF(AND(H395&gt;=VLOOKUP(D395,Deelnemers!$B:$D,2,FALSE),I395&gt;=VLOOKUP(F395,Deelnemers!$B:$D,2,FALSE)),1,IF(H395&gt;=VLOOKUP(D395,Deelnemers!$B:$D,2,FALSE),3,0)),"")</f>
        <v/>
      </c>
      <c r="P395" s="141" t="str">
        <f>_xlfn.IFNA(IF(AND(I395&gt;=VLOOKUP(F395,Deelnemers!$B:$D,2,FALSE),H395&gt;=VLOOKUP(D395,Deelnemers!$B:$D,2,FALSE)),1,IF(I395&gt;=VLOOKUP(F395,Deelnemers!$B:$D,2,FALSE),3,0)),"")</f>
        <v/>
      </c>
      <c r="Q395" t="str">
        <f t="shared" si="38"/>
        <v/>
      </c>
      <c r="R395" t="str">
        <f t="shared" si="39"/>
        <v/>
      </c>
      <c r="S395" t="s">
        <v>30</v>
      </c>
    </row>
    <row r="396" spans="1:19">
      <c r="A396" t="str">
        <f>B396&amp;"-"&amp;COUNTIF($B$3:B396, B396)</f>
        <v>--108</v>
      </c>
      <c r="B396" s="3" t="str">
        <f t="shared" si="35"/>
        <v>-</v>
      </c>
      <c r="C396" s="237"/>
      <c r="D396" s="116"/>
      <c r="E396" s="146" t="str">
        <f>IFERROR(VLOOKUP(D396,Deelnemers!$B$2:$C$26,2,FALSE),"")</f>
        <v/>
      </c>
      <c r="F396" s="136"/>
      <c r="G396" s="146" t="str">
        <f>IFERROR(VLOOKUP(F396,Deelnemers!$B$2:$C$26,2,FALSE),"")</f>
        <v/>
      </c>
      <c r="H396" s="164"/>
      <c r="I396" s="165"/>
      <c r="J396" s="166"/>
      <c r="K396" s="164"/>
      <c r="L396" s="165"/>
      <c r="M396" s="138">
        <f t="shared" si="36"/>
        <v>0</v>
      </c>
      <c r="N396" s="139">
        <f t="shared" si="37"/>
        <v>0</v>
      </c>
      <c r="O396" s="140" t="str">
        <f>_xlfn.IFNA(IF(AND(H396&gt;=VLOOKUP(D396,Deelnemers!$B:$D,2,FALSE),I396&gt;=VLOOKUP(F396,Deelnemers!$B:$D,2,FALSE)),1,IF(H396&gt;=VLOOKUP(D396,Deelnemers!$B:$D,2,FALSE),3,0)),"")</f>
        <v/>
      </c>
      <c r="P396" s="141" t="str">
        <f>_xlfn.IFNA(IF(AND(I396&gt;=VLOOKUP(F396,Deelnemers!$B:$D,2,FALSE),H396&gt;=VLOOKUP(D396,Deelnemers!$B:$D,2,FALSE)),1,IF(I396&gt;=VLOOKUP(F396,Deelnemers!$B:$D,2,FALSE),3,0)),"")</f>
        <v/>
      </c>
      <c r="Q396" t="str">
        <f t="shared" si="38"/>
        <v/>
      </c>
      <c r="R396" t="str">
        <f t="shared" si="39"/>
        <v/>
      </c>
      <c r="S396" t="s">
        <v>30</v>
      </c>
    </row>
    <row r="397" spans="1:19">
      <c r="A397" t="str">
        <f>B397&amp;"-"&amp;COUNTIF($B$3:B397, B397)</f>
        <v>--109</v>
      </c>
      <c r="B397" s="3" t="str">
        <f t="shared" si="35"/>
        <v>-</v>
      </c>
      <c r="C397" s="237"/>
      <c r="D397" s="116"/>
      <c r="E397" s="146" t="str">
        <f>IFERROR(VLOOKUP(D397,Deelnemers!$B$2:$C$26,2,FALSE),"")</f>
        <v/>
      </c>
      <c r="F397" s="136"/>
      <c r="G397" s="146" t="str">
        <f>IFERROR(VLOOKUP(F397,Deelnemers!$B$2:$C$26,2,FALSE),"")</f>
        <v/>
      </c>
      <c r="H397" s="164"/>
      <c r="I397" s="165"/>
      <c r="J397" s="166"/>
      <c r="K397" s="164"/>
      <c r="L397" s="165"/>
      <c r="M397" s="138">
        <f t="shared" si="36"/>
        <v>0</v>
      </c>
      <c r="N397" s="139">
        <f t="shared" si="37"/>
        <v>0</v>
      </c>
      <c r="O397" s="140" t="str">
        <f>_xlfn.IFNA(IF(AND(H397&gt;=VLOOKUP(D397,Deelnemers!$B:$D,2,FALSE),I397&gt;=VLOOKUP(F397,Deelnemers!$B:$D,2,FALSE)),1,IF(H397&gt;=VLOOKUP(D397,Deelnemers!$B:$D,2,FALSE),3,0)),"")</f>
        <v/>
      </c>
      <c r="P397" s="141" t="str">
        <f>_xlfn.IFNA(IF(AND(I397&gt;=VLOOKUP(F397,Deelnemers!$B:$D,2,FALSE),H397&gt;=VLOOKUP(D397,Deelnemers!$B:$D,2,FALSE)),1,IF(I397&gt;=VLOOKUP(F397,Deelnemers!$B:$D,2,FALSE),3,0)),"")</f>
        <v/>
      </c>
      <c r="Q397" t="str">
        <f t="shared" si="38"/>
        <v/>
      </c>
      <c r="R397" t="str">
        <f t="shared" si="39"/>
        <v/>
      </c>
      <c r="S397" t="s">
        <v>30</v>
      </c>
    </row>
    <row r="398" spans="1:19">
      <c r="A398" t="str">
        <f>B398&amp;"-"&amp;COUNTIF($B$3:B398, B398)</f>
        <v>--110</v>
      </c>
      <c r="B398" s="3" t="str">
        <f t="shared" si="35"/>
        <v>-</v>
      </c>
      <c r="C398" s="237"/>
      <c r="D398" s="116"/>
      <c r="E398" s="146" t="str">
        <f>IFERROR(VLOOKUP(D398,Deelnemers!$B$2:$C$26,2,FALSE),"")</f>
        <v/>
      </c>
      <c r="F398" s="136"/>
      <c r="G398" s="146" t="str">
        <f>IFERROR(VLOOKUP(F398,Deelnemers!$B$2:$C$26,2,FALSE),"")</f>
        <v/>
      </c>
      <c r="H398" s="164"/>
      <c r="I398" s="165"/>
      <c r="J398" s="166"/>
      <c r="K398" s="164"/>
      <c r="L398" s="165"/>
      <c r="M398" s="138">
        <f t="shared" si="36"/>
        <v>0</v>
      </c>
      <c r="N398" s="139">
        <f t="shared" si="37"/>
        <v>0</v>
      </c>
      <c r="O398" s="140" t="str">
        <f>_xlfn.IFNA(IF(AND(H398&gt;=VLOOKUP(D398,Deelnemers!$B:$D,2,FALSE),I398&gt;=VLOOKUP(F398,Deelnemers!$B:$D,2,FALSE)),1,IF(H398&gt;=VLOOKUP(D398,Deelnemers!$B:$D,2,FALSE),3,0)),"")</f>
        <v/>
      </c>
      <c r="P398" s="141" t="str">
        <f>_xlfn.IFNA(IF(AND(I398&gt;=VLOOKUP(F398,Deelnemers!$B:$D,2,FALSE),H398&gt;=VLOOKUP(D398,Deelnemers!$B:$D,2,FALSE)),1,IF(I398&gt;=VLOOKUP(F398,Deelnemers!$B:$D,2,FALSE),3,0)),"")</f>
        <v/>
      </c>
      <c r="Q398" t="str">
        <f t="shared" si="38"/>
        <v/>
      </c>
      <c r="R398" t="str">
        <f t="shared" si="39"/>
        <v/>
      </c>
      <c r="S398" t="s">
        <v>30</v>
      </c>
    </row>
    <row r="399" spans="1:19">
      <c r="A399" t="str">
        <f>B399&amp;"-"&amp;COUNTIF($B$3:B399, B399)</f>
        <v>--111</v>
      </c>
      <c r="B399" s="3" t="str">
        <f t="shared" si="35"/>
        <v>-</v>
      </c>
      <c r="C399" s="237"/>
      <c r="D399" s="116"/>
      <c r="E399" s="146" t="str">
        <f>IFERROR(VLOOKUP(D399,Deelnemers!$B$2:$C$26,2,FALSE),"")</f>
        <v/>
      </c>
      <c r="F399" s="136"/>
      <c r="G399" s="146" t="str">
        <f>IFERROR(VLOOKUP(F399,Deelnemers!$B$2:$C$26,2,FALSE),"")</f>
        <v/>
      </c>
      <c r="H399" s="164"/>
      <c r="I399" s="165"/>
      <c r="J399" s="166"/>
      <c r="K399" s="164"/>
      <c r="L399" s="165"/>
      <c r="M399" s="138">
        <f t="shared" si="36"/>
        <v>0</v>
      </c>
      <c r="N399" s="139">
        <f t="shared" si="37"/>
        <v>0</v>
      </c>
      <c r="O399" s="140" t="str">
        <f>_xlfn.IFNA(IF(AND(H399&gt;=VLOOKUP(D399,Deelnemers!$B:$D,2,FALSE),I399&gt;=VLOOKUP(F399,Deelnemers!$B:$D,2,FALSE)),1,IF(H399&gt;=VLOOKUP(D399,Deelnemers!$B:$D,2,FALSE),3,0)),"")</f>
        <v/>
      </c>
      <c r="P399" s="141" t="str">
        <f>_xlfn.IFNA(IF(AND(I399&gt;=VLOOKUP(F399,Deelnemers!$B:$D,2,FALSE),H399&gt;=VLOOKUP(D399,Deelnemers!$B:$D,2,FALSE)),1,IF(I399&gt;=VLOOKUP(F399,Deelnemers!$B:$D,2,FALSE),3,0)),"")</f>
        <v/>
      </c>
      <c r="Q399" t="str">
        <f t="shared" si="38"/>
        <v/>
      </c>
      <c r="R399" t="str">
        <f t="shared" si="39"/>
        <v/>
      </c>
      <c r="S399" t="s">
        <v>30</v>
      </c>
    </row>
    <row r="400" spans="1:19">
      <c r="B400" s="3" t="str">
        <f t="shared" si="35"/>
        <v>-</v>
      </c>
      <c r="C400" s="237"/>
      <c r="D400" s="116"/>
      <c r="E400" s="146" t="str">
        <f>IFERROR(VLOOKUP(D400,Deelnemers!$B$2:$C$26,2,FALSE),"")</f>
        <v/>
      </c>
      <c r="F400" s="136"/>
      <c r="G400" s="146" t="str">
        <f>IFERROR(VLOOKUP(F400,Deelnemers!$B$2:$C$26,2,FALSE),"")</f>
        <v/>
      </c>
      <c r="H400" s="164"/>
      <c r="I400" s="165"/>
      <c r="J400" s="166"/>
      <c r="K400" s="164"/>
      <c r="L400" s="165"/>
      <c r="M400" s="138">
        <f t="shared" si="36"/>
        <v>0</v>
      </c>
      <c r="N400" s="139">
        <f t="shared" si="37"/>
        <v>0</v>
      </c>
      <c r="O400" s="140" t="str">
        <f>_xlfn.IFNA(IF(AND(H400&gt;=VLOOKUP(D400,Deelnemers!$B:$D,2,FALSE),I400&gt;=VLOOKUP(F400,Deelnemers!$B:$D,2,FALSE)),1,IF(H400&gt;=VLOOKUP(D400,Deelnemers!$B:$D,2,FALSE),3,0)),"")</f>
        <v/>
      </c>
      <c r="P400" s="141" t="str">
        <f>_xlfn.IFNA(IF(AND(I400&gt;=VLOOKUP(F400,Deelnemers!$B:$D,2,FALSE),H400&gt;=VLOOKUP(D400,Deelnemers!$B:$D,2,FALSE)),1,IF(I400&gt;=VLOOKUP(F400,Deelnemers!$B:$D,2,FALSE),3,0)),"")</f>
        <v/>
      </c>
      <c r="Q400" t="str">
        <f t="shared" si="38"/>
        <v/>
      </c>
      <c r="R400" t="str">
        <f t="shared" si="39"/>
        <v/>
      </c>
      <c r="S400" t="s">
        <v>30</v>
      </c>
    </row>
    <row r="401" spans="2:19">
      <c r="B401" s="3" t="str">
        <f t="shared" si="35"/>
        <v>-</v>
      </c>
      <c r="C401" s="237"/>
      <c r="D401" s="116"/>
      <c r="E401" s="146" t="str">
        <f>IFERROR(VLOOKUP(D401,Deelnemers!$B$2:$C$26,2,FALSE),"")</f>
        <v/>
      </c>
      <c r="F401" s="136"/>
      <c r="G401" s="146" t="str">
        <f>IFERROR(VLOOKUP(F401,Deelnemers!$B$2:$C$26,2,FALSE),"")</f>
        <v/>
      </c>
      <c r="H401" s="164"/>
      <c r="I401" s="165"/>
      <c r="J401" s="166"/>
      <c r="K401" s="164"/>
      <c r="L401" s="165"/>
      <c r="M401" s="138">
        <f t="shared" si="36"/>
        <v>0</v>
      </c>
      <c r="N401" s="139">
        <f t="shared" si="37"/>
        <v>0</v>
      </c>
      <c r="O401" s="140" t="str">
        <f>_xlfn.IFNA(IF(AND(H401&gt;=VLOOKUP(D401,Deelnemers!$B:$D,2,FALSE),I401&gt;=VLOOKUP(F401,Deelnemers!$B:$D,2,FALSE)),1,IF(H401&gt;=VLOOKUP(D401,Deelnemers!$B:$D,2,FALSE),3,0)),"")</f>
        <v/>
      </c>
      <c r="P401" s="141" t="str">
        <f>_xlfn.IFNA(IF(AND(I401&gt;=VLOOKUP(F401,Deelnemers!$B:$D,2,FALSE),H401&gt;=VLOOKUP(D401,Deelnemers!$B:$D,2,FALSE)),1,IF(I401&gt;=VLOOKUP(F401,Deelnemers!$B:$D,2,FALSE),3,0)),"")</f>
        <v/>
      </c>
      <c r="Q401" t="str">
        <f t="shared" si="38"/>
        <v/>
      </c>
      <c r="R401" t="str">
        <f t="shared" si="39"/>
        <v/>
      </c>
      <c r="S401" t="s">
        <v>30</v>
      </c>
    </row>
    <row r="402" spans="2:19">
      <c r="B402" s="3" t="str">
        <f t="shared" si="35"/>
        <v>-</v>
      </c>
      <c r="C402" s="237"/>
      <c r="D402" s="116"/>
      <c r="E402" s="146" t="str">
        <f>IFERROR(VLOOKUP(D402,Deelnemers!$B$2:$C$26,2,FALSE),"")</f>
        <v/>
      </c>
      <c r="F402" s="136"/>
      <c r="G402" s="146" t="str">
        <f>IFERROR(VLOOKUP(F402,Deelnemers!$B$2:$C$26,2,FALSE),"")</f>
        <v/>
      </c>
      <c r="H402" s="164"/>
      <c r="I402" s="165"/>
      <c r="J402" s="166"/>
      <c r="K402" s="164"/>
      <c r="L402" s="165"/>
      <c r="M402" s="138">
        <f t="shared" si="36"/>
        <v>0</v>
      </c>
      <c r="N402" s="139">
        <f t="shared" si="37"/>
        <v>0</v>
      </c>
      <c r="O402" s="140" t="str">
        <f>_xlfn.IFNA(IF(AND(H402&gt;=VLOOKUP(D402,Deelnemers!$B:$D,2,FALSE),I402&gt;=VLOOKUP(F402,Deelnemers!$B:$D,2,FALSE)),1,IF(H402&gt;=VLOOKUP(D402,Deelnemers!$B:$D,2,FALSE),3,0)),"")</f>
        <v/>
      </c>
      <c r="P402" s="141" t="str">
        <f>_xlfn.IFNA(IF(AND(I402&gt;=VLOOKUP(F402,Deelnemers!$B:$D,2,FALSE),H402&gt;=VLOOKUP(D402,Deelnemers!$B:$D,2,FALSE)),1,IF(I402&gt;=VLOOKUP(F402,Deelnemers!$B:$D,2,FALSE),3,0)),"")</f>
        <v/>
      </c>
      <c r="Q402" t="str">
        <f t="shared" si="38"/>
        <v/>
      </c>
      <c r="R402" t="str">
        <f t="shared" si="39"/>
        <v/>
      </c>
      <c r="S402" t="s">
        <v>30</v>
      </c>
    </row>
    <row r="403" spans="2:19">
      <c r="B403" s="3" t="str">
        <f t="shared" si="35"/>
        <v>-</v>
      </c>
      <c r="C403" s="237"/>
      <c r="D403" s="116"/>
      <c r="E403" s="146" t="str">
        <f>IFERROR(VLOOKUP(D403,Deelnemers!$B$2:$C$26,2,FALSE),"")</f>
        <v/>
      </c>
      <c r="F403" s="136"/>
      <c r="G403" s="146" t="str">
        <f>IFERROR(VLOOKUP(F403,Deelnemers!$B$2:$C$26,2,FALSE),"")</f>
        <v/>
      </c>
      <c r="H403" s="164"/>
      <c r="I403" s="165"/>
      <c r="J403" s="166"/>
      <c r="K403" s="164"/>
      <c r="L403" s="165"/>
      <c r="M403" s="138">
        <f t="shared" si="36"/>
        <v>0</v>
      </c>
      <c r="N403" s="139">
        <f t="shared" si="37"/>
        <v>0</v>
      </c>
      <c r="O403" s="140" t="str">
        <f>_xlfn.IFNA(IF(AND(H403&gt;=VLOOKUP(D403,Deelnemers!$B:$D,2,FALSE),I403&gt;=VLOOKUP(F403,Deelnemers!$B:$D,2,FALSE)),1,IF(H403&gt;=VLOOKUP(D403,Deelnemers!$B:$D,2,FALSE),3,0)),"")</f>
        <v/>
      </c>
      <c r="P403" s="141" t="str">
        <f>_xlfn.IFNA(IF(AND(I403&gt;=VLOOKUP(F403,Deelnemers!$B:$D,2,FALSE),H403&gt;=VLOOKUP(D403,Deelnemers!$B:$D,2,FALSE)),1,IF(I403&gt;=VLOOKUP(F403,Deelnemers!$B:$D,2,FALSE),3,0)),"")</f>
        <v/>
      </c>
      <c r="Q403" t="str">
        <f t="shared" si="38"/>
        <v/>
      </c>
      <c r="R403" t="str">
        <f t="shared" si="39"/>
        <v/>
      </c>
      <c r="S403" t="s">
        <v>30</v>
      </c>
    </row>
    <row r="404" spans="2:19">
      <c r="B404" s="3" t="str">
        <f t="shared" si="35"/>
        <v>-</v>
      </c>
      <c r="C404" s="237"/>
      <c r="D404" s="116"/>
      <c r="E404" s="146" t="str">
        <f>IFERROR(VLOOKUP(D404,Deelnemers!$B$2:$C$26,2,FALSE),"")</f>
        <v/>
      </c>
      <c r="F404" s="136"/>
      <c r="G404" s="146" t="str">
        <f>IFERROR(VLOOKUP(F404,Deelnemers!$B$2:$C$26,2,FALSE),"")</f>
        <v/>
      </c>
      <c r="H404" s="164"/>
      <c r="I404" s="165"/>
      <c r="J404" s="166"/>
      <c r="K404" s="164"/>
      <c r="L404" s="165"/>
      <c r="M404" s="138">
        <f t="shared" si="36"/>
        <v>0</v>
      </c>
      <c r="N404" s="139">
        <f t="shared" si="37"/>
        <v>0</v>
      </c>
      <c r="O404" s="140" t="str">
        <f>_xlfn.IFNA(IF(AND(H404&gt;=VLOOKUP(D404,Deelnemers!$B:$D,2,FALSE),I404&gt;=VLOOKUP(F404,Deelnemers!$B:$D,2,FALSE)),1,IF(H404&gt;=VLOOKUP(D404,Deelnemers!$B:$D,2,FALSE),3,0)),"")</f>
        <v/>
      </c>
      <c r="P404" s="141" t="str">
        <f>_xlfn.IFNA(IF(AND(I404&gt;=VLOOKUP(F404,Deelnemers!$B:$D,2,FALSE),H404&gt;=VLOOKUP(D404,Deelnemers!$B:$D,2,FALSE)),1,IF(I404&gt;=VLOOKUP(F404,Deelnemers!$B:$D,2,FALSE),3,0)),"")</f>
        <v/>
      </c>
      <c r="Q404" t="str">
        <f t="shared" si="38"/>
        <v/>
      </c>
      <c r="R404" t="str">
        <f t="shared" si="39"/>
        <v/>
      </c>
      <c r="S404" t="s">
        <v>30</v>
      </c>
    </row>
    <row r="405" spans="2:19">
      <c r="B405" s="3" t="str">
        <f t="shared" si="35"/>
        <v>-</v>
      </c>
      <c r="C405" s="237"/>
      <c r="D405" s="116"/>
      <c r="E405" s="146" t="str">
        <f>IFERROR(VLOOKUP(D405,Deelnemers!$B$2:$C$26,2,FALSE),"")</f>
        <v/>
      </c>
      <c r="F405" s="136"/>
      <c r="G405" s="146" t="str">
        <f>IFERROR(VLOOKUP(F405,Deelnemers!$B$2:$C$26,2,FALSE),"")</f>
        <v/>
      </c>
      <c r="H405" s="164"/>
      <c r="I405" s="165"/>
      <c r="J405" s="166"/>
      <c r="K405" s="164"/>
      <c r="L405" s="165"/>
      <c r="M405" s="138">
        <f t="shared" si="36"/>
        <v>0</v>
      </c>
      <c r="N405" s="139">
        <f t="shared" si="37"/>
        <v>0</v>
      </c>
      <c r="O405" s="140" t="str">
        <f>_xlfn.IFNA(IF(AND(H405&gt;=VLOOKUP(D405,Deelnemers!$B:$D,2,FALSE),I405&gt;=VLOOKUP(F405,Deelnemers!$B:$D,2,FALSE)),1,IF(H405&gt;=VLOOKUP(D405,Deelnemers!$B:$D,2,FALSE),3,0)),"")</f>
        <v/>
      </c>
      <c r="P405" s="141" t="str">
        <f>_xlfn.IFNA(IF(AND(I405&gt;=VLOOKUP(F405,Deelnemers!$B:$D,2,FALSE),H405&gt;=VLOOKUP(D405,Deelnemers!$B:$D,2,FALSE)),1,IF(I405&gt;=VLOOKUP(F405,Deelnemers!$B:$D,2,FALSE),3,0)),"")</f>
        <v/>
      </c>
      <c r="Q405" t="str">
        <f t="shared" si="38"/>
        <v/>
      </c>
      <c r="R405" t="str">
        <f t="shared" si="39"/>
        <v/>
      </c>
      <c r="S405" t="s">
        <v>30</v>
      </c>
    </row>
    <row r="406" spans="2:19">
      <c r="B406" s="3" t="str">
        <f t="shared" si="35"/>
        <v>-</v>
      </c>
      <c r="C406" s="237"/>
      <c r="D406" s="116"/>
      <c r="E406" s="146" t="str">
        <f>IFERROR(VLOOKUP(D406,Deelnemers!$B$2:$C$26,2,FALSE),"")</f>
        <v/>
      </c>
      <c r="F406" s="136"/>
      <c r="G406" s="146" t="str">
        <f>IFERROR(VLOOKUP(F406,Deelnemers!$B$2:$C$26,2,FALSE),"")</f>
        <v/>
      </c>
      <c r="H406" s="164"/>
      <c r="I406" s="165"/>
      <c r="J406" s="166"/>
      <c r="K406" s="164"/>
      <c r="L406" s="165"/>
      <c r="M406" s="138">
        <f t="shared" si="36"/>
        <v>0</v>
      </c>
      <c r="N406" s="139">
        <f t="shared" si="37"/>
        <v>0</v>
      </c>
      <c r="O406" s="140" t="str">
        <f>_xlfn.IFNA(IF(AND(H406&gt;=VLOOKUP(D406,Deelnemers!$B:$D,2,FALSE),I406&gt;=VLOOKUP(F406,Deelnemers!$B:$D,2,FALSE)),1,IF(H406&gt;=VLOOKUP(D406,Deelnemers!$B:$D,2,FALSE),3,0)),"")</f>
        <v/>
      </c>
      <c r="P406" s="141" t="str">
        <f>_xlfn.IFNA(IF(AND(I406&gt;=VLOOKUP(F406,Deelnemers!$B:$D,2,FALSE),H406&gt;=VLOOKUP(D406,Deelnemers!$B:$D,2,FALSE)),1,IF(I406&gt;=VLOOKUP(F406,Deelnemers!$B:$D,2,FALSE),3,0)),"")</f>
        <v/>
      </c>
      <c r="Q406" t="str">
        <f t="shared" si="38"/>
        <v/>
      </c>
      <c r="R406" t="str">
        <f t="shared" si="39"/>
        <v/>
      </c>
      <c r="S406" t="s">
        <v>30</v>
      </c>
    </row>
    <row r="407" spans="2:19">
      <c r="B407" s="3" t="str">
        <f t="shared" si="35"/>
        <v>-</v>
      </c>
      <c r="C407" s="237"/>
      <c r="D407" s="116"/>
      <c r="E407" s="146" t="str">
        <f>IFERROR(VLOOKUP(D407,Deelnemers!$B$2:$C$26,2,FALSE),"")</f>
        <v/>
      </c>
      <c r="F407" s="136"/>
      <c r="G407" s="146" t="str">
        <f>IFERROR(VLOOKUP(F407,Deelnemers!$B$2:$C$26,2,FALSE),"")</f>
        <v/>
      </c>
      <c r="H407" s="164"/>
      <c r="I407" s="165"/>
      <c r="J407" s="166"/>
      <c r="K407" s="164"/>
      <c r="L407" s="165"/>
      <c r="M407" s="138">
        <f t="shared" si="36"/>
        <v>0</v>
      </c>
      <c r="N407" s="139">
        <f t="shared" si="37"/>
        <v>0</v>
      </c>
      <c r="O407" s="140" t="str">
        <f>_xlfn.IFNA(IF(AND(H407&gt;=VLOOKUP(D407,Deelnemers!$B:$D,2,FALSE),I407&gt;=VLOOKUP(F407,Deelnemers!$B:$D,2,FALSE)),1,IF(H407&gt;=VLOOKUP(D407,Deelnemers!$B:$D,2,FALSE),3,0)),"")</f>
        <v/>
      </c>
      <c r="P407" s="141" t="str">
        <f>_xlfn.IFNA(IF(AND(I407&gt;=VLOOKUP(F407,Deelnemers!$B:$D,2,FALSE),H407&gt;=VLOOKUP(D407,Deelnemers!$B:$D,2,FALSE)),1,IF(I407&gt;=VLOOKUP(F407,Deelnemers!$B:$D,2,FALSE),3,0)),"")</f>
        <v/>
      </c>
      <c r="Q407" t="str">
        <f t="shared" si="38"/>
        <v/>
      </c>
      <c r="R407" t="str">
        <f t="shared" si="39"/>
        <v/>
      </c>
      <c r="S407" t="s">
        <v>30</v>
      </c>
    </row>
    <row r="408" spans="2:19">
      <c r="B408" s="3" t="str">
        <f t="shared" si="35"/>
        <v>-</v>
      </c>
      <c r="C408" s="237"/>
      <c r="D408" s="116"/>
      <c r="E408" s="146" t="str">
        <f>IFERROR(VLOOKUP(D408,Deelnemers!$B$2:$C$26,2,FALSE),"")</f>
        <v/>
      </c>
      <c r="F408" s="136"/>
      <c r="G408" s="146" t="str">
        <f>IFERROR(VLOOKUP(F408,Deelnemers!$B$2:$C$26,2,FALSE),"")</f>
        <v/>
      </c>
      <c r="H408" s="164"/>
      <c r="I408" s="165"/>
      <c r="J408" s="166"/>
      <c r="K408" s="164"/>
      <c r="L408" s="165"/>
      <c r="M408" s="138">
        <f t="shared" si="36"/>
        <v>0</v>
      </c>
      <c r="N408" s="139">
        <f t="shared" si="37"/>
        <v>0</v>
      </c>
      <c r="O408" s="140" t="str">
        <f>_xlfn.IFNA(IF(AND(H408&gt;=VLOOKUP(D408,Deelnemers!$B:$D,2,FALSE),I408&gt;=VLOOKUP(F408,Deelnemers!$B:$D,2,FALSE)),1,IF(H408&gt;=VLOOKUP(D408,Deelnemers!$B:$D,2,FALSE),3,0)),"")</f>
        <v/>
      </c>
      <c r="P408" s="141" t="str">
        <f>_xlfn.IFNA(IF(AND(I408&gt;=VLOOKUP(F408,Deelnemers!$B:$D,2,FALSE),H408&gt;=VLOOKUP(D408,Deelnemers!$B:$D,2,FALSE)),1,IF(I408&gt;=VLOOKUP(F408,Deelnemers!$B:$D,2,FALSE),3,0)),"")</f>
        <v/>
      </c>
      <c r="Q408" t="str">
        <f t="shared" si="38"/>
        <v/>
      </c>
      <c r="R408" t="str">
        <f t="shared" si="39"/>
        <v/>
      </c>
      <c r="S408" t="s">
        <v>30</v>
      </c>
    </row>
    <row r="409" spans="2:19">
      <c r="B409" s="3" t="str">
        <f t="shared" si="35"/>
        <v>-</v>
      </c>
      <c r="C409" s="237"/>
      <c r="D409" s="116"/>
      <c r="E409" s="146" t="str">
        <f>IFERROR(VLOOKUP(D409,Deelnemers!$B$2:$C$26,2,FALSE),"")</f>
        <v/>
      </c>
      <c r="F409" s="136"/>
      <c r="G409" s="146" t="str">
        <f>IFERROR(VLOOKUP(F409,Deelnemers!$B$2:$C$26,2,FALSE),"")</f>
        <v/>
      </c>
      <c r="H409" s="164"/>
      <c r="I409" s="165"/>
      <c r="J409" s="166"/>
      <c r="K409" s="164"/>
      <c r="L409" s="165"/>
      <c r="M409" s="138">
        <f t="shared" si="36"/>
        <v>0</v>
      </c>
      <c r="N409" s="139">
        <f t="shared" si="37"/>
        <v>0</v>
      </c>
      <c r="O409" s="140" t="str">
        <f>_xlfn.IFNA(IF(AND(H409&gt;=VLOOKUP(D409,Deelnemers!$B:$D,2,FALSE),I409&gt;=VLOOKUP(F409,Deelnemers!$B:$D,2,FALSE)),1,IF(H409&gt;=VLOOKUP(D409,Deelnemers!$B:$D,2,FALSE),3,0)),"")</f>
        <v/>
      </c>
      <c r="P409" s="141" t="str">
        <f>_xlfn.IFNA(IF(AND(I409&gt;=VLOOKUP(F409,Deelnemers!$B:$D,2,FALSE),H409&gt;=VLOOKUP(D409,Deelnemers!$B:$D,2,FALSE)),1,IF(I409&gt;=VLOOKUP(F409,Deelnemers!$B:$D,2,FALSE),3,0)),"")</f>
        <v/>
      </c>
      <c r="Q409" t="str">
        <f t="shared" si="38"/>
        <v/>
      </c>
      <c r="R409" t="str">
        <f t="shared" si="39"/>
        <v/>
      </c>
      <c r="S409" t="s">
        <v>30</v>
      </c>
    </row>
    <row r="410" spans="2:19">
      <c r="B410" s="3" t="str">
        <f t="shared" si="35"/>
        <v>-</v>
      </c>
      <c r="C410" s="237"/>
      <c r="D410" s="116"/>
      <c r="E410" s="146" t="str">
        <f>IFERROR(VLOOKUP(D410,Deelnemers!$B$2:$C$26,2,FALSE),"")</f>
        <v/>
      </c>
      <c r="F410" s="136"/>
      <c r="G410" s="146" t="str">
        <f>IFERROR(VLOOKUP(F410,Deelnemers!$B$2:$C$26,2,FALSE),"")</f>
        <v/>
      </c>
      <c r="H410" s="164"/>
      <c r="I410" s="165"/>
      <c r="J410" s="166"/>
      <c r="K410" s="164"/>
      <c r="L410" s="165"/>
      <c r="M410" s="138">
        <f t="shared" si="36"/>
        <v>0</v>
      </c>
      <c r="N410" s="139">
        <f t="shared" si="37"/>
        <v>0</v>
      </c>
      <c r="O410" s="140" t="str">
        <f>_xlfn.IFNA(IF(AND(H410&gt;=VLOOKUP(D410,Deelnemers!$B:$D,2,FALSE),I410&gt;=VLOOKUP(F410,Deelnemers!$B:$D,2,FALSE)),1,IF(H410&gt;=VLOOKUP(D410,Deelnemers!$B:$D,2,FALSE),3,0)),"")</f>
        <v/>
      </c>
      <c r="P410" s="141" t="str">
        <f>_xlfn.IFNA(IF(AND(I410&gt;=VLOOKUP(F410,Deelnemers!$B:$D,2,FALSE),H410&gt;=VLOOKUP(D410,Deelnemers!$B:$D,2,FALSE)),1,IF(I410&gt;=VLOOKUP(F410,Deelnemers!$B:$D,2,FALSE),3,0)),"")</f>
        <v/>
      </c>
      <c r="Q410" t="str">
        <f t="shared" si="38"/>
        <v/>
      </c>
      <c r="R410" t="str">
        <f t="shared" si="39"/>
        <v/>
      </c>
      <c r="S410" t="s">
        <v>30</v>
      </c>
    </row>
    <row r="411" spans="2:19">
      <c r="B411" s="3" t="str">
        <f t="shared" si="35"/>
        <v>-</v>
      </c>
      <c r="C411" s="237"/>
      <c r="D411" s="116"/>
      <c r="E411" s="146" t="str">
        <f>IFERROR(VLOOKUP(D411,Deelnemers!$B$2:$C$26,2,FALSE),"")</f>
        <v/>
      </c>
      <c r="F411" s="136"/>
      <c r="G411" s="146" t="str">
        <f>IFERROR(VLOOKUP(F411,Deelnemers!$B$2:$C$26,2,FALSE),"")</f>
        <v/>
      </c>
      <c r="H411" s="164"/>
      <c r="I411" s="165"/>
      <c r="J411" s="166"/>
      <c r="K411" s="164"/>
      <c r="L411" s="165"/>
      <c r="M411" s="138">
        <f t="shared" si="36"/>
        <v>0</v>
      </c>
      <c r="N411" s="139">
        <f t="shared" si="37"/>
        <v>0</v>
      </c>
      <c r="O411" s="140" t="str">
        <f>_xlfn.IFNA(IF(AND(H411&gt;=VLOOKUP(D411,Deelnemers!$B:$D,2,FALSE),I411&gt;=VLOOKUP(F411,Deelnemers!$B:$D,2,FALSE)),1,IF(H411&gt;=VLOOKUP(D411,Deelnemers!$B:$D,2,FALSE),3,0)),"")</f>
        <v/>
      </c>
      <c r="P411" s="141" t="str">
        <f>_xlfn.IFNA(IF(AND(I411&gt;=VLOOKUP(F411,Deelnemers!$B:$D,2,FALSE),H411&gt;=VLOOKUP(D411,Deelnemers!$B:$D,2,FALSE)),1,IF(I411&gt;=VLOOKUP(F411,Deelnemers!$B:$D,2,FALSE),3,0)),"")</f>
        <v/>
      </c>
      <c r="Q411" t="str">
        <f t="shared" si="38"/>
        <v/>
      </c>
      <c r="R411" t="str">
        <f t="shared" si="39"/>
        <v/>
      </c>
      <c r="S411" t="s">
        <v>30</v>
      </c>
    </row>
    <row r="412" spans="2:19">
      <c r="B412" s="3" t="str">
        <f t="shared" si="35"/>
        <v>-</v>
      </c>
      <c r="C412" s="237"/>
      <c r="D412" s="116"/>
      <c r="E412" s="146" t="str">
        <f>IFERROR(VLOOKUP(D412,Deelnemers!$B$2:$C$26,2,FALSE),"")</f>
        <v/>
      </c>
      <c r="F412" s="136"/>
      <c r="G412" s="146" t="str">
        <f>IFERROR(VLOOKUP(F412,Deelnemers!$B$2:$C$26,2,FALSE),"")</f>
        <v/>
      </c>
      <c r="H412" s="164"/>
      <c r="I412" s="165"/>
      <c r="J412" s="166"/>
      <c r="K412" s="164"/>
      <c r="L412" s="165"/>
      <c r="M412" s="138">
        <f t="shared" si="36"/>
        <v>0</v>
      </c>
      <c r="N412" s="139">
        <f t="shared" si="37"/>
        <v>0</v>
      </c>
      <c r="O412" s="140" t="str">
        <f>_xlfn.IFNA(IF(AND(H412&gt;=VLOOKUP(D412,Deelnemers!$B:$D,2,FALSE),I412&gt;=VLOOKUP(F412,Deelnemers!$B:$D,2,FALSE)),1,IF(H412&gt;=VLOOKUP(D412,Deelnemers!$B:$D,2,FALSE),3,0)),"")</f>
        <v/>
      </c>
      <c r="P412" s="141" t="str">
        <f>_xlfn.IFNA(IF(AND(I412&gt;=VLOOKUP(F412,Deelnemers!$B:$D,2,FALSE),H412&gt;=VLOOKUP(D412,Deelnemers!$B:$D,2,FALSE)),1,IF(I412&gt;=VLOOKUP(F412,Deelnemers!$B:$D,2,FALSE),3,0)),"")</f>
        <v/>
      </c>
      <c r="Q412" t="str">
        <f t="shared" si="38"/>
        <v/>
      </c>
      <c r="R412" t="str">
        <f t="shared" si="39"/>
        <v/>
      </c>
      <c r="S412" t="s">
        <v>30</v>
      </c>
    </row>
    <row r="413" spans="2:19">
      <c r="B413" s="3" t="str">
        <f t="shared" si="35"/>
        <v>-</v>
      </c>
      <c r="C413" s="237"/>
      <c r="D413" s="116"/>
      <c r="E413" s="146" t="str">
        <f>IFERROR(VLOOKUP(D413,Deelnemers!$B$2:$C$26,2,FALSE),"")</f>
        <v/>
      </c>
      <c r="F413" s="136"/>
      <c r="G413" s="146" t="str">
        <f>IFERROR(VLOOKUP(F413,Deelnemers!$B$2:$C$26,2,FALSE),"")</f>
        <v/>
      </c>
      <c r="H413" s="164"/>
      <c r="I413" s="165"/>
      <c r="J413" s="166"/>
      <c r="K413" s="164"/>
      <c r="L413" s="165"/>
      <c r="M413" s="138">
        <f t="shared" si="36"/>
        <v>0</v>
      </c>
      <c r="N413" s="139">
        <f t="shared" si="37"/>
        <v>0</v>
      </c>
      <c r="O413" s="140" t="str">
        <f>_xlfn.IFNA(IF(AND(H413&gt;=VLOOKUP(D413,Deelnemers!$B:$D,2,FALSE),I413&gt;=VLOOKUP(F413,Deelnemers!$B:$D,2,FALSE)),1,IF(H413&gt;=VLOOKUP(D413,Deelnemers!$B:$D,2,FALSE),3,0)),"")</f>
        <v/>
      </c>
      <c r="P413" s="141" t="str">
        <f>_xlfn.IFNA(IF(AND(I413&gt;=VLOOKUP(F413,Deelnemers!$B:$D,2,FALSE),H413&gt;=VLOOKUP(D413,Deelnemers!$B:$D,2,FALSE)),1,IF(I413&gt;=VLOOKUP(F413,Deelnemers!$B:$D,2,FALSE),3,0)),"")</f>
        <v/>
      </c>
      <c r="Q413" t="str">
        <f t="shared" si="38"/>
        <v/>
      </c>
      <c r="R413" t="str">
        <f t="shared" si="39"/>
        <v/>
      </c>
      <c r="S413" t="s">
        <v>30</v>
      </c>
    </row>
    <row r="414" spans="2:19">
      <c r="B414" s="3" t="str">
        <f t="shared" si="35"/>
        <v>-</v>
      </c>
      <c r="C414" s="237"/>
      <c r="D414" s="116"/>
      <c r="E414" s="146" t="str">
        <f>IFERROR(VLOOKUP(D414,Deelnemers!$B$2:$C$26,2,FALSE),"")</f>
        <v/>
      </c>
      <c r="F414" s="136"/>
      <c r="G414" s="146" t="str">
        <f>IFERROR(VLOOKUP(F414,Deelnemers!$B$2:$C$26,2,FALSE),"")</f>
        <v/>
      </c>
      <c r="H414" s="164"/>
      <c r="I414" s="165"/>
      <c r="J414" s="166"/>
      <c r="K414" s="164"/>
      <c r="L414" s="165"/>
      <c r="M414" s="138">
        <f t="shared" si="36"/>
        <v>0</v>
      </c>
      <c r="N414" s="139">
        <f t="shared" si="37"/>
        <v>0</v>
      </c>
      <c r="O414" s="140" t="str">
        <f>_xlfn.IFNA(IF(AND(H414&gt;=VLOOKUP(D414,Deelnemers!$B:$D,2,FALSE),I414&gt;=VLOOKUP(F414,Deelnemers!$B:$D,2,FALSE)),1,IF(H414&gt;=VLOOKUP(D414,Deelnemers!$B:$D,2,FALSE),3,0)),"")</f>
        <v/>
      </c>
      <c r="P414" s="141" t="str">
        <f>_xlfn.IFNA(IF(AND(I414&gt;=VLOOKUP(F414,Deelnemers!$B:$D,2,FALSE),H414&gt;=VLOOKUP(D414,Deelnemers!$B:$D,2,FALSE)),1,IF(I414&gt;=VLOOKUP(F414,Deelnemers!$B:$D,2,FALSE),3,0)),"")</f>
        <v/>
      </c>
      <c r="Q414" t="str">
        <f t="shared" si="38"/>
        <v/>
      </c>
      <c r="R414" t="str">
        <f t="shared" si="39"/>
        <v/>
      </c>
      <c r="S414" t="s">
        <v>30</v>
      </c>
    </row>
    <row r="415" spans="2:19">
      <c r="B415" s="3" t="str">
        <f t="shared" si="35"/>
        <v>-</v>
      </c>
      <c r="C415" s="237"/>
      <c r="D415" s="116"/>
      <c r="E415" s="146" t="str">
        <f>IFERROR(VLOOKUP(D415,Deelnemers!$B$2:$C$26,2,FALSE),"")</f>
        <v/>
      </c>
      <c r="F415" s="136"/>
      <c r="G415" s="146" t="str">
        <f>IFERROR(VLOOKUP(F415,Deelnemers!$B$2:$C$26,2,FALSE),"")</f>
        <v/>
      </c>
      <c r="H415" s="164"/>
      <c r="I415" s="165"/>
      <c r="J415" s="166"/>
      <c r="K415" s="164"/>
      <c r="L415" s="165"/>
      <c r="M415" s="138">
        <f t="shared" si="36"/>
        <v>0</v>
      </c>
      <c r="N415" s="139">
        <f t="shared" si="37"/>
        <v>0</v>
      </c>
      <c r="O415" s="140" t="str">
        <f>_xlfn.IFNA(IF(AND(H415&gt;=VLOOKUP(D415,Deelnemers!$B:$D,2,FALSE),I415&gt;=VLOOKUP(F415,Deelnemers!$B:$D,2,FALSE)),1,IF(H415&gt;=VLOOKUP(D415,Deelnemers!$B:$D,2,FALSE),3,0)),"")</f>
        <v/>
      </c>
      <c r="P415" s="141" t="str">
        <f>_xlfn.IFNA(IF(AND(I415&gt;=VLOOKUP(F415,Deelnemers!$B:$D,2,FALSE),H415&gt;=VLOOKUP(D415,Deelnemers!$B:$D,2,FALSE)),1,IF(I415&gt;=VLOOKUP(F415,Deelnemers!$B:$D,2,FALSE),3,0)),"")</f>
        <v/>
      </c>
      <c r="Q415" t="str">
        <f t="shared" si="38"/>
        <v/>
      </c>
      <c r="R415" t="str">
        <f t="shared" si="39"/>
        <v/>
      </c>
      <c r="S415" t="s">
        <v>30</v>
      </c>
    </row>
    <row r="416" spans="2:19">
      <c r="B416" s="3" t="str">
        <f t="shared" si="35"/>
        <v>-</v>
      </c>
      <c r="C416" s="237"/>
      <c r="D416" s="116"/>
      <c r="E416" s="146" t="str">
        <f>IFERROR(VLOOKUP(D416,Deelnemers!$B$2:$C$26,2,FALSE),"")</f>
        <v/>
      </c>
      <c r="F416" s="136"/>
      <c r="G416" s="146" t="str">
        <f>IFERROR(VLOOKUP(F416,Deelnemers!$B$2:$C$26,2,FALSE),"")</f>
        <v/>
      </c>
      <c r="H416" s="164"/>
      <c r="I416" s="165"/>
      <c r="J416" s="166"/>
      <c r="K416" s="164"/>
      <c r="L416" s="165"/>
      <c r="M416" s="138">
        <f t="shared" si="36"/>
        <v>0</v>
      </c>
      <c r="N416" s="139">
        <f t="shared" si="37"/>
        <v>0</v>
      </c>
      <c r="O416" s="140" t="str">
        <f>_xlfn.IFNA(IF(AND(H416&gt;=VLOOKUP(D416,Deelnemers!$B:$D,2,FALSE),I416&gt;=VLOOKUP(F416,Deelnemers!$B:$D,2,FALSE)),1,IF(H416&gt;=VLOOKUP(D416,Deelnemers!$B:$D,2,FALSE),3,0)),"")</f>
        <v/>
      </c>
      <c r="P416" s="141" t="str">
        <f>_xlfn.IFNA(IF(AND(I416&gt;=VLOOKUP(F416,Deelnemers!$B:$D,2,FALSE),H416&gt;=VLOOKUP(D416,Deelnemers!$B:$D,2,FALSE)),1,IF(I416&gt;=VLOOKUP(F416,Deelnemers!$B:$D,2,FALSE),3,0)),"")</f>
        <v/>
      </c>
      <c r="Q416" t="str">
        <f t="shared" si="38"/>
        <v/>
      </c>
      <c r="R416" t="str">
        <f t="shared" si="39"/>
        <v/>
      </c>
      <c r="S416" t="s">
        <v>30</v>
      </c>
    </row>
    <row r="417" spans="2:19">
      <c r="B417" s="3" t="str">
        <f t="shared" si="35"/>
        <v>-</v>
      </c>
      <c r="C417" s="237"/>
      <c r="D417" s="116"/>
      <c r="E417" s="146" t="str">
        <f>IFERROR(VLOOKUP(D417,Deelnemers!$B$2:$C$26,2,FALSE),"")</f>
        <v/>
      </c>
      <c r="F417" s="136"/>
      <c r="G417" s="146" t="str">
        <f>IFERROR(VLOOKUP(F417,Deelnemers!$B$2:$C$26,2,FALSE),"")</f>
        <v/>
      </c>
      <c r="H417" s="164"/>
      <c r="I417" s="165"/>
      <c r="J417" s="166"/>
      <c r="K417" s="164"/>
      <c r="L417" s="165"/>
      <c r="M417" s="138">
        <f t="shared" si="36"/>
        <v>0</v>
      </c>
      <c r="N417" s="139">
        <f t="shared" si="37"/>
        <v>0</v>
      </c>
      <c r="O417" s="140" t="str">
        <f>_xlfn.IFNA(IF(AND(H417&gt;=VLOOKUP(D417,Deelnemers!$B:$D,2,FALSE),I417&gt;=VLOOKUP(F417,Deelnemers!$B:$D,2,FALSE)),1,IF(H417&gt;=VLOOKUP(D417,Deelnemers!$B:$D,2,FALSE),3,0)),"")</f>
        <v/>
      </c>
      <c r="P417" s="141" t="str">
        <f>_xlfn.IFNA(IF(AND(I417&gt;=VLOOKUP(F417,Deelnemers!$B:$D,2,FALSE),H417&gt;=VLOOKUP(D417,Deelnemers!$B:$D,2,FALSE)),1,IF(I417&gt;=VLOOKUP(F417,Deelnemers!$B:$D,2,FALSE),3,0)),"")</f>
        <v/>
      </c>
      <c r="Q417" t="str">
        <f t="shared" si="38"/>
        <v/>
      </c>
      <c r="R417" t="str">
        <f t="shared" si="39"/>
        <v/>
      </c>
      <c r="S417" t="s">
        <v>30</v>
      </c>
    </row>
    <row r="418" spans="2:19">
      <c r="B418" s="3" t="str">
        <f t="shared" si="35"/>
        <v>-</v>
      </c>
      <c r="C418" s="237"/>
      <c r="D418" s="116"/>
      <c r="E418" s="146" t="str">
        <f>IFERROR(VLOOKUP(D418,Deelnemers!$B$2:$C$26,2,FALSE),"")</f>
        <v/>
      </c>
      <c r="F418" s="136"/>
      <c r="G418" s="146" t="str">
        <f>IFERROR(VLOOKUP(F418,Deelnemers!$B$2:$C$26,2,FALSE),"")</f>
        <v/>
      </c>
      <c r="H418" s="164"/>
      <c r="I418" s="165"/>
      <c r="J418" s="166"/>
      <c r="K418" s="164"/>
      <c r="L418" s="165"/>
      <c r="M418" s="138">
        <f t="shared" si="36"/>
        <v>0</v>
      </c>
      <c r="N418" s="139">
        <f t="shared" si="37"/>
        <v>0</v>
      </c>
      <c r="O418" s="140" t="str">
        <f>_xlfn.IFNA(IF(AND(H418&gt;=VLOOKUP(D418,Deelnemers!$B:$D,2,FALSE),I418&gt;=VLOOKUP(F418,Deelnemers!$B:$D,2,FALSE)),1,IF(H418&gt;=VLOOKUP(D418,Deelnemers!$B:$D,2,FALSE),3,0)),"")</f>
        <v/>
      </c>
      <c r="P418" s="141" t="str">
        <f>_xlfn.IFNA(IF(AND(I418&gt;=VLOOKUP(F418,Deelnemers!$B:$D,2,FALSE),H418&gt;=VLOOKUP(D418,Deelnemers!$B:$D,2,FALSE)),1,IF(I418&gt;=VLOOKUP(F418,Deelnemers!$B:$D,2,FALSE),3,0)),"")</f>
        <v/>
      </c>
      <c r="Q418" t="str">
        <f t="shared" si="38"/>
        <v/>
      </c>
      <c r="R418" t="str">
        <f t="shared" si="39"/>
        <v/>
      </c>
      <c r="S418" t="s">
        <v>30</v>
      </c>
    </row>
    <row r="419" spans="2:19">
      <c r="B419" s="3" t="str">
        <f t="shared" si="35"/>
        <v>-</v>
      </c>
      <c r="C419" s="237"/>
      <c r="D419" s="116"/>
      <c r="E419" s="146" t="str">
        <f>IFERROR(VLOOKUP(D419,Deelnemers!$B$2:$C$26,2,FALSE),"")</f>
        <v/>
      </c>
      <c r="F419" s="136"/>
      <c r="G419" s="146" t="str">
        <f>IFERROR(VLOOKUP(F419,Deelnemers!$B$2:$C$26,2,FALSE),"")</f>
        <v/>
      </c>
      <c r="H419" s="164"/>
      <c r="I419" s="165"/>
      <c r="J419" s="166"/>
      <c r="K419" s="164"/>
      <c r="L419" s="165"/>
      <c r="M419" s="138">
        <f t="shared" si="36"/>
        <v>0</v>
      </c>
      <c r="N419" s="139">
        <f t="shared" si="37"/>
        <v>0</v>
      </c>
      <c r="O419" s="140" t="str">
        <f>_xlfn.IFNA(IF(AND(H419&gt;=VLOOKUP(D419,Deelnemers!$B:$D,2,FALSE),I419&gt;=VLOOKUP(F419,Deelnemers!$B:$D,2,FALSE)),1,IF(H419&gt;=VLOOKUP(D419,Deelnemers!$B:$D,2,FALSE),3,0)),"")</f>
        <v/>
      </c>
      <c r="P419" s="141" t="str">
        <f>_xlfn.IFNA(IF(AND(I419&gt;=VLOOKUP(F419,Deelnemers!$B:$D,2,FALSE),H419&gt;=VLOOKUP(D419,Deelnemers!$B:$D,2,FALSE)),1,IF(I419&gt;=VLOOKUP(F419,Deelnemers!$B:$D,2,FALSE),3,0)),"")</f>
        <v/>
      </c>
      <c r="Q419" t="str">
        <f t="shared" si="38"/>
        <v/>
      </c>
      <c r="R419" t="str">
        <f t="shared" si="39"/>
        <v/>
      </c>
      <c r="S419" t="s">
        <v>30</v>
      </c>
    </row>
    <row r="420" spans="2:19">
      <c r="B420" s="3" t="str">
        <f t="shared" si="35"/>
        <v>-</v>
      </c>
      <c r="C420" s="237"/>
      <c r="D420" s="116"/>
      <c r="E420" s="146" t="str">
        <f>IFERROR(VLOOKUP(D420,Deelnemers!$B$2:$C$26,2,FALSE),"")</f>
        <v/>
      </c>
      <c r="F420" s="136"/>
      <c r="G420" s="146" t="str">
        <f>IFERROR(VLOOKUP(F420,Deelnemers!$B$2:$C$26,2,FALSE),"")</f>
        <v/>
      </c>
      <c r="H420" s="164"/>
      <c r="I420" s="165"/>
      <c r="J420" s="166"/>
      <c r="K420" s="164"/>
      <c r="L420" s="165"/>
      <c r="M420" s="138">
        <f t="shared" si="36"/>
        <v>0</v>
      </c>
      <c r="N420" s="139">
        <f t="shared" si="37"/>
        <v>0</v>
      </c>
      <c r="O420" s="140" t="str">
        <f>_xlfn.IFNA(IF(AND(H420&gt;=VLOOKUP(D420,Deelnemers!$B:$D,2,FALSE),I420&gt;=VLOOKUP(F420,Deelnemers!$B:$D,2,FALSE)),1,IF(H420&gt;=VLOOKUP(D420,Deelnemers!$B:$D,2,FALSE),3,0)),"")</f>
        <v/>
      </c>
      <c r="P420" s="141" t="str">
        <f>_xlfn.IFNA(IF(AND(I420&gt;=VLOOKUP(F420,Deelnemers!$B:$D,2,FALSE),H420&gt;=VLOOKUP(D420,Deelnemers!$B:$D,2,FALSE)),1,IF(I420&gt;=VLOOKUP(F420,Deelnemers!$B:$D,2,FALSE),3,0)),"")</f>
        <v/>
      </c>
      <c r="Q420" t="str">
        <f t="shared" si="38"/>
        <v/>
      </c>
      <c r="R420" t="str">
        <f t="shared" si="39"/>
        <v/>
      </c>
      <c r="S420" t="s">
        <v>30</v>
      </c>
    </row>
    <row r="421" spans="2:19">
      <c r="B421" s="3" t="str">
        <f t="shared" si="35"/>
        <v>-</v>
      </c>
      <c r="C421" s="237"/>
      <c r="D421" s="116"/>
      <c r="E421" s="146" t="str">
        <f>IFERROR(VLOOKUP(D421,Deelnemers!$B$2:$C$26,2,FALSE),"")</f>
        <v/>
      </c>
      <c r="F421" s="136"/>
      <c r="G421" s="146" t="str">
        <f>IFERROR(VLOOKUP(F421,Deelnemers!$B$2:$C$26,2,FALSE),"")</f>
        <v/>
      </c>
      <c r="H421" s="164"/>
      <c r="I421" s="165"/>
      <c r="J421" s="166"/>
      <c r="K421" s="164"/>
      <c r="L421" s="165"/>
      <c r="M421" s="138">
        <f t="shared" si="36"/>
        <v>0</v>
      </c>
      <c r="N421" s="139">
        <f t="shared" si="37"/>
        <v>0</v>
      </c>
      <c r="O421" s="140" t="str">
        <f>_xlfn.IFNA(IF(AND(H421&gt;=VLOOKUP(D421,Deelnemers!$B:$D,2,FALSE),I421&gt;=VLOOKUP(F421,Deelnemers!$B:$D,2,FALSE)),1,IF(H421&gt;=VLOOKUP(D421,Deelnemers!$B:$D,2,FALSE),3,0)),"")</f>
        <v/>
      </c>
      <c r="P421" s="141" t="str">
        <f>_xlfn.IFNA(IF(AND(I421&gt;=VLOOKUP(F421,Deelnemers!$B:$D,2,FALSE),H421&gt;=VLOOKUP(D421,Deelnemers!$B:$D,2,FALSE)),1,IF(I421&gt;=VLOOKUP(F421,Deelnemers!$B:$D,2,FALSE),3,0)),"")</f>
        <v/>
      </c>
      <c r="Q421" t="str">
        <f t="shared" si="38"/>
        <v/>
      </c>
      <c r="R421" t="str">
        <f t="shared" si="39"/>
        <v/>
      </c>
      <c r="S421" t="s">
        <v>30</v>
      </c>
    </row>
    <row r="422" spans="2:19">
      <c r="B422" s="3" t="str">
        <f t="shared" si="35"/>
        <v>-</v>
      </c>
      <c r="C422" s="237"/>
      <c r="D422" s="116"/>
      <c r="E422" s="146" t="str">
        <f>IFERROR(VLOOKUP(D422,Deelnemers!$B$2:$C$26,2,FALSE),"")</f>
        <v/>
      </c>
      <c r="F422" s="136"/>
      <c r="G422" s="146" t="str">
        <f>IFERROR(VLOOKUP(F422,Deelnemers!$B$2:$C$26,2,FALSE),"")</f>
        <v/>
      </c>
      <c r="H422" s="164"/>
      <c r="I422" s="165"/>
      <c r="J422" s="166"/>
      <c r="K422" s="164"/>
      <c r="L422" s="165"/>
      <c r="M422" s="138">
        <f t="shared" si="36"/>
        <v>0</v>
      </c>
      <c r="N422" s="139">
        <f t="shared" si="37"/>
        <v>0</v>
      </c>
      <c r="O422" s="140" t="str">
        <f>_xlfn.IFNA(IF(AND(H422&gt;=VLOOKUP(D422,Deelnemers!$B:$D,2,FALSE),I422&gt;=VLOOKUP(F422,Deelnemers!$B:$D,2,FALSE)),1,IF(H422&gt;=VLOOKUP(D422,Deelnemers!$B:$D,2,FALSE),3,0)),"")</f>
        <v/>
      </c>
      <c r="P422" s="141" t="str">
        <f>_xlfn.IFNA(IF(AND(I422&gt;=VLOOKUP(F422,Deelnemers!$B:$D,2,FALSE),H422&gt;=VLOOKUP(D422,Deelnemers!$B:$D,2,FALSE)),1,IF(I422&gt;=VLOOKUP(F422,Deelnemers!$B:$D,2,FALSE),3,0)),"")</f>
        <v/>
      </c>
      <c r="Q422" t="str">
        <f t="shared" si="38"/>
        <v/>
      </c>
      <c r="R422" t="str">
        <f t="shared" si="39"/>
        <v/>
      </c>
      <c r="S422" t="s">
        <v>30</v>
      </c>
    </row>
    <row r="423" spans="2:19">
      <c r="B423" s="3" t="str">
        <f t="shared" si="35"/>
        <v>-</v>
      </c>
      <c r="C423" s="237"/>
      <c r="D423" s="116"/>
      <c r="E423" s="146" t="str">
        <f>IFERROR(VLOOKUP(D423,Deelnemers!$B$2:$C$26,2,FALSE),"")</f>
        <v/>
      </c>
      <c r="F423" s="136"/>
      <c r="G423" s="146" t="str">
        <f>IFERROR(VLOOKUP(F423,Deelnemers!$B$2:$C$26,2,FALSE),"")</f>
        <v/>
      </c>
      <c r="H423" s="164"/>
      <c r="I423" s="165"/>
      <c r="J423" s="166"/>
      <c r="K423" s="164"/>
      <c r="L423" s="165"/>
      <c r="M423" s="138">
        <f t="shared" si="36"/>
        <v>0</v>
      </c>
      <c r="N423" s="139">
        <f t="shared" si="37"/>
        <v>0</v>
      </c>
      <c r="O423" s="140" t="str">
        <f>_xlfn.IFNA(IF(AND(H423&gt;=VLOOKUP(D423,Deelnemers!$B:$D,2,FALSE),I423&gt;=VLOOKUP(F423,Deelnemers!$B:$D,2,FALSE)),1,IF(H423&gt;=VLOOKUP(D423,Deelnemers!$B:$D,2,FALSE),3,0)),"")</f>
        <v/>
      </c>
      <c r="P423" s="141" t="str">
        <f>_xlfn.IFNA(IF(AND(I423&gt;=VLOOKUP(F423,Deelnemers!$B:$D,2,FALSE),H423&gt;=VLOOKUP(D423,Deelnemers!$B:$D,2,FALSE)),1,IF(I423&gt;=VLOOKUP(F423,Deelnemers!$B:$D,2,FALSE),3,0)),"")</f>
        <v/>
      </c>
      <c r="Q423" t="str">
        <f t="shared" si="38"/>
        <v/>
      </c>
      <c r="R423" t="str">
        <f t="shared" si="39"/>
        <v/>
      </c>
      <c r="S423" t="s">
        <v>30</v>
      </c>
    </row>
    <row r="424" spans="2:19">
      <c r="B424" s="3" t="str">
        <f t="shared" si="35"/>
        <v>-</v>
      </c>
      <c r="C424" s="237"/>
      <c r="D424" s="116"/>
      <c r="E424" s="146" t="str">
        <f>IFERROR(VLOOKUP(D424,Deelnemers!$B$2:$C$26,2,FALSE),"")</f>
        <v/>
      </c>
      <c r="F424" s="136"/>
      <c r="G424" s="146" t="str">
        <f>IFERROR(VLOOKUP(F424,Deelnemers!$B$2:$C$26,2,FALSE),"")</f>
        <v/>
      </c>
      <c r="H424" s="164"/>
      <c r="I424" s="165"/>
      <c r="J424" s="166"/>
      <c r="K424" s="164"/>
      <c r="L424" s="165"/>
      <c r="M424" s="138">
        <f t="shared" si="36"/>
        <v>0</v>
      </c>
      <c r="N424" s="139">
        <f t="shared" si="37"/>
        <v>0</v>
      </c>
      <c r="O424" s="140" t="str">
        <f>_xlfn.IFNA(IF(AND(H424&gt;=VLOOKUP(D424,Deelnemers!$B:$D,2,FALSE),I424&gt;=VLOOKUP(F424,Deelnemers!$B:$D,2,FALSE)),1,IF(H424&gt;=VLOOKUP(D424,Deelnemers!$B:$D,2,FALSE),3,0)),"")</f>
        <v/>
      </c>
      <c r="P424" s="141" t="str">
        <f>_xlfn.IFNA(IF(AND(I424&gt;=VLOOKUP(F424,Deelnemers!$B:$D,2,FALSE),H424&gt;=VLOOKUP(D424,Deelnemers!$B:$D,2,FALSE)),1,IF(I424&gt;=VLOOKUP(F424,Deelnemers!$B:$D,2,FALSE),3,0)),"")</f>
        <v/>
      </c>
      <c r="Q424" t="str">
        <f t="shared" si="38"/>
        <v/>
      </c>
      <c r="R424" t="str">
        <f t="shared" si="39"/>
        <v/>
      </c>
      <c r="S424" t="s">
        <v>30</v>
      </c>
    </row>
    <row r="425" spans="2:19">
      <c r="B425" s="3" t="str">
        <f t="shared" si="35"/>
        <v>-</v>
      </c>
      <c r="C425" s="237"/>
      <c r="D425" s="116"/>
      <c r="E425" s="146" t="str">
        <f>IFERROR(VLOOKUP(D425,Deelnemers!$B$2:$C$26,2,FALSE),"")</f>
        <v/>
      </c>
      <c r="F425" s="136"/>
      <c r="G425" s="146" t="str">
        <f>IFERROR(VLOOKUP(F425,Deelnemers!$B$2:$C$26,2,FALSE),"")</f>
        <v/>
      </c>
      <c r="H425" s="164"/>
      <c r="I425" s="165"/>
      <c r="J425" s="166"/>
      <c r="K425" s="164"/>
      <c r="L425" s="165"/>
      <c r="M425" s="138">
        <f t="shared" si="36"/>
        <v>0</v>
      </c>
      <c r="N425" s="139">
        <f t="shared" si="37"/>
        <v>0</v>
      </c>
      <c r="O425" s="140" t="str">
        <f>_xlfn.IFNA(IF(AND(H425&gt;=VLOOKUP(D425,Deelnemers!$B:$D,2,FALSE),I425&gt;=VLOOKUP(F425,Deelnemers!$B:$D,2,FALSE)),1,IF(H425&gt;=VLOOKUP(D425,Deelnemers!$B:$D,2,FALSE),3,0)),"")</f>
        <v/>
      </c>
      <c r="P425" s="141" t="str">
        <f>_xlfn.IFNA(IF(AND(I425&gt;=VLOOKUP(F425,Deelnemers!$B:$D,2,FALSE),H425&gt;=VLOOKUP(D425,Deelnemers!$B:$D,2,FALSE)),1,IF(I425&gt;=VLOOKUP(F425,Deelnemers!$B:$D,2,FALSE),3,0)),"")</f>
        <v/>
      </c>
      <c r="Q425" t="str">
        <f t="shared" si="38"/>
        <v/>
      </c>
      <c r="R425" t="str">
        <f t="shared" si="39"/>
        <v/>
      </c>
      <c r="S425" t="s">
        <v>30</v>
      </c>
    </row>
    <row r="426" spans="2:19">
      <c r="B426" s="3" t="str">
        <f t="shared" si="35"/>
        <v>-</v>
      </c>
      <c r="C426" s="237"/>
      <c r="D426" s="116"/>
      <c r="E426" s="146" t="str">
        <f>IFERROR(VLOOKUP(D426,Deelnemers!$B$2:$C$26,2,FALSE),"")</f>
        <v/>
      </c>
      <c r="F426" s="136"/>
      <c r="G426" s="146" t="str">
        <f>IFERROR(VLOOKUP(F426,Deelnemers!$B$2:$C$26,2,FALSE),"")</f>
        <v/>
      </c>
      <c r="H426" s="164"/>
      <c r="I426" s="165"/>
      <c r="J426" s="166"/>
      <c r="K426" s="164"/>
      <c r="L426" s="165"/>
      <c r="M426" s="138">
        <f t="shared" si="36"/>
        <v>0</v>
      </c>
      <c r="N426" s="139">
        <f t="shared" si="37"/>
        <v>0</v>
      </c>
      <c r="O426" s="140" t="str">
        <f>_xlfn.IFNA(IF(AND(H426&gt;=VLOOKUP(D426,Deelnemers!$B:$D,2,FALSE),I426&gt;=VLOOKUP(F426,Deelnemers!$B:$D,2,FALSE)),1,IF(H426&gt;=VLOOKUP(D426,Deelnemers!$B:$D,2,FALSE),3,0)),"")</f>
        <v/>
      </c>
      <c r="P426" s="141" t="str">
        <f>_xlfn.IFNA(IF(AND(I426&gt;=VLOOKUP(F426,Deelnemers!$B:$D,2,FALSE),H426&gt;=VLOOKUP(D426,Deelnemers!$B:$D,2,FALSE)),1,IF(I426&gt;=VLOOKUP(F426,Deelnemers!$B:$D,2,FALSE),3,0)),"")</f>
        <v/>
      </c>
      <c r="Q426" t="str">
        <f t="shared" si="38"/>
        <v/>
      </c>
      <c r="R426" t="str">
        <f t="shared" si="39"/>
        <v/>
      </c>
      <c r="S426" t="s">
        <v>30</v>
      </c>
    </row>
    <row r="427" spans="2:19">
      <c r="B427" s="3" t="str">
        <f t="shared" si="35"/>
        <v>-</v>
      </c>
      <c r="C427" s="237"/>
      <c r="D427" s="116"/>
      <c r="E427" s="146" t="str">
        <f>IFERROR(VLOOKUP(D427,Deelnemers!$B$2:$C$26,2,FALSE),"")</f>
        <v/>
      </c>
      <c r="F427" s="136"/>
      <c r="G427" s="146" t="str">
        <f>IFERROR(VLOOKUP(F427,Deelnemers!$B$2:$C$26,2,FALSE),"")</f>
        <v/>
      </c>
      <c r="H427" s="164"/>
      <c r="I427" s="165"/>
      <c r="J427" s="166"/>
      <c r="K427" s="164"/>
      <c r="L427" s="165"/>
      <c r="M427" s="138">
        <f t="shared" si="36"/>
        <v>0</v>
      </c>
      <c r="N427" s="139">
        <f t="shared" si="37"/>
        <v>0</v>
      </c>
      <c r="O427" s="140" t="str">
        <f>_xlfn.IFNA(IF(AND(H427&gt;=VLOOKUP(D427,Deelnemers!$B:$D,2,FALSE),I427&gt;=VLOOKUP(F427,Deelnemers!$B:$D,2,FALSE)),1,IF(H427&gt;=VLOOKUP(D427,Deelnemers!$B:$D,2,FALSE),3,0)),"")</f>
        <v/>
      </c>
      <c r="P427" s="141" t="str">
        <f>_xlfn.IFNA(IF(AND(I427&gt;=VLOOKUP(F427,Deelnemers!$B:$D,2,FALSE),H427&gt;=VLOOKUP(D427,Deelnemers!$B:$D,2,FALSE)),1,IF(I427&gt;=VLOOKUP(F427,Deelnemers!$B:$D,2,FALSE),3,0)),"")</f>
        <v/>
      </c>
      <c r="Q427" t="str">
        <f t="shared" si="38"/>
        <v/>
      </c>
      <c r="R427" t="str">
        <f t="shared" si="39"/>
        <v/>
      </c>
      <c r="S427" t="s">
        <v>30</v>
      </c>
    </row>
    <row r="428" spans="2:19">
      <c r="B428" s="3" t="str">
        <f t="shared" si="35"/>
        <v>-</v>
      </c>
      <c r="C428" s="237"/>
      <c r="D428" s="116"/>
      <c r="E428" s="146" t="str">
        <f>IFERROR(VLOOKUP(D428,Deelnemers!$B$2:$C$26,2,FALSE),"")</f>
        <v/>
      </c>
      <c r="F428" s="136"/>
      <c r="G428" s="146" t="str">
        <f>IFERROR(VLOOKUP(F428,Deelnemers!$B$2:$C$26,2,FALSE),"")</f>
        <v/>
      </c>
      <c r="H428" s="164"/>
      <c r="I428" s="165"/>
      <c r="J428" s="166"/>
      <c r="K428" s="164"/>
      <c r="L428" s="165"/>
      <c r="M428" s="138">
        <f t="shared" si="36"/>
        <v>0</v>
      </c>
      <c r="N428" s="139">
        <f t="shared" si="37"/>
        <v>0</v>
      </c>
      <c r="O428" s="140" t="str">
        <f>_xlfn.IFNA(IF(AND(H428&gt;=VLOOKUP(D428,Deelnemers!$B:$D,2,FALSE),I428&gt;=VLOOKUP(F428,Deelnemers!$B:$D,2,FALSE)),1,IF(H428&gt;=VLOOKUP(D428,Deelnemers!$B:$D,2,FALSE),3,0)),"")</f>
        <v/>
      </c>
      <c r="P428" s="141" t="str">
        <f>_xlfn.IFNA(IF(AND(I428&gt;=VLOOKUP(F428,Deelnemers!$B:$D,2,FALSE),H428&gt;=VLOOKUP(D428,Deelnemers!$B:$D,2,FALSE)),1,IF(I428&gt;=VLOOKUP(F428,Deelnemers!$B:$D,2,FALSE),3,0)),"")</f>
        <v/>
      </c>
      <c r="Q428" t="str">
        <f t="shared" si="38"/>
        <v/>
      </c>
      <c r="R428" t="str">
        <f t="shared" si="39"/>
        <v/>
      </c>
      <c r="S428" t="s">
        <v>30</v>
      </c>
    </row>
    <row r="429" spans="2:19">
      <c r="B429" s="3" t="str">
        <f t="shared" si="35"/>
        <v>-</v>
      </c>
      <c r="C429" s="237"/>
      <c r="D429" s="116"/>
      <c r="E429" s="146" t="str">
        <f>IFERROR(VLOOKUP(D429,Deelnemers!$B$2:$C$26,2,FALSE),"")</f>
        <v/>
      </c>
      <c r="F429" s="136"/>
      <c r="G429" s="146" t="str">
        <f>IFERROR(VLOOKUP(F429,Deelnemers!$B$2:$C$26,2,FALSE),"")</f>
        <v/>
      </c>
      <c r="H429" s="164"/>
      <c r="I429" s="165"/>
      <c r="J429" s="166"/>
      <c r="K429" s="164"/>
      <c r="L429" s="165"/>
      <c r="M429" s="138">
        <f t="shared" si="36"/>
        <v>0</v>
      </c>
      <c r="N429" s="139">
        <f t="shared" si="37"/>
        <v>0</v>
      </c>
      <c r="O429" s="140" t="str">
        <f>_xlfn.IFNA(IF(AND(H429&gt;=VLOOKUP(D429,Deelnemers!$B:$D,2,FALSE),I429&gt;=VLOOKUP(F429,Deelnemers!$B:$D,2,FALSE)),1,IF(H429&gt;=VLOOKUP(D429,Deelnemers!$B:$D,2,FALSE),3,0)),"")</f>
        <v/>
      </c>
      <c r="P429" s="141" t="str">
        <f>_xlfn.IFNA(IF(AND(I429&gt;=VLOOKUP(F429,Deelnemers!$B:$D,2,FALSE),H429&gt;=VLOOKUP(D429,Deelnemers!$B:$D,2,FALSE)),1,IF(I429&gt;=VLOOKUP(F429,Deelnemers!$B:$D,2,FALSE),3,0)),"")</f>
        <v/>
      </c>
      <c r="Q429" t="str">
        <f t="shared" si="38"/>
        <v/>
      </c>
      <c r="R429" t="str">
        <f t="shared" si="39"/>
        <v/>
      </c>
      <c r="S429" t="s">
        <v>30</v>
      </c>
    </row>
    <row r="430" spans="2:19">
      <c r="B430" s="3" t="str">
        <f t="shared" si="35"/>
        <v>-</v>
      </c>
      <c r="C430" s="237"/>
      <c r="D430" s="116"/>
      <c r="E430" s="146" t="str">
        <f>IFERROR(VLOOKUP(D430,Deelnemers!$B$2:$C$26,2,FALSE),"")</f>
        <v/>
      </c>
      <c r="F430" s="136"/>
      <c r="G430" s="146" t="str">
        <f>IFERROR(VLOOKUP(F430,Deelnemers!$B$2:$C$26,2,FALSE),"")</f>
        <v/>
      </c>
      <c r="H430" s="164"/>
      <c r="I430" s="165"/>
      <c r="J430" s="166"/>
      <c r="K430" s="164"/>
      <c r="L430" s="165"/>
      <c r="M430" s="138">
        <f t="shared" si="36"/>
        <v>0</v>
      </c>
      <c r="N430" s="139">
        <f t="shared" si="37"/>
        <v>0</v>
      </c>
      <c r="O430" s="140" t="str">
        <f>_xlfn.IFNA(IF(AND(H430&gt;=VLOOKUP(D430,Deelnemers!$B:$D,2,FALSE),I430&gt;=VLOOKUP(F430,Deelnemers!$B:$D,2,FALSE)),1,IF(H430&gt;=VLOOKUP(D430,Deelnemers!$B:$D,2,FALSE),3,0)),"")</f>
        <v/>
      </c>
      <c r="P430" s="141" t="str">
        <f>_xlfn.IFNA(IF(AND(I430&gt;=VLOOKUP(F430,Deelnemers!$B:$D,2,FALSE),H430&gt;=VLOOKUP(D430,Deelnemers!$B:$D,2,FALSE)),1,IF(I430&gt;=VLOOKUP(F430,Deelnemers!$B:$D,2,FALSE),3,0)),"")</f>
        <v/>
      </c>
      <c r="Q430" t="str">
        <f t="shared" si="38"/>
        <v/>
      </c>
      <c r="R430" t="str">
        <f t="shared" si="39"/>
        <v/>
      </c>
      <c r="S430" t="s">
        <v>30</v>
      </c>
    </row>
    <row r="431" spans="2:19">
      <c r="B431" s="3" t="str">
        <f t="shared" si="35"/>
        <v>-</v>
      </c>
      <c r="C431" s="237"/>
      <c r="D431" s="116"/>
      <c r="E431" s="146" t="str">
        <f>IFERROR(VLOOKUP(D431,Deelnemers!$B$2:$C$26,2,FALSE),"")</f>
        <v/>
      </c>
      <c r="F431" s="136"/>
      <c r="G431" s="146" t="str">
        <f>IFERROR(VLOOKUP(F431,Deelnemers!$B$2:$C$26,2,FALSE),"")</f>
        <v/>
      </c>
      <c r="H431" s="164"/>
      <c r="I431" s="165"/>
      <c r="J431" s="166"/>
      <c r="K431" s="164"/>
      <c r="L431" s="165"/>
      <c r="M431" s="138">
        <f t="shared" si="36"/>
        <v>0</v>
      </c>
      <c r="N431" s="139">
        <f t="shared" si="37"/>
        <v>0</v>
      </c>
      <c r="O431" s="140" t="str">
        <f>_xlfn.IFNA(IF(AND(H431&gt;=VLOOKUP(D431,Deelnemers!$B:$D,2,FALSE),I431&gt;=VLOOKUP(F431,Deelnemers!$B:$D,2,FALSE)),1,IF(H431&gt;=VLOOKUP(D431,Deelnemers!$B:$D,2,FALSE),3,0)),"")</f>
        <v/>
      </c>
      <c r="P431" s="141" t="str">
        <f>_xlfn.IFNA(IF(AND(I431&gt;=VLOOKUP(F431,Deelnemers!$B:$D,2,FALSE),H431&gt;=VLOOKUP(D431,Deelnemers!$B:$D,2,FALSE)),1,IF(I431&gt;=VLOOKUP(F431,Deelnemers!$B:$D,2,FALSE),3,0)),"")</f>
        <v/>
      </c>
      <c r="Q431" t="str">
        <f t="shared" si="38"/>
        <v/>
      </c>
      <c r="R431" t="str">
        <f t="shared" si="39"/>
        <v/>
      </c>
      <c r="S431" t="s">
        <v>30</v>
      </c>
    </row>
    <row r="432" spans="2:19">
      <c r="B432" s="3" t="str">
        <f t="shared" si="35"/>
        <v>-</v>
      </c>
      <c r="C432" s="237"/>
      <c r="D432" s="116"/>
      <c r="E432" s="146" t="str">
        <f>IFERROR(VLOOKUP(D432,Deelnemers!$B$2:$C$26,2,FALSE),"")</f>
        <v/>
      </c>
      <c r="F432" s="136"/>
      <c r="G432" s="146" t="str">
        <f>IFERROR(VLOOKUP(F432,Deelnemers!$B$2:$C$26,2,FALSE),"")</f>
        <v/>
      </c>
      <c r="H432" s="164"/>
      <c r="I432" s="165"/>
      <c r="J432" s="166"/>
      <c r="K432" s="164"/>
      <c r="L432" s="165"/>
      <c r="M432" s="138">
        <f t="shared" si="36"/>
        <v>0</v>
      </c>
      <c r="N432" s="139">
        <f t="shared" si="37"/>
        <v>0</v>
      </c>
      <c r="O432" s="140" t="str">
        <f>_xlfn.IFNA(IF(AND(H432&gt;=VLOOKUP(D432,Deelnemers!$B:$D,2,FALSE),I432&gt;=VLOOKUP(F432,Deelnemers!$B:$D,2,FALSE)),1,IF(H432&gt;=VLOOKUP(D432,Deelnemers!$B:$D,2,FALSE),3,0)),"")</f>
        <v/>
      </c>
      <c r="P432" s="141" t="str">
        <f>_xlfn.IFNA(IF(AND(I432&gt;=VLOOKUP(F432,Deelnemers!$B:$D,2,FALSE),H432&gt;=VLOOKUP(D432,Deelnemers!$B:$D,2,FALSE)),1,IF(I432&gt;=VLOOKUP(F432,Deelnemers!$B:$D,2,FALSE),3,0)),"")</f>
        <v/>
      </c>
      <c r="Q432" t="str">
        <f t="shared" si="38"/>
        <v/>
      </c>
      <c r="R432" t="str">
        <f t="shared" si="39"/>
        <v/>
      </c>
      <c r="S432" t="s">
        <v>30</v>
      </c>
    </row>
    <row r="433" spans="2:19">
      <c r="B433" s="3" t="str">
        <f t="shared" si="35"/>
        <v>-</v>
      </c>
      <c r="C433" s="237"/>
      <c r="D433" s="116"/>
      <c r="E433" s="146" t="str">
        <f>IFERROR(VLOOKUP(D433,Deelnemers!$B$2:$C$26,2,FALSE),"")</f>
        <v/>
      </c>
      <c r="F433" s="136"/>
      <c r="G433" s="146" t="str">
        <f>IFERROR(VLOOKUP(F433,Deelnemers!$B$2:$C$26,2,FALSE),"")</f>
        <v/>
      </c>
      <c r="H433" s="164"/>
      <c r="I433" s="165"/>
      <c r="J433" s="166"/>
      <c r="K433" s="164"/>
      <c r="L433" s="165"/>
      <c r="M433" s="138">
        <f t="shared" si="36"/>
        <v>0</v>
      </c>
      <c r="N433" s="139">
        <f t="shared" si="37"/>
        <v>0</v>
      </c>
      <c r="O433" s="140" t="str">
        <f>_xlfn.IFNA(IF(AND(H433&gt;=VLOOKUP(D433,Deelnemers!$B:$D,2,FALSE),I433&gt;=VLOOKUP(F433,Deelnemers!$B:$D,2,FALSE)),1,IF(H433&gt;=VLOOKUP(D433,Deelnemers!$B:$D,2,FALSE),3,0)),"")</f>
        <v/>
      </c>
      <c r="P433" s="141" t="str">
        <f>_xlfn.IFNA(IF(AND(I433&gt;=VLOOKUP(F433,Deelnemers!$B:$D,2,FALSE),H433&gt;=VLOOKUP(D433,Deelnemers!$B:$D,2,FALSE)),1,IF(I433&gt;=VLOOKUP(F433,Deelnemers!$B:$D,2,FALSE),3,0)),"")</f>
        <v/>
      </c>
      <c r="Q433" t="str">
        <f t="shared" si="38"/>
        <v/>
      </c>
      <c r="R433" t="str">
        <f t="shared" si="39"/>
        <v/>
      </c>
      <c r="S433" t="s">
        <v>30</v>
      </c>
    </row>
    <row r="434" spans="2:19">
      <c r="B434" s="3" t="str">
        <f t="shared" si="35"/>
        <v>-</v>
      </c>
      <c r="C434" s="237"/>
      <c r="D434" s="116"/>
      <c r="E434" s="146" t="str">
        <f>IFERROR(VLOOKUP(D434,Deelnemers!$B$2:$C$26,2,FALSE),"")</f>
        <v/>
      </c>
      <c r="F434" s="136"/>
      <c r="G434" s="146" t="str">
        <f>IFERROR(VLOOKUP(F434,Deelnemers!$B$2:$C$26,2,FALSE),"")</f>
        <v/>
      </c>
      <c r="H434" s="164"/>
      <c r="I434" s="165"/>
      <c r="J434" s="166"/>
      <c r="K434" s="164"/>
      <c r="L434" s="165"/>
      <c r="M434" s="138">
        <f t="shared" si="36"/>
        <v>0</v>
      </c>
      <c r="N434" s="139">
        <f t="shared" si="37"/>
        <v>0</v>
      </c>
      <c r="O434" s="140" t="str">
        <f>_xlfn.IFNA(IF(AND(H434&gt;=VLOOKUP(D434,Deelnemers!$B:$D,2,FALSE),I434&gt;=VLOOKUP(F434,Deelnemers!$B:$D,2,FALSE)),1,IF(H434&gt;=VLOOKUP(D434,Deelnemers!$B:$D,2,FALSE),3,0)),"")</f>
        <v/>
      </c>
      <c r="P434" s="141" t="str">
        <f>_xlfn.IFNA(IF(AND(I434&gt;=VLOOKUP(F434,Deelnemers!$B:$D,2,FALSE),H434&gt;=VLOOKUP(D434,Deelnemers!$B:$D,2,FALSE)),1,IF(I434&gt;=VLOOKUP(F434,Deelnemers!$B:$D,2,FALSE),3,0)),"")</f>
        <v/>
      </c>
      <c r="Q434" t="str">
        <f t="shared" si="38"/>
        <v/>
      </c>
      <c r="R434" t="str">
        <f t="shared" si="39"/>
        <v/>
      </c>
      <c r="S434" t="s">
        <v>30</v>
      </c>
    </row>
    <row r="435" spans="2:19">
      <c r="B435" s="3" t="str">
        <f t="shared" si="35"/>
        <v>-</v>
      </c>
      <c r="C435" s="237"/>
      <c r="D435" s="116"/>
      <c r="E435" s="146" t="str">
        <f>IFERROR(VLOOKUP(D435,Deelnemers!$B$2:$C$26,2,FALSE),"")</f>
        <v/>
      </c>
      <c r="F435" s="136"/>
      <c r="G435" s="146" t="str">
        <f>IFERROR(VLOOKUP(F435,Deelnemers!$B$2:$C$26,2,FALSE),"")</f>
        <v/>
      </c>
      <c r="H435" s="164"/>
      <c r="I435" s="165"/>
      <c r="J435" s="166"/>
      <c r="K435" s="164"/>
      <c r="L435" s="165"/>
      <c r="M435" s="138">
        <f t="shared" si="36"/>
        <v>0</v>
      </c>
      <c r="N435" s="139">
        <f t="shared" si="37"/>
        <v>0</v>
      </c>
      <c r="O435" s="140" t="str">
        <f>_xlfn.IFNA(IF(AND(H435&gt;=VLOOKUP(D435,Deelnemers!$B:$D,2,FALSE),I435&gt;=VLOOKUP(F435,Deelnemers!$B:$D,2,FALSE)),1,IF(H435&gt;=VLOOKUP(D435,Deelnemers!$B:$D,2,FALSE),3,0)),"")</f>
        <v/>
      </c>
      <c r="P435" s="141" t="str">
        <f>_xlfn.IFNA(IF(AND(I435&gt;=VLOOKUP(F435,Deelnemers!$B:$D,2,FALSE),H435&gt;=VLOOKUP(D435,Deelnemers!$B:$D,2,FALSE)),1,IF(I435&gt;=VLOOKUP(F435,Deelnemers!$B:$D,2,FALSE),3,0)),"")</f>
        <v/>
      </c>
      <c r="Q435" t="str">
        <f t="shared" si="38"/>
        <v/>
      </c>
      <c r="R435" t="str">
        <f t="shared" si="39"/>
        <v/>
      </c>
      <c r="S435" t="s">
        <v>30</v>
      </c>
    </row>
    <row r="436" spans="2:19">
      <c r="B436" s="3" t="str">
        <f t="shared" si="35"/>
        <v>-</v>
      </c>
      <c r="C436" s="237"/>
      <c r="D436" s="116"/>
      <c r="E436" s="146" t="str">
        <f>IFERROR(VLOOKUP(D436,Deelnemers!$B$2:$C$26,2,FALSE),"")</f>
        <v/>
      </c>
      <c r="F436" s="136"/>
      <c r="G436" s="146" t="str">
        <f>IFERROR(VLOOKUP(F436,Deelnemers!$B$2:$C$26,2,FALSE),"")</f>
        <v/>
      </c>
      <c r="H436" s="164"/>
      <c r="I436" s="165"/>
      <c r="J436" s="166"/>
      <c r="K436" s="164"/>
      <c r="L436" s="165"/>
      <c r="M436" s="138">
        <f t="shared" si="36"/>
        <v>0</v>
      </c>
      <c r="N436" s="139">
        <f t="shared" si="37"/>
        <v>0</v>
      </c>
      <c r="O436" s="140" t="str">
        <f>_xlfn.IFNA(IF(AND(H436&gt;=VLOOKUP(D436,Deelnemers!$B:$D,2,FALSE),I436&gt;=VLOOKUP(F436,Deelnemers!$B:$D,2,FALSE)),1,IF(H436&gt;=VLOOKUP(D436,Deelnemers!$B:$D,2,FALSE),3,0)),"")</f>
        <v/>
      </c>
      <c r="P436" s="141" t="str">
        <f>_xlfn.IFNA(IF(AND(I436&gt;=VLOOKUP(F436,Deelnemers!$B:$D,2,FALSE),H436&gt;=VLOOKUP(D436,Deelnemers!$B:$D,2,FALSE)),1,IF(I436&gt;=VLOOKUP(F436,Deelnemers!$B:$D,2,FALSE),3,0)),"")</f>
        <v/>
      </c>
      <c r="Q436" t="str">
        <f t="shared" si="38"/>
        <v/>
      </c>
      <c r="R436" t="str">
        <f t="shared" si="39"/>
        <v/>
      </c>
      <c r="S436" t="s">
        <v>30</v>
      </c>
    </row>
    <row r="437" spans="2:19">
      <c r="B437" s="3" t="str">
        <f t="shared" si="35"/>
        <v>-</v>
      </c>
      <c r="C437" s="237"/>
      <c r="D437" s="116"/>
      <c r="E437" s="146" t="str">
        <f>IFERROR(VLOOKUP(D437,Deelnemers!$B$2:$C$26,2,FALSE),"")</f>
        <v/>
      </c>
      <c r="F437" s="136"/>
      <c r="G437" s="146" t="str">
        <f>IFERROR(VLOOKUP(F437,Deelnemers!$B$2:$C$26,2,FALSE),"")</f>
        <v/>
      </c>
      <c r="H437" s="164"/>
      <c r="I437" s="165"/>
      <c r="J437" s="166"/>
      <c r="K437" s="164"/>
      <c r="L437" s="165"/>
      <c r="M437" s="138">
        <f t="shared" si="36"/>
        <v>0</v>
      </c>
      <c r="N437" s="139">
        <f t="shared" si="37"/>
        <v>0</v>
      </c>
      <c r="O437" s="140" t="str">
        <f>_xlfn.IFNA(IF(AND(H437&gt;=VLOOKUP(D437,Deelnemers!$B:$D,2,FALSE),I437&gt;=VLOOKUP(F437,Deelnemers!$B:$D,2,FALSE)),1,IF(H437&gt;=VLOOKUP(D437,Deelnemers!$B:$D,2,FALSE),3,0)),"")</f>
        <v/>
      </c>
      <c r="P437" s="141" t="str">
        <f>_xlfn.IFNA(IF(AND(I437&gt;=VLOOKUP(F437,Deelnemers!$B:$D,2,FALSE),H437&gt;=VLOOKUP(D437,Deelnemers!$B:$D,2,FALSE)),1,IF(I437&gt;=VLOOKUP(F437,Deelnemers!$B:$D,2,FALSE),3,0)),"")</f>
        <v/>
      </c>
      <c r="Q437" t="str">
        <f t="shared" si="38"/>
        <v/>
      </c>
      <c r="R437" t="str">
        <f t="shared" si="39"/>
        <v/>
      </c>
      <c r="S437" t="s">
        <v>30</v>
      </c>
    </row>
    <row r="438" spans="2:19">
      <c r="B438" s="3" t="str">
        <f t="shared" si="35"/>
        <v>-</v>
      </c>
      <c r="C438" s="237"/>
      <c r="D438" s="116"/>
      <c r="E438" s="146" t="str">
        <f>IFERROR(VLOOKUP(D438,Deelnemers!$B$2:$C$26,2,FALSE),"")</f>
        <v/>
      </c>
      <c r="F438" s="136"/>
      <c r="G438" s="146" t="str">
        <f>IFERROR(VLOOKUP(F438,Deelnemers!$B$2:$C$26,2,FALSE),"")</f>
        <v/>
      </c>
      <c r="H438" s="164"/>
      <c r="I438" s="165"/>
      <c r="J438" s="166"/>
      <c r="K438" s="164"/>
      <c r="L438" s="165"/>
      <c r="M438" s="138">
        <f t="shared" si="36"/>
        <v>0</v>
      </c>
      <c r="N438" s="139">
        <f t="shared" si="37"/>
        <v>0</v>
      </c>
      <c r="O438" s="140" t="str">
        <f>_xlfn.IFNA(IF(AND(H438&gt;=VLOOKUP(D438,Deelnemers!$B:$D,2,FALSE),I438&gt;=VLOOKUP(F438,Deelnemers!$B:$D,2,FALSE)),1,IF(H438&gt;=VLOOKUP(D438,Deelnemers!$B:$D,2,FALSE),3,0)),"")</f>
        <v/>
      </c>
      <c r="P438" s="141" t="str">
        <f>_xlfn.IFNA(IF(AND(I438&gt;=VLOOKUP(F438,Deelnemers!$B:$D,2,FALSE),H438&gt;=VLOOKUP(D438,Deelnemers!$B:$D,2,FALSE)),1,IF(I438&gt;=VLOOKUP(F438,Deelnemers!$B:$D,2,FALSE),3,0)),"")</f>
        <v/>
      </c>
      <c r="Q438" t="str">
        <f t="shared" si="38"/>
        <v/>
      </c>
      <c r="R438" t="str">
        <f t="shared" si="39"/>
        <v/>
      </c>
      <c r="S438" t="s">
        <v>30</v>
      </c>
    </row>
    <row r="439" spans="2:19">
      <c r="B439" s="3" t="str">
        <f t="shared" si="35"/>
        <v>-</v>
      </c>
      <c r="C439" s="237"/>
      <c r="D439" s="116"/>
      <c r="E439" s="146" t="str">
        <f>IFERROR(VLOOKUP(D439,Deelnemers!$B$2:$C$26,2,FALSE),"")</f>
        <v/>
      </c>
      <c r="F439" s="136"/>
      <c r="G439" s="146" t="str">
        <f>IFERROR(VLOOKUP(F439,Deelnemers!$B$2:$C$26,2,FALSE),"")</f>
        <v/>
      </c>
      <c r="H439" s="164"/>
      <c r="I439" s="165"/>
      <c r="J439" s="166"/>
      <c r="K439" s="164"/>
      <c r="L439" s="165"/>
      <c r="M439" s="138">
        <f t="shared" si="36"/>
        <v>0</v>
      </c>
      <c r="N439" s="139">
        <f t="shared" si="37"/>
        <v>0</v>
      </c>
      <c r="O439" s="140" t="str">
        <f>_xlfn.IFNA(IF(AND(H439&gt;=VLOOKUP(D439,Deelnemers!$B:$D,2,FALSE),I439&gt;=VLOOKUP(F439,Deelnemers!$B:$D,2,FALSE)),1,IF(H439&gt;=VLOOKUP(D439,Deelnemers!$B:$D,2,FALSE),3,0)),"")</f>
        <v/>
      </c>
      <c r="P439" s="141" t="str">
        <f>_xlfn.IFNA(IF(AND(I439&gt;=VLOOKUP(F439,Deelnemers!$B:$D,2,FALSE),H439&gt;=VLOOKUP(D439,Deelnemers!$B:$D,2,FALSE)),1,IF(I439&gt;=VLOOKUP(F439,Deelnemers!$B:$D,2,FALSE),3,0)),"")</f>
        <v/>
      </c>
      <c r="Q439" t="str">
        <f t="shared" si="38"/>
        <v/>
      </c>
      <c r="R439" t="str">
        <f t="shared" si="39"/>
        <v/>
      </c>
      <c r="S439" t="s">
        <v>30</v>
      </c>
    </row>
    <row r="440" spans="2:19">
      <c r="B440" s="3" t="str">
        <f t="shared" si="35"/>
        <v>-</v>
      </c>
      <c r="C440" s="237"/>
      <c r="D440" s="116"/>
      <c r="E440" s="146" t="str">
        <f>IFERROR(VLOOKUP(D440,Deelnemers!$B$2:$C$26,2,FALSE),"")</f>
        <v/>
      </c>
      <c r="F440" s="136"/>
      <c r="G440" s="146" t="str">
        <f>IFERROR(VLOOKUP(F440,Deelnemers!$B$2:$C$26,2,FALSE),"")</f>
        <v/>
      </c>
      <c r="H440" s="164"/>
      <c r="I440" s="165"/>
      <c r="J440" s="166"/>
      <c r="K440" s="164"/>
      <c r="L440" s="165"/>
      <c r="M440" s="138">
        <f t="shared" si="36"/>
        <v>0</v>
      </c>
      <c r="N440" s="139">
        <f t="shared" si="37"/>
        <v>0</v>
      </c>
      <c r="O440" s="140" t="str">
        <f>_xlfn.IFNA(IF(AND(H440&gt;=VLOOKUP(D440,Deelnemers!$B:$D,2,FALSE),I440&gt;=VLOOKUP(F440,Deelnemers!$B:$D,2,FALSE)),1,IF(H440&gt;=VLOOKUP(D440,Deelnemers!$B:$D,2,FALSE),3,0)),"")</f>
        <v/>
      </c>
      <c r="P440" s="141" t="str">
        <f>_xlfn.IFNA(IF(AND(I440&gt;=VLOOKUP(F440,Deelnemers!$B:$D,2,FALSE),H440&gt;=VLOOKUP(D440,Deelnemers!$B:$D,2,FALSE)),1,IF(I440&gt;=VLOOKUP(F440,Deelnemers!$B:$D,2,FALSE),3,0)),"")</f>
        <v/>
      </c>
      <c r="Q440" t="str">
        <f t="shared" si="38"/>
        <v/>
      </c>
      <c r="R440" t="str">
        <f t="shared" si="39"/>
        <v/>
      </c>
      <c r="S440" t="s">
        <v>30</v>
      </c>
    </row>
    <row r="441" spans="2:19">
      <c r="B441" s="3" t="str">
        <f t="shared" si="35"/>
        <v>-</v>
      </c>
      <c r="C441" s="237"/>
      <c r="D441" s="116"/>
      <c r="E441" s="146" t="str">
        <f>IFERROR(VLOOKUP(D441,Deelnemers!$B$2:$C$26,2,FALSE),"")</f>
        <v/>
      </c>
      <c r="F441" s="136"/>
      <c r="G441" s="146" t="str">
        <f>IFERROR(VLOOKUP(F441,Deelnemers!$B$2:$C$26,2,FALSE),"")</f>
        <v/>
      </c>
      <c r="H441" s="164"/>
      <c r="I441" s="165"/>
      <c r="J441" s="166"/>
      <c r="K441" s="164"/>
      <c r="L441" s="165"/>
      <c r="M441" s="138">
        <f t="shared" si="36"/>
        <v>0</v>
      </c>
      <c r="N441" s="139">
        <f t="shared" si="37"/>
        <v>0</v>
      </c>
      <c r="O441" s="140" t="str">
        <f>_xlfn.IFNA(IF(AND(H441&gt;=VLOOKUP(D441,Deelnemers!$B:$D,2,FALSE),I441&gt;=VLOOKUP(F441,Deelnemers!$B:$D,2,FALSE)),1,IF(H441&gt;=VLOOKUP(D441,Deelnemers!$B:$D,2,FALSE),3,0)),"")</f>
        <v/>
      </c>
      <c r="P441" s="141" t="str">
        <f>_xlfn.IFNA(IF(AND(I441&gt;=VLOOKUP(F441,Deelnemers!$B:$D,2,FALSE),H441&gt;=VLOOKUP(D441,Deelnemers!$B:$D,2,FALSE)),1,IF(I441&gt;=VLOOKUP(F441,Deelnemers!$B:$D,2,FALSE),3,0)),"")</f>
        <v/>
      </c>
      <c r="Q441" t="str">
        <f t="shared" si="38"/>
        <v/>
      </c>
      <c r="R441" t="str">
        <f t="shared" si="39"/>
        <v/>
      </c>
      <c r="S441" t="s">
        <v>30</v>
      </c>
    </row>
    <row r="442" spans="2:19">
      <c r="B442" s="3" t="str">
        <f t="shared" si="35"/>
        <v>-</v>
      </c>
      <c r="C442" s="237"/>
      <c r="D442" s="116"/>
      <c r="E442" s="146" t="str">
        <f>IFERROR(VLOOKUP(D442,Deelnemers!$B$2:$C$26,2,FALSE),"")</f>
        <v/>
      </c>
      <c r="F442" s="136"/>
      <c r="G442" s="146" t="str">
        <f>IFERROR(VLOOKUP(F442,Deelnemers!$B$2:$C$26,2,FALSE),"")</f>
        <v/>
      </c>
      <c r="H442" s="164"/>
      <c r="I442" s="165"/>
      <c r="J442" s="166"/>
      <c r="K442" s="164"/>
      <c r="L442" s="165"/>
      <c r="M442" s="138">
        <f t="shared" si="36"/>
        <v>0</v>
      </c>
      <c r="N442" s="139">
        <f t="shared" si="37"/>
        <v>0</v>
      </c>
      <c r="O442" s="140" t="str">
        <f>_xlfn.IFNA(IF(AND(H442&gt;=VLOOKUP(D442,Deelnemers!$B:$D,2,FALSE),I442&gt;=VLOOKUP(F442,Deelnemers!$B:$D,2,FALSE)),1,IF(H442&gt;=VLOOKUP(D442,Deelnemers!$B:$D,2,FALSE),3,0)),"")</f>
        <v/>
      </c>
      <c r="P442" s="141" t="str">
        <f>_xlfn.IFNA(IF(AND(I442&gt;=VLOOKUP(F442,Deelnemers!$B:$D,2,FALSE),H442&gt;=VLOOKUP(D442,Deelnemers!$B:$D,2,FALSE)),1,IF(I442&gt;=VLOOKUP(F442,Deelnemers!$B:$D,2,FALSE),3,0)),"")</f>
        <v/>
      </c>
      <c r="Q442" t="str">
        <f t="shared" si="38"/>
        <v/>
      </c>
      <c r="R442" t="str">
        <f t="shared" si="39"/>
        <v/>
      </c>
      <c r="S442" t="s">
        <v>30</v>
      </c>
    </row>
    <row r="443" spans="2:19">
      <c r="B443" s="3" t="str">
        <f t="shared" si="35"/>
        <v>-</v>
      </c>
      <c r="C443" s="237"/>
      <c r="D443" s="116"/>
      <c r="E443" s="146" t="str">
        <f>IFERROR(VLOOKUP(D443,Deelnemers!$B$2:$C$26,2,FALSE),"")</f>
        <v/>
      </c>
      <c r="F443" s="136"/>
      <c r="G443" s="146" t="str">
        <f>IFERROR(VLOOKUP(F443,Deelnemers!$B$2:$C$26,2,FALSE),"")</f>
        <v/>
      </c>
      <c r="H443" s="164"/>
      <c r="I443" s="165"/>
      <c r="J443" s="166"/>
      <c r="K443" s="164"/>
      <c r="L443" s="165"/>
      <c r="M443" s="138">
        <f t="shared" si="36"/>
        <v>0</v>
      </c>
      <c r="N443" s="139">
        <f t="shared" si="37"/>
        <v>0</v>
      </c>
      <c r="O443" s="140" t="str">
        <f>_xlfn.IFNA(IF(AND(H443&gt;=VLOOKUP(D443,Deelnemers!$B:$D,2,FALSE),I443&gt;=VLOOKUP(F443,Deelnemers!$B:$D,2,FALSE)),1,IF(H443&gt;=VLOOKUP(D443,Deelnemers!$B:$D,2,FALSE),3,0)),"")</f>
        <v/>
      </c>
      <c r="P443" s="141" t="str">
        <f>_xlfn.IFNA(IF(AND(I443&gt;=VLOOKUP(F443,Deelnemers!$B:$D,2,FALSE),H443&gt;=VLOOKUP(D443,Deelnemers!$B:$D,2,FALSE)),1,IF(I443&gt;=VLOOKUP(F443,Deelnemers!$B:$D,2,FALSE),3,0)),"")</f>
        <v/>
      </c>
      <c r="Q443" t="str">
        <f t="shared" si="38"/>
        <v/>
      </c>
      <c r="R443" t="str">
        <f t="shared" si="39"/>
        <v/>
      </c>
      <c r="S443" t="s">
        <v>30</v>
      </c>
    </row>
    <row r="444" spans="2:19">
      <c r="B444" s="3" t="str">
        <f t="shared" si="35"/>
        <v>-</v>
      </c>
      <c r="C444" s="237"/>
      <c r="D444" s="116"/>
      <c r="E444" s="146" t="str">
        <f>IFERROR(VLOOKUP(D444,Deelnemers!$B$2:$C$26,2,FALSE),"")</f>
        <v/>
      </c>
      <c r="F444" s="136"/>
      <c r="G444" s="146" t="str">
        <f>IFERROR(VLOOKUP(F444,Deelnemers!$B$2:$C$26,2,FALSE),"")</f>
        <v/>
      </c>
      <c r="H444" s="164"/>
      <c r="I444" s="165"/>
      <c r="J444" s="166"/>
      <c r="K444" s="164"/>
      <c r="L444" s="165"/>
      <c r="M444" s="138">
        <f t="shared" si="36"/>
        <v>0</v>
      </c>
      <c r="N444" s="139">
        <f t="shared" si="37"/>
        <v>0</v>
      </c>
      <c r="O444" s="140" t="str">
        <f>_xlfn.IFNA(IF(AND(H444&gt;=VLOOKUP(D444,Deelnemers!$B:$D,2,FALSE),I444&gt;=VLOOKUP(F444,Deelnemers!$B:$D,2,FALSE)),1,IF(H444&gt;=VLOOKUP(D444,Deelnemers!$B:$D,2,FALSE),3,0)),"")</f>
        <v/>
      </c>
      <c r="P444" s="141" t="str">
        <f>_xlfn.IFNA(IF(AND(I444&gt;=VLOOKUP(F444,Deelnemers!$B:$D,2,FALSE),H444&gt;=VLOOKUP(D444,Deelnemers!$B:$D,2,FALSE)),1,IF(I444&gt;=VLOOKUP(F444,Deelnemers!$B:$D,2,FALSE),3,0)),"")</f>
        <v/>
      </c>
      <c r="Q444" t="str">
        <f t="shared" si="38"/>
        <v/>
      </c>
      <c r="R444" t="str">
        <f t="shared" si="39"/>
        <v/>
      </c>
      <c r="S444" t="s">
        <v>30</v>
      </c>
    </row>
    <row r="445" spans="2:19">
      <c r="B445" s="3" t="str">
        <f t="shared" si="35"/>
        <v>-</v>
      </c>
      <c r="C445" s="237"/>
      <c r="D445" s="116"/>
      <c r="E445" s="146" t="str">
        <f>IFERROR(VLOOKUP(D445,Deelnemers!$B$2:$C$26,2,FALSE),"")</f>
        <v/>
      </c>
      <c r="F445" s="136"/>
      <c r="G445" s="146" t="str">
        <f>IFERROR(VLOOKUP(F445,Deelnemers!$B$2:$C$26,2,FALSE),"")</f>
        <v/>
      </c>
      <c r="H445" s="164"/>
      <c r="I445" s="165"/>
      <c r="J445" s="166"/>
      <c r="K445" s="164"/>
      <c r="L445" s="165"/>
      <c r="M445" s="138">
        <f t="shared" si="36"/>
        <v>0</v>
      </c>
      <c r="N445" s="139">
        <f t="shared" si="37"/>
        <v>0</v>
      </c>
      <c r="O445" s="140" t="str">
        <f>_xlfn.IFNA(IF(AND(H445&gt;=VLOOKUP(D445,Deelnemers!$B:$D,2,FALSE),I445&gt;=VLOOKUP(F445,Deelnemers!$B:$D,2,FALSE)),1,IF(H445&gt;=VLOOKUP(D445,Deelnemers!$B:$D,2,FALSE),3,0)),"")</f>
        <v/>
      </c>
      <c r="P445" s="141" t="str">
        <f>_xlfn.IFNA(IF(AND(I445&gt;=VLOOKUP(F445,Deelnemers!$B:$D,2,FALSE),H445&gt;=VLOOKUP(D445,Deelnemers!$B:$D,2,FALSE)),1,IF(I445&gt;=VLOOKUP(F445,Deelnemers!$B:$D,2,FALSE),3,0)),"")</f>
        <v/>
      </c>
      <c r="Q445" t="str">
        <f t="shared" si="38"/>
        <v/>
      </c>
      <c r="R445" t="str">
        <f t="shared" si="39"/>
        <v/>
      </c>
      <c r="S445" t="s">
        <v>30</v>
      </c>
    </row>
    <row r="446" spans="2:19">
      <c r="B446" s="3" t="str">
        <f t="shared" si="35"/>
        <v>-</v>
      </c>
      <c r="C446" s="237"/>
      <c r="D446" s="116"/>
      <c r="E446" s="146" t="str">
        <f>IFERROR(VLOOKUP(D446,Deelnemers!$B$2:$C$26,2,FALSE),"")</f>
        <v/>
      </c>
      <c r="F446" s="136"/>
      <c r="G446" s="146" t="str">
        <f>IFERROR(VLOOKUP(F446,Deelnemers!$B$2:$C$26,2,FALSE),"")</f>
        <v/>
      </c>
      <c r="H446" s="164"/>
      <c r="I446" s="165"/>
      <c r="J446" s="166"/>
      <c r="K446" s="164"/>
      <c r="L446" s="165"/>
      <c r="M446" s="138">
        <f t="shared" si="36"/>
        <v>0</v>
      </c>
      <c r="N446" s="139">
        <f t="shared" si="37"/>
        <v>0</v>
      </c>
      <c r="O446" s="140" t="str">
        <f>_xlfn.IFNA(IF(AND(H446&gt;=VLOOKUP(D446,Deelnemers!$B:$D,2,FALSE),I446&gt;=VLOOKUP(F446,Deelnemers!$B:$D,2,FALSE)),1,IF(H446&gt;=VLOOKUP(D446,Deelnemers!$B:$D,2,FALSE),3,0)),"")</f>
        <v/>
      </c>
      <c r="P446" s="141" t="str">
        <f>_xlfn.IFNA(IF(AND(I446&gt;=VLOOKUP(F446,Deelnemers!$B:$D,2,FALSE),H446&gt;=VLOOKUP(D446,Deelnemers!$B:$D,2,FALSE)),1,IF(I446&gt;=VLOOKUP(F446,Deelnemers!$B:$D,2,FALSE),3,0)),"")</f>
        <v/>
      </c>
      <c r="Q446" t="str">
        <f t="shared" si="38"/>
        <v/>
      </c>
      <c r="R446" t="str">
        <f t="shared" si="39"/>
        <v/>
      </c>
      <c r="S446" t="s">
        <v>30</v>
      </c>
    </row>
    <row r="447" spans="2:19">
      <c r="B447" s="3" t="str">
        <f t="shared" si="35"/>
        <v>-</v>
      </c>
      <c r="C447" s="237"/>
      <c r="D447" s="116"/>
      <c r="E447" s="146" t="str">
        <f>IFERROR(VLOOKUP(D447,Deelnemers!$B$2:$C$26,2,FALSE),"")</f>
        <v/>
      </c>
      <c r="F447" s="136"/>
      <c r="G447" s="146" t="str">
        <f>IFERROR(VLOOKUP(F447,Deelnemers!$B$2:$C$26,2,FALSE),"")</f>
        <v/>
      </c>
      <c r="H447" s="164"/>
      <c r="I447" s="165"/>
      <c r="J447" s="166"/>
      <c r="K447" s="164"/>
      <c r="L447" s="165"/>
      <c r="M447" s="138">
        <f t="shared" si="36"/>
        <v>0</v>
      </c>
      <c r="N447" s="139">
        <f t="shared" si="37"/>
        <v>0</v>
      </c>
      <c r="O447" s="140" t="str">
        <f>_xlfn.IFNA(IF(AND(H447&gt;=VLOOKUP(D447,Deelnemers!$B:$D,2,FALSE),I447&gt;=VLOOKUP(F447,Deelnemers!$B:$D,2,FALSE)),1,IF(H447&gt;=VLOOKUP(D447,Deelnemers!$B:$D,2,FALSE),3,0)),"")</f>
        <v/>
      </c>
      <c r="P447" s="141" t="str">
        <f>_xlfn.IFNA(IF(AND(I447&gt;=VLOOKUP(F447,Deelnemers!$B:$D,2,FALSE),H447&gt;=VLOOKUP(D447,Deelnemers!$B:$D,2,FALSE)),1,IF(I447&gt;=VLOOKUP(F447,Deelnemers!$B:$D,2,FALSE),3,0)),"")</f>
        <v/>
      </c>
      <c r="Q447" t="str">
        <f t="shared" si="38"/>
        <v/>
      </c>
      <c r="R447" t="str">
        <f t="shared" si="39"/>
        <v/>
      </c>
      <c r="S447" t="s">
        <v>30</v>
      </c>
    </row>
    <row r="448" spans="2:19">
      <c r="B448" s="3" t="str">
        <f t="shared" si="35"/>
        <v>-</v>
      </c>
      <c r="C448" s="237"/>
      <c r="D448" s="116"/>
      <c r="E448" s="146" t="str">
        <f>IFERROR(VLOOKUP(D448,Deelnemers!$B$2:$C$26,2,FALSE),"")</f>
        <v/>
      </c>
      <c r="F448" s="136"/>
      <c r="G448" s="146" t="str">
        <f>IFERROR(VLOOKUP(F448,Deelnemers!$B$2:$C$26,2,FALSE),"")</f>
        <v/>
      </c>
      <c r="H448" s="164"/>
      <c r="I448" s="165"/>
      <c r="J448" s="166"/>
      <c r="K448" s="164"/>
      <c r="L448" s="165"/>
      <c r="M448" s="138">
        <f t="shared" si="36"/>
        <v>0</v>
      </c>
      <c r="N448" s="139">
        <f t="shared" si="37"/>
        <v>0</v>
      </c>
      <c r="O448" s="140" t="str">
        <f>_xlfn.IFNA(IF(AND(H448&gt;=VLOOKUP(D448,Deelnemers!$B:$D,2,FALSE),I448&gt;=VLOOKUP(F448,Deelnemers!$B:$D,2,FALSE)),1,IF(H448&gt;=VLOOKUP(D448,Deelnemers!$B:$D,2,FALSE),3,0)),"")</f>
        <v/>
      </c>
      <c r="P448" s="141" t="str">
        <f>_xlfn.IFNA(IF(AND(I448&gt;=VLOOKUP(F448,Deelnemers!$B:$D,2,FALSE),H448&gt;=VLOOKUP(D448,Deelnemers!$B:$D,2,FALSE)),1,IF(I448&gt;=VLOOKUP(F448,Deelnemers!$B:$D,2,FALSE),3,0)),"")</f>
        <v/>
      </c>
      <c r="Q448" t="str">
        <f t="shared" si="38"/>
        <v/>
      </c>
      <c r="R448" t="str">
        <f t="shared" si="39"/>
        <v/>
      </c>
      <c r="S448" t="s">
        <v>30</v>
      </c>
    </row>
    <row r="449" spans="2:19">
      <c r="B449" s="3" t="str">
        <f t="shared" si="35"/>
        <v>-</v>
      </c>
      <c r="C449" s="237"/>
      <c r="D449" s="116"/>
      <c r="E449" s="146" t="str">
        <f>IFERROR(VLOOKUP(D449,Deelnemers!$B$2:$C$26,2,FALSE),"")</f>
        <v/>
      </c>
      <c r="F449" s="136"/>
      <c r="G449" s="146" t="str">
        <f>IFERROR(VLOOKUP(F449,Deelnemers!$B$2:$C$26,2,FALSE),"")</f>
        <v/>
      </c>
      <c r="H449" s="164"/>
      <c r="I449" s="165"/>
      <c r="J449" s="166"/>
      <c r="K449" s="164"/>
      <c r="L449" s="165"/>
      <c r="M449" s="138">
        <f t="shared" si="36"/>
        <v>0</v>
      </c>
      <c r="N449" s="139">
        <f t="shared" si="37"/>
        <v>0</v>
      </c>
      <c r="O449" s="140" t="str">
        <f>_xlfn.IFNA(IF(AND(H449&gt;=VLOOKUP(D449,Deelnemers!$B:$D,2,FALSE),I449&gt;=VLOOKUP(F449,Deelnemers!$B:$D,2,FALSE)),1,IF(H449&gt;=VLOOKUP(D449,Deelnemers!$B:$D,2,FALSE),3,0)),"")</f>
        <v/>
      </c>
      <c r="P449" s="141" t="str">
        <f>_xlfn.IFNA(IF(AND(I449&gt;=VLOOKUP(F449,Deelnemers!$B:$D,2,FALSE),H449&gt;=VLOOKUP(D449,Deelnemers!$B:$D,2,FALSE)),1,IF(I449&gt;=VLOOKUP(F449,Deelnemers!$B:$D,2,FALSE),3,0)),"")</f>
        <v/>
      </c>
      <c r="Q449" t="str">
        <f t="shared" si="38"/>
        <v/>
      </c>
      <c r="R449" t="str">
        <f t="shared" si="39"/>
        <v/>
      </c>
      <c r="S449" t="s">
        <v>30</v>
      </c>
    </row>
    <row r="450" spans="2:19">
      <c r="B450" s="3" t="str">
        <f t="shared" si="35"/>
        <v>-</v>
      </c>
      <c r="C450" s="237"/>
      <c r="D450" s="116"/>
      <c r="E450" s="146" t="str">
        <f>IFERROR(VLOOKUP(D450,Deelnemers!$B$2:$C$26,2,FALSE),"")</f>
        <v/>
      </c>
      <c r="F450" s="136"/>
      <c r="G450" s="146" t="str">
        <f>IFERROR(VLOOKUP(F450,Deelnemers!$B$2:$C$26,2,FALSE),"")</f>
        <v/>
      </c>
      <c r="H450" s="164"/>
      <c r="I450" s="165"/>
      <c r="J450" s="166"/>
      <c r="K450" s="164"/>
      <c r="L450" s="165"/>
      <c r="M450" s="138">
        <f t="shared" si="36"/>
        <v>0</v>
      </c>
      <c r="N450" s="139">
        <f t="shared" si="37"/>
        <v>0</v>
      </c>
      <c r="O450" s="140" t="str">
        <f>_xlfn.IFNA(IF(AND(H450&gt;=VLOOKUP(D450,Deelnemers!$B:$D,2,FALSE),I450&gt;=VLOOKUP(F450,Deelnemers!$B:$D,2,FALSE)),1,IF(H450&gt;=VLOOKUP(D450,Deelnemers!$B:$D,2,FALSE),3,0)),"")</f>
        <v/>
      </c>
      <c r="P450" s="141" t="str">
        <f>_xlfn.IFNA(IF(AND(I450&gt;=VLOOKUP(F450,Deelnemers!$B:$D,2,FALSE),H450&gt;=VLOOKUP(D450,Deelnemers!$B:$D,2,FALSE)),1,IF(I450&gt;=VLOOKUP(F450,Deelnemers!$B:$D,2,FALSE),3,0)),"")</f>
        <v/>
      </c>
      <c r="Q450" t="str">
        <f t="shared" si="38"/>
        <v/>
      </c>
      <c r="R450" t="str">
        <f t="shared" si="39"/>
        <v/>
      </c>
      <c r="S450" t="s">
        <v>30</v>
      </c>
    </row>
    <row r="451" spans="2:19">
      <c r="B451" s="3" t="str">
        <f t="shared" si="35"/>
        <v>-</v>
      </c>
      <c r="C451" s="237"/>
      <c r="D451" s="116"/>
      <c r="E451" s="146" t="str">
        <f>IFERROR(VLOOKUP(D451,Deelnemers!$B$2:$C$26,2,FALSE),"")</f>
        <v/>
      </c>
      <c r="F451" s="136"/>
      <c r="G451" s="146" t="str">
        <f>IFERROR(VLOOKUP(F451,Deelnemers!$B$2:$C$26,2,FALSE),"")</f>
        <v/>
      </c>
      <c r="H451" s="164"/>
      <c r="I451" s="165"/>
      <c r="J451" s="166"/>
      <c r="K451" s="164"/>
      <c r="L451" s="165"/>
      <c r="M451" s="138">
        <f t="shared" si="36"/>
        <v>0</v>
      </c>
      <c r="N451" s="139">
        <f t="shared" si="37"/>
        <v>0</v>
      </c>
      <c r="O451" s="140" t="str">
        <f>_xlfn.IFNA(IF(AND(H451&gt;=VLOOKUP(D451,Deelnemers!$B:$D,2,FALSE),I451&gt;=VLOOKUP(F451,Deelnemers!$B:$D,2,FALSE)),1,IF(H451&gt;=VLOOKUP(D451,Deelnemers!$B:$D,2,FALSE),3,0)),"")</f>
        <v/>
      </c>
      <c r="P451" s="141" t="str">
        <f>_xlfn.IFNA(IF(AND(I451&gt;=VLOOKUP(F451,Deelnemers!$B:$D,2,FALSE),H451&gt;=VLOOKUP(D451,Deelnemers!$B:$D,2,FALSE)),1,IF(I451&gt;=VLOOKUP(F451,Deelnemers!$B:$D,2,FALSE),3,0)),"")</f>
        <v/>
      </c>
      <c r="Q451" t="str">
        <f t="shared" si="38"/>
        <v/>
      </c>
      <c r="R451" t="str">
        <f t="shared" si="39"/>
        <v/>
      </c>
      <c r="S451" t="s">
        <v>30</v>
      </c>
    </row>
    <row r="452" spans="2:19">
      <c r="B452" s="3" t="str">
        <f t="shared" ref="B452:B515" si="40">CONCATENATE(D452,"-",F452)</f>
        <v>-</v>
      </c>
      <c r="C452" s="237"/>
      <c r="D452" s="116"/>
      <c r="E452" s="146" t="str">
        <f>IFERROR(VLOOKUP(D452,Deelnemers!$B$2:$C$26,2,FALSE),"")</f>
        <v/>
      </c>
      <c r="F452" s="136"/>
      <c r="G452" s="146" t="str">
        <f>IFERROR(VLOOKUP(F452,Deelnemers!$B$2:$C$26,2,FALSE),"")</f>
        <v/>
      </c>
      <c r="H452" s="164"/>
      <c r="I452" s="165"/>
      <c r="J452" s="166"/>
      <c r="K452" s="164"/>
      <c r="L452" s="165"/>
      <c r="M452" s="138">
        <f t="shared" ref="M452:M515" si="41">IFERROR(IF(H452&gt;E452,E452,H452)/J452,0)</f>
        <v>0</v>
      </c>
      <c r="N452" s="139">
        <f t="shared" ref="N452:N515" si="42">IFERROR(IF(I452&gt;G452,G452,I452)/J452,0)</f>
        <v>0</v>
      </c>
      <c r="O452" s="140" t="str">
        <f>_xlfn.IFNA(IF(AND(H452&gt;=VLOOKUP(D452,Deelnemers!$B:$D,2,FALSE),I452&gt;=VLOOKUP(F452,Deelnemers!$B:$D,2,FALSE)),1,IF(H452&gt;=VLOOKUP(D452,Deelnemers!$B:$D,2,FALSE),3,0)),"")</f>
        <v/>
      </c>
      <c r="P452" s="141" t="str">
        <f>_xlfn.IFNA(IF(AND(I452&gt;=VLOOKUP(F452,Deelnemers!$B:$D,2,FALSE),H452&gt;=VLOOKUP(D452,Deelnemers!$B:$D,2,FALSE)),1,IF(I452&gt;=VLOOKUP(F452,Deelnemers!$B:$D,2,FALSE),3,0)),"")</f>
        <v/>
      </c>
      <c r="Q452" t="str">
        <f t="shared" ref="Q452:Q515" si="43">_xlfn.CONCAT(D452,C452)</f>
        <v/>
      </c>
      <c r="R452" t="str">
        <f t="shared" ref="R452:R515" si="44">_xlfn.CONCAT(F452,C452)</f>
        <v/>
      </c>
      <c r="S452" t="s">
        <v>30</v>
      </c>
    </row>
    <row r="453" spans="2:19">
      <c r="B453" s="3" t="str">
        <f t="shared" si="40"/>
        <v>-</v>
      </c>
      <c r="C453" s="237"/>
      <c r="D453" s="116"/>
      <c r="E453" s="146" t="str">
        <f>IFERROR(VLOOKUP(D453,Deelnemers!$B$2:$C$26,2,FALSE),"")</f>
        <v/>
      </c>
      <c r="F453" s="136"/>
      <c r="G453" s="146" t="str">
        <f>IFERROR(VLOOKUP(F453,Deelnemers!$B$2:$C$26,2,FALSE),"")</f>
        <v/>
      </c>
      <c r="H453" s="164"/>
      <c r="I453" s="165"/>
      <c r="J453" s="166"/>
      <c r="K453" s="164"/>
      <c r="L453" s="165"/>
      <c r="M453" s="138">
        <f t="shared" si="41"/>
        <v>0</v>
      </c>
      <c r="N453" s="139">
        <f t="shared" si="42"/>
        <v>0</v>
      </c>
      <c r="O453" s="140" t="str">
        <f>_xlfn.IFNA(IF(AND(H453&gt;=VLOOKUP(D453,Deelnemers!$B:$D,2,FALSE),I453&gt;=VLOOKUP(F453,Deelnemers!$B:$D,2,FALSE)),1,IF(H453&gt;=VLOOKUP(D453,Deelnemers!$B:$D,2,FALSE),3,0)),"")</f>
        <v/>
      </c>
      <c r="P453" s="141" t="str">
        <f>_xlfn.IFNA(IF(AND(I453&gt;=VLOOKUP(F453,Deelnemers!$B:$D,2,FALSE),H453&gt;=VLOOKUP(D453,Deelnemers!$B:$D,2,FALSE)),1,IF(I453&gt;=VLOOKUP(F453,Deelnemers!$B:$D,2,FALSE),3,0)),"")</f>
        <v/>
      </c>
      <c r="Q453" t="str">
        <f t="shared" si="43"/>
        <v/>
      </c>
      <c r="R453" t="str">
        <f t="shared" si="44"/>
        <v/>
      </c>
      <c r="S453" t="s">
        <v>30</v>
      </c>
    </row>
    <row r="454" spans="2:19">
      <c r="B454" s="3" t="str">
        <f t="shared" si="40"/>
        <v>-</v>
      </c>
      <c r="C454" s="237"/>
      <c r="D454" s="116"/>
      <c r="E454" s="146" t="str">
        <f>IFERROR(VLOOKUP(D454,Deelnemers!$B$2:$C$26,2,FALSE),"")</f>
        <v/>
      </c>
      <c r="F454" s="136"/>
      <c r="G454" s="146" t="str">
        <f>IFERROR(VLOOKUP(F454,Deelnemers!$B$2:$C$26,2,FALSE),"")</f>
        <v/>
      </c>
      <c r="H454" s="164"/>
      <c r="I454" s="165"/>
      <c r="J454" s="166"/>
      <c r="K454" s="164"/>
      <c r="L454" s="165"/>
      <c r="M454" s="138">
        <f t="shared" si="41"/>
        <v>0</v>
      </c>
      <c r="N454" s="139">
        <f t="shared" si="42"/>
        <v>0</v>
      </c>
      <c r="O454" s="140" t="str">
        <f>_xlfn.IFNA(IF(AND(H454&gt;=VLOOKUP(D454,Deelnemers!$B:$D,2,FALSE),I454&gt;=VLOOKUP(F454,Deelnemers!$B:$D,2,FALSE)),1,IF(H454&gt;=VLOOKUP(D454,Deelnemers!$B:$D,2,FALSE),3,0)),"")</f>
        <v/>
      </c>
      <c r="P454" s="141" t="str">
        <f>_xlfn.IFNA(IF(AND(I454&gt;=VLOOKUP(F454,Deelnemers!$B:$D,2,FALSE),H454&gt;=VLOOKUP(D454,Deelnemers!$B:$D,2,FALSE)),1,IF(I454&gt;=VLOOKUP(F454,Deelnemers!$B:$D,2,FALSE),3,0)),"")</f>
        <v/>
      </c>
      <c r="Q454" t="str">
        <f t="shared" si="43"/>
        <v/>
      </c>
      <c r="R454" t="str">
        <f t="shared" si="44"/>
        <v/>
      </c>
      <c r="S454" t="s">
        <v>30</v>
      </c>
    </row>
    <row r="455" spans="2:19">
      <c r="B455" s="3" t="str">
        <f t="shared" si="40"/>
        <v>-</v>
      </c>
      <c r="C455" s="237"/>
      <c r="D455" s="116"/>
      <c r="E455" s="146" t="str">
        <f>IFERROR(VLOOKUP(D455,Deelnemers!$B$2:$C$26,2,FALSE),"")</f>
        <v/>
      </c>
      <c r="F455" s="136"/>
      <c r="G455" s="146" t="str">
        <f>IFERROR(VLOOKUP(F455,Deelnemers!$B$2:$C$26,2,FALSE),"")</f>
        <v/>
      </c>
      <c r="H455" s="164"/>
      <c r="I455" s="165"/>
      <c r="J455" s="166"/>
      <c r="K455" s="164"/>
      <c r="L455" s="165"/>
      <c r="M455" s="138">
        <f t="shared" si="41"/>
        <v>0</v>
      </c>
      <c r="N455" s="139">
        <f t="shared" si="42"/>
        <v>0</v>
      </c>
      <c r="O455" s="140" t="str">
        <f>_xlfn.IFNA(IF(AND(H455&gt;=VLOOKUP(D455,Deelnemers!$B:$D,2,FALSE),I455&gt;=VLOOKUP(F455,Deelnemers!$B:$D,2,FALSE)),1,IF(H455&gt;=VLOOKUP(D455,Deelnemers!$B:$D,2,FALSE),3,0)),"")</f>
        <v/>
      </c>
      <c r="P455" s="141" t="str">
        <f>_xlfn.IFNA(IF(AND(I455&gt;=VLOOKUP(F455,Deelnemers!$B:$D,2,FALSE),H455&gt;=VLOOKUP(D455,Deelnemers!$B:$D,2,FALSE)),1,IF(I455&gt;=VLOOKUP(F455,Deelnemers!$B:$D,2,FALSE),3,0)),"")</f>
        <v/>
      </c>
      <c r="Q455" t="str">
        <f t="shared" si="43"/>
        <v/>
      </c>
      <c r="R455" t="str">
        <f t="shared" si="44"/>
        <v/>
      </c>
      <c r="S455" t="s">
        <v>30</v>
      </c>
    </row>
    <row r="456" spans="2:19">
      <c r="B456" s="3" t="str">
        <f t="shared" si="40"/>
        <v>-</v>
      </c>
      <c r="C456" s="237"/>
      <c r="D456" s="116"/>
      <c r="E456" s="146" t="str">
        <f>IFERROR(VLOOKUP(D456,Deelnemers!$B$2:$C$26,2,FALSE),"")</f>
        <v/>
      </c>
      <c r="F456" s="136"/>
      <c r="G456" s="146" t="str">
        <f>IFERROR(VLOOKUP(F456,Deelnemers!$B$2:$C$26,2,FALSE),"")</f>
        <v/>
      </c>
      <c r="H456" s="164"/>
      <c r="I456" s="165"/>
      <c r="J456" s="166"/>
      <c r="K456" s="164"/>
      <c r="L456" s="165"/>
      <c r="M456" s="138">
        <f t="shared" si="41"/>
        <v>0</v>
      </c>
      <c r="N456" s="139">
        <f t="shared" si="42"/>
        <v>0</v>
      </c>
      <c r="O456" s="140" t="str">
        <f>_xlfn.IFNA(IF(AND(H456&gt;=VLOOKUP(D456,Deelnemers!$B:$D,2,FALSE),I456&gt;=VLOOKUP(F456,Deelnemers!$B:$D,2,FALSE)),1,IF(H456&gt;=VLOOKUP(D456,Deelnemers!$B:$D,2,FALSE),3,0)),"")</f>
        <v/>
      </c>
      <c r="P456" s="141" t="str">
        <f>_xlfn.IFNA(IF(AND(I456&gt;=VLOOKUP(F456,Deelnemers!$B:$D,2,FALSE),H456&gt;=VLOOKUP(D456,Deelnemers!$B:$D,2,FALSE)),1,IF(I456&gt;=VLOOKUP(F456,Deelnemers!$B:$D,2,FALSE),3,0)),"")</f>
        <v/>
      </c>
      <c r="Q456" t="str">
        <f t="shared" si="43"/>
        <v/>
      </c>
      <c r="R456" t="str">
        <f t="shared" si="44"/>
        <v/>
      </c>
      <c r="S456" t="s">
        <v>30</v>
      </c>
    </row>
    <row r="457" spans="2:19">
      <c r="B457" s="3" t="str">
        <f t="shared" si="40"/>
        <v>-</v>
      </c>
      <c r="C457" s="237"/>
      <c r="D457" s="116"/>
      <c r="E457" s="146" t="str">
        <f>IFERROR(VLOOKUP(D457,Deelnemers!$B$2:$C$26,2,FALSE),"")</f>
        <v/>
      </c>
      <c r="F457" s="136"/>
      <c r="G457" s="146" t="str">
        <f>IFERROR(VLOOKUP(F457,Deelnemers!$B$2:$C$26,2,FALSE),"")</f>
        <v/>
      </c>
      <c r="H457" s="164"/>
      <c r="I457" s="165"/>
      <c r="J457" s="166"/>
      <c r="K457" s="164"/>
      <c r="L457" s="165"/>
      <c r="M457" s="138">
        <f t="shared" si="41"/>
        <v>0</v>
      </c>
      <c r="N457" s="139">
        <f t="shared" si="42"/>
        <v>0</v>
      </c>
      <c r="O457" s="140" t="str">
        <f>_xlfn.IFNA(IF(AND(H457&gt;=VLOOKUP(D457,Deelnemers!$B:$D,2,FALSE),I457&gt;=VLOOKUP(F457,Deelnemers!$B:$D,2,FALSE)),1,IF(H457&gt;=VLOOKUP(D457,Deelnemers!$B:$D,2,FALSE),3,0)),"")</f>
        <v/>
      </c>
      <c r="P457" s="141" t="str">
        <f>_xlfn.IFNA(IF(AND(I457&gt;=VLOOKUP(F457,Deelnemers!$B:$D,2,FALSE),H457&gt;=VLOOKUP(D457,Deelnemers!$B:$D,2,FALSE)),1,IF(I457&gt;=VLOOKUP(F457,Deelnemers!$B:$D,2,FALSE),3,0)),"")</f>
        <v/>
      </c>
      <c r="Q457" t="str">
        <f t="shared" si="43"/>
        <v/>
      </c>
      <c r="R457" t="str">
        <f t="shared" si="44"/>
        <v/>
      </c>
      <c r="S457" t="s">
        <v>30</v>
      </c>
    </row>
    <row r="458" spans="2:19">
      <c r="B458" s="3" t="str">
        <f t="shared" si="40"/>
        <v>-</v>
      </c>
      <c r="C458" s="237"/>
      <c r="D458" s="116"/>
      <c r="E458" s="146" t="str">
        <f>IFERROR(VLOOKUP(D458,Deelnemers!$B$2:$C$26,2,FALSE),"")</f>
        <v/>
      </c>
      <c r="F458" s="136"/>
      <c r="G458" s="146" t="str">
        <f>IFERROR(VLOOKUP(F458,Deelnemers!$B$2:$C$26,2,FALSE),"")</f>
        <v/>
      </c>
      <c r="H458" s="164"/>
      <c r="I458" s="165"/>
      <c r="J458" s="166"/>
      <c r="K458" s="164"/>
      <c r="L458" s="165"/>
      <c r="M458" s="138">
        <f t="shared" si="41"/>
        <v>0</v>
      </c>
      <c r="N458" s="139">
        <f t="shared" si="42"/>
        <v>0</v>
      </c>
      <c r="O458" s="140" t="str">
        <f>_xlfn.IFNA(IF(AND(H458&gt;=VLOOKUP(D458,Deelnemers!$B:$D,2,FALSE),I458&gt;=VLOOKUP(F458,Deelnemers!$B:$D,2,FALSE)),1,IF(H458&gt;=VLOOKUP(D458,Deelnemers!$B:$D,2,FALSE),3,0)),"")</f>
        <v/>
      </c>
      <c r="P458" s="141" t="str">
        <f>_xlfn.IFNA(IF(AND(I458&gt;=VLOOKUP(F458,Deelnemers!$B:$D,2,FALSE),H458&gt;=VLOOKUP(D458,Deelnemers!$B:$D,2,FALSE)),1,IF(I458&gt;=VLOOKUP(F458,Deelnemers!$B:$D,2,FALSE),3,0)),"")</f>
        <v/>
      </c>
      <c r="Q458" t="str">
        <f t="shared" si="43"/>
        <v/>
      </c>
      <c r="R458" t="str">
        <f t="shared" si="44"/>
        <v/>
      </c>
      <c r="S458" t="s">
        <v>30</v>
      </c>
    </row>
    <row r="459" spans="2:19">
      <c r="B459" s="3" t="str">
        <f t="shared" si="40"/>
        <v>-</v>
      </c>
      <c r="C459" s="237"/>
      <c r="D459" s="116"/>
      <c r="E459" s="146" t="str">
        <f>IFERROR(VLOOKUP(D459,Deelnemers!$B$2:$C$26,2,FALSE),"")</f>
        <v/>
      </c>
      <c r="F459" s="136"/>
      <c r="G459" s="146" t="str">
        <f>IFERROR(VLOOKUP(F459,Deelnemers!$B$2:$C$26,2,FALSE),"")</f>
        <v/>
      </c>
      <c r="H459" s="164"/>
      <c r="I459" s="165"/>
      <c r="J459" s="166"/>
      <c r="K459" s="164"/>
      <c r="L459" s="165"/>
      <c r="M459" s="138">
        <f t="shared" si="41"/>
        <v>0</v>
      </c>
      <c r="N459" s="139">
        <f t="shared" si="42"/>
        <v>0</v>
      </c>
      <c r="O459" s="140" t="str">
        <f>_xlfn.IFNA(IF(AND(H459&gt;=VLOOKUP(D459,Deelnemers!$B:$D,2,FALSE),I459&gt;=VLOOKUP(F459,Deelnemers!$B:$D,2,FALSE)),1,IF(H459&gt;=VLOOKUP(D459,Deelnemers!$B:$D,2,FALSE),3,0)),"")</f>
        <v/>
      </c>
      <c r="P459" s="141" t="str">
        <f>_xlfn.IFNA(IF(AND(I459&gt;=VLOOKUP(F459,Deelnemers!$B:$D,2,FALSE),H459&gt;=VLOOKUP(D459,Deelnemers!$B:$D,2,FALSE)),1,IF(I459&gt;=VLOOKUP(F459,Deelnemers!$B:$D,2,FALSE),3,0)),"")</f>
        <v/>
      </c>
      <c r="Q459" t="str">
        <f t="shared" si="43"/>
        <v/>
      </c>
      <c r="R459" t="str">
        <f t="shared" si="44"/>
        <v/>
      </c>
      <c r="S459" t="s">
        <v>30</v>
      </c>
    </row>
    <row r="460" spans="2:19">
      <c r="B460" s="3" t="str">
        <f t="shared" si="40"/>
        <v>-</v>
      </c>
      <c r="C460" s="237"/>
      <c r="D460" s="116"/>
      <c r="E460" s="146" t="str">
        <f>IFERROR(VLOOKUP(D460,Deelnemers!$B$2:$C$26,2,FALSE),"")</f>
        <v/>
      </c>
      <c r="F460" s="136"/>
      <c r="G460" s="146" t="str">
        <f>IFERROR(VLOOKUP(F460,Deelnemers!$B$2:$C$26,2,FALSE),"")</f>
        <v/>
      </c>
      <c r="H460" s="164"/>
      <c r="I460" s="165"/>
      <c r="J460" s="166"/>
      <c r="K460" s="164"/>
      <c r="L460" s="165"/>
      <c r="M460" s="138">
        <f t="shared" si="41"/>
        <v>0</v>
      </c>
      <c r="N460" s="139">
        <f t="shared" si="42"/>
        <v>0</v>
      </c>
      <c r="O460" s="140" t="str">
        <f>_xlfn.IFNA(IF(AND(H460&gt;=VLOOKUP(D460,Deelnemers!$B:$D,2,FALSE),I460&gt;=VLOOKUP(F460,Deelnemers!$B:$D,2,FALSE)),1,IF(H460&gt;=VLOOKUP(D460,Deelnemers!$B:$D,2,FALSE),3,0)),"")</f>
        <v/>
      </c>
      <c r="P460" s="141" t="str">
        <f>_xlfn.IFNA(IF(AND(I460&gt;=VLOOKUP(F460,Deelnemers!$B:$D,2,FALSE),H460&gt;=VLOOKUP(D460,Deelnemers!$B:$D,2,FALSE)),1,IF(I460&gt;=VLOOKUP(F460,Deelnemers!$B:$D,2,FALSE),3,0)),"")</f>
        <v/>
      </c>
      <c r="Q460" t="str">
        <f t="shared" si="43"/>
        <v/>
      </c>
      <c r="R460" t="str">
        <f t="shared" si="44"/>
        <v/>
      </c>
      <c r="S460" t="s">
        <v>30</v>
      </c>
    </row>
    <row r="461" spans="2:19">
      <c r="B461" s="3" t="str">
        <f t="shared" si="40"/>
        <v>-</v>
      </c>
      <c r="C461" s="237"/>
      <c r="D461" s="116"/>
      <c r="E461" s="146" t="str">
        <f>IFERROR(VLOOKUP(D461,Deelnemers!$B$2:$C$26,2,FALSE),"")</f>
        <v/>
      </c>
      <c r="F461" s="136"/>
      <c r="G461" s="146" t="str">
        <f>IFERROR(VLOOKUP(F461,Deelnemers!$B$2:$C$26,2,FALSE),"")</f>
        <v/>
      </c>
      <c r="H461" s="164"/>
      <c r="I461" s="165"/>
      <c r="J461" s="166"/>
      <c r="K461" s="164"/>
      <c r="L461" s="165"/>
      <c r="M461" s="138">
        <f t="shared" si="41"/>
        <v>0</v>
      </c>
      <c r="N461" s="139">
        <f t="shared" si="42"/>
        <v>0</v>
      </c>
      <c r="O461" s="140" t="str">
        <f>_xlfn.IFNA(IF(AND(H461&gt;=VLOOKUP(D461,Deelnemers!$B:$D,2,FALSE),I461&gt;=VLOOKUP(F461,Deelnemers!$B:$D,2,FALSE)),1,IF(H461&gt;=VLOOKUP(D461,Deelnemers!$B:$D,2,FALSE),3,0)),"")</f>
        <v/>
      </c>
      <c r="P461" s="141" t="str">
        <f>_xlfn.IFNA(IF(AND(I461&gt;=VLOOKUP(F461,Deelnemers!$B:$D,2,FALSE),H461&gt;=VLOOKUP(D461,Deelnemers!$B:$D,2,FALSE)),1,IF(I461&gt;=VLOOKUP(F461,Deelnemers!$B:$D,2,FALSE),3,0)),"")</f>
        <v/>
      </c>
      <c r="Q461" t="str">
        <f t="shared" si="43"/>
        <v/>
      </c>
      <c r="R461" t="str">
        <f t="shared" si="44"/>
        <v/>
      </c>
      <c r="S461" t="s">
        <v>30</v>
      </c>
    </row>
    <row r="462" spans="2:19">
      <c r="B462" s="3" t="str">
        <f t="shared" si="40"/>
        <v>-</v>
      </c>
      <c r="C462" s="237"/>
      <c r="D462" s="116"/>
      <c r="E462" s="146" t="str">
        <f>IFERROR(VLOOKUP(D462,Deelnemers!$B$2:$C$26,2,FALSE),"")</f>
        <v/>
      </c>
      <c r="F462" s="136"/>
      <c r="G462" s="146" t="str">
        <f>IFERROR(VLOOKUP(F462,Deelnemers!$B$2:$C$26,2,FALSE),"")</f>
        <v/>
      </c>
      <c r="H462" s="164"/>
      <c r="I462" s="165"/>
      <c r="J462" s="166"/>
      <c r="K462" s="164"/>
      <c r="L462" s="165"/>
      <c r="M462" s="138">
        <f t="shared" si="41"/>
        <v>0</v>
      </c>
      <c r="N462" s="139">
        <f t="shared" si="42"/>
        <v>0</v>
      </c>
      <c r="O462" s="140" t="str">
        <f>_xlfn.IFNA(IF(AND(H462&gt;=VLOOKUP(D462,Deelnemers!$B:$D,2,FALSE),I462&gt;=VLOOKUP(F462,Deelnemers!$B:$D,2,FALSE)),1,IF(H462&gt;=VLOOKUP(D462,Deelnemers!$B:$D,2,FALSE),3,0)),"")</f>
        <v/>
      </c>
      <c r="P462" s="141" t="str">
        <f>_xlfn.IFNA(IF(AND(I462&gt;=VLOOKUP(F462,Deelnemers!$B:$D,2,FALSE),H462&gt;=VLOOKUP(D462,Deelnemers!$B:$D,2,FALSE)),1,IF(I462&gt;=VLOOKUP(F462,Deelnemers!$B:$D,2,FALSE),3,0)),"")</f>
        <v/>
      </c>
      <c r="Q462" t="str">
        <f t="shared" si="43"/>
        <v/>
      </c>
      <c r="R462" t="str">
        <f t="shared" si="44"/>
        <v/>
      </c>
      <c r="S462" t="s">
        <v>30</v>
      </c>
    </row>
    <row r="463" spans="2:19">
      <c r="B463" s="3" t="str">
        <f t="shared" si="40"/>
        <v>-</v>
      </c>
      <c r="C463" s="237"/>
      <c r="D463" s="116"/>
      <c r="E463" s="146" t="str">
        <f>IFERROR(VLOOKUP(D463,Deelnemers!$B$2:$C$26,2,FALSE),"")</f>
        <v/>
      </c>
      <c r="F463" s="136"/>
      <c r="G463" s="146" t="str">
        <f>IFERROR(VLOOKUP(F463,Deelnemers!$B$2:$C$26,2,FALSE),"")</f>
        <v/>
      </c>
      <c r="H463" s="164"/>
      <c r="I463" s="165"/>
      <c r="J463" s="166"/>
      <c r="K463" s="164"/>
      <c r="L463" s="165"/>
      <c r="M463" s="138">
        <f t="shared" si="41"/>
        <v>0</v>
      </c>
      <c r="N463" s="139">
        <f t="shared" si="42"/>
        <v>0</v>
      </c>
      <c r="O463" s="140" t="str">
        <f>_xlfn.IFNA(IF(AND(H463&gt;=VLOOKUP(D463,Deelnemers!$B:$D,2,FALSE),I463&gt;=VLOOKUP(F463,Deelnemers!$B:$D,2,FALSE)),1,IF(H463&gt;=VLOOKUP(D463,Deelnemers!$B:$D,2,FALSE),3,0)),"")</f>
        <v/>
      </c>
      <c r="P463" s="141" t="str">
        <f>_xlfn.IFNA(IF(AND(I463&gt;=VLOOKUP(F463,Deelnemers!$B:$D,2,FALSE),H463&gt;=VLOOKUP(D463,Deelnemers!$B:$D,2,FALSE)),1,IF(I463&gt;=VLOOKUP(F463,Deelnemers!$B:$D,2,FALSE),3,0)),"")</f>
        <v/>
      </c>
      <c r="Q463" t="str">
        <f t="shared" si="43"/>
        <v/>
      </c>
      <c r="R463" t="str">
        <f t="shared" si="44"/>
        <v/>
      </c>
      <c r="S463" t="s">
        <v>30</v>
      </c>
    </row>
    <row r="464" spans="2:19">
      <c r="B464" s="3" t="str">
        <f t="shared" si="40"/>
        <v>-</v>
      </c>
      <c r="C464" s="237"/>
      <c r="D464" s="116"/>
      <c r="E464" s="146" t="str">
        <f>IFERROR(VLOOKUP(D464,Deelnemers!$B$2:$C$26,2,FALSE),"")</f>
        <v/>
      </c>
      <c r="F464" s="136"/>
      <c r="G464" s="146" t="str">
        <f>IFERROR(VLOOKUP(F464,Deelnemers!$B$2:$C$26,2,FALSE),"")</f>
        <v/>
      </c>
      <c r="H464" s="164"/>
      <c r="I464" s="165"/>
      <c r="J464" s="166"/>
      <c r="K464" s="164"/>
      <c r="L464" s="165"/>
      <c r="M464" s="138">
        <f t="shared" si="41"/>
        <v>0</v>
      </c>
      <c r="N464" s="139">
        <f t="shared" si="42"/>
        <v>0</v>
      </c>
      <c r="O464" s="140" t="str">
        <f>_xlfn.IFNA(IF(AND(H464&gt;=VLOOKUP(D464,Deelnemers!$B:$D,2,FALSE),I464&gt;=VLOOKUP(F464,Deelnemers!$B:$D,2,FALSE)),1,IF(H464&gt;=VLOOKUP(D464,Deelnemers!$B:$D,2,FALSE),3,0)),"")</f>
        <v/>
      </c>
      <c r="P464" s="141" t="str">
        <f>_xlfn.IFNA(IF(AND(I464&gt;=VLOOKUP(F464,Deelnemers!$B:$D,2,FALSE),H464&gt;=VLOOKUP(D464,Deelnemers!$B:$D,2,FALSE)),1,IF(I464&gt;=VLOOKUP(F464,Deelnemers!$B:$D,2,FALSE),3,0)),"")</f>
        <v/>
      </c>
      <c r="Q464" t="str">
        <f t="shared" si="43"/>
        <v/>
      </c>
      <c r="R464" t="str">
        <f t="shared" si="44"/>
        <v/>
      </c>
      <c r="S464" t="s">
        <v>30</v>
      </c>
    </row>
    <row r="465" spans="2:19">
      <c r="B465" s="3" t="str">
        <f t="shared" si="40"/>
        <v>-</v>
      </c>
      <c r="C465" s="237"/>
      <c r="D465" s="116"/>
      <c r="E465" s="146" t="str">
        <f>IFERROR(VLOOKUP(D465,Deelnemers!$B$2:$C$26,2,FALSE),"")</f>
        <v/>
      </c>
      <c r="F465" s="136"/>
      <c r="G465" s="146" t="str">
        <f>IFERROR(VLOOKUP(F465,Deelnemers!$B$2:$C$26,2,FALSE),"")</f>
        <v/>
      </c>
      <c r="H465" s="164"/>
      <c r="I465" s="165"/>
      <c r="J465" s="166"/>
      <c r="K465" s="164"/>
      <c r="L465" s="165"/>
      <c r="M465" s="138">
        <f t="shared" si="41"/>
        <v>0</v>
      </c>
      <c r="N465" s="139">
        <f t="shared" si="42"/>
        <v>0</v>
      </c>
      <c r="O465" s="140" t="str">
        <f>_xlfn.IFNA(IF(AND(H465&gt;=VLOOKUP(D465,Deelnemers!$B:$D,2,FALSE),I465&gt;=VLOOKUP(F465,Deelnemers!$B:$D,2,FALSE)),1,IF(H465&gt;=VLOOKUP(D465,Deelnemers!$B:$D,2,FALSE),3,0)),"")</f>
        <v/>
      </c>
      <c r="P465" s="141" t="str">
        <f>_xlfn.IFNA(IF(AND(I465&gt;=VLOOKUP(F465,Deelnemers!$B:$D,2,FALSE),H465&gt;=VLOOKUP(D465,Deelnemers!$B:$D,2,FALSE)),1,IF(I465&gt;=VLOOKUP(F465,Deelnemers!$B:$D,2,FALSE),3,0)),"")</f>
        <v/>
      </c>
      <c r="Q465" t="str">
        <f t="shared" si="43"/>
        <v/>
      </c>
      <c r="R465" t="str">
        <f t="shared" si="44"/>
        <v/>
      </c>
      <c r="S465" t="s">
        <v>30</v>
      </c>
    </row>
    <row r="466" spans="2:19">
      <c r="B466" s="3" t="str">
        <f t="shared" si="40"/>
        <v>-</v>
      </c>
      <c r="C466" s="237"/>
      <c r="D466" s="116"/>
      <c r="E466" s="146" t="str">
        <f>IFERROR(VLOOKUP(D466,Deelnemers!$B$2:$C$26,2,FALSE),"")</f>
        <v/>
      </c>
      <c r="F466" s="136"/>
      <c r="G466" s="146" t="str">
        <f>IFERROR(VLOOKUP(F466,Deelnemers!$B$2:$C$26,2,FALSE),"")</f>
        <v/>
      </c>
      <c r="H466" s="164"/>
      <c r="I466" s="165"/>
      <c r="J466" s="166"/>
      <c r="K466" s="164"/>
      <c r="L466" s="165"/>
      <c r="M466" s="138">
        <f t="shared" si="41"/>
        <v>0</v>
      </c>
      <c r="N466" s="139">
        <f t="shared" si="42"/>
        <v>0</v>
      </c>
      <c r="O466" s="140" t="str">
        <f>_xlfn.IFNA(IF(AND(H466&gt;=VLOOKUP(D466,Deelnemers!$B:$D,2,FALSE),I466&gt;=VLOOKUP(F466,Deelnemers!$B:$D,2,FALSE)),1,IF(H466&gt;=VLOOKUP(D466,Deelnemers!$B:$D,2,FALSE),3,0)),"")</f>
        <v/>
      </c>
      <c r="P466" s="141" t="str">
        <f>_xlfn.IFNA(IF(AND(I466&gt;=VLOOKUP(F466,Deelnemers!$B:$D,2,FALSE),H466&gt;=VLOOKUP(D466,Deelnemers!$B:$D,2,FALSE)),1,IF(I466&gt;=VLOOKUP(F466,Deelnemers!$B:$D,2,FALSE),3,0)),"")</f>
        <v/>
      </c>
      <c r="Q466" t="str">
        <f t="shared" si="43"/>
        <v/>
      </c>
      <c r="R466" t="str">
        <f t="shared" si="44"/>
        <v/>
      </c>
      <c r="S466" t="s">
        <v>30</v>
      </c>
    </row>
    <row r="467" spans="2:19">
      <c r="B467" s="3" t="str">
        <f t="shared" si="40"/>
        <v>-</v>
      </c>
      <c r="C467" s="237"/>
      <c r="D467" s="116"/>
      <c r="E467" s="146" t="str">
        <f>IFERROR(VLOOKUP(D467,Deelnemers!$B$2:$C$26,2,FALSE),"")</f>
        <v/>
      </c>
      <c r="F467" s="136"/>
      <c r="G467" s="146" t="str">
        <f>IFERROR(VLOOKUP(F467,Deelnemers!$B$2:$C$26,2,FALSE),"")</f>
        <v/>
      </c>
      <c r="H467" s="164"/>
      <c r="I467" s="165"/>
      <c r="J467" s="166"/>
      <c r="K467" s="164"/>
      <c r="L467" s="165"/>
      <c r="M467" s="138">
        <f t="shared" si="41"/>
        <v>0</v>
      </c>
      <c r="N467" s="139">
        <f t="shared" si="42"/>
        <v>0</v>
      </c>
      <c r="O467" s="140" t="str">
        <f>_xlfn.IFNA(IF(AND(H467&gt;=VLOOKUP(D467,Deelnemers!$B:$D,2,FALSE),I467&gt;=VLOOKUP(F467,Deelnemers!$B:$D,2,FALSE)),1,IF(H467&gt;=VLOOKUP(D467,Deelnemers!$B:$D,2,FALSE),3,0)),"")</f>
        <v/>
      </c>
      <c r="P467" s="141" t="str">
        <f>_xlfn.IFNA(IF(AND(I467&gt;=VLOOKUP(F467,Deelnemers!$B:$D,2,FALSE),H467&gt;=VLOOKUP(D467,Deelnemers!$B:$D,2,FALSE)),1,IF(I467&gt;=VLOOKUP(F467,Deelnemers!$B:$D,2,FALSE),3,0)),"")</f>
        <v/>
      </c>
      <c r="Q467" t="str">
        <f t="shared" si="43"/>
        <v/>
      </c>
      <c r="R467" t="str">
        <f t="shared" si="44"/>
        <v/>
      </c>
      <c r="S467" t="s">
        <v>30</v>
      </c>
    </row>
    <row r="468" spans="2:19">
      <c r="B468" s="3" t="str">
        <f t="shared" si="40"/>
        <v>-</v>
      </c>
      <c r="C468" s="237"/>
      <c r="D468" s="116"/>
      <c r="E468" s="146" t="str">
        <f>IFERROR(VLOOKUP(D468,Deelnemers!$B$2:$C$26,2,FALSE),"")</f>
        <v/>
      </c>
      <c r="F468" s="136"/>
      <c r="G468" s="146" t="str">
        <f>IFERROR(VLOOKUP(F468,Deelnemers!$B$2:$C$26,2,FALSE),"")</f>
        <v/>
      </c>
      <c r="H468" s="164"/>
      <c r="I468" s="165"/>
      <c r="J468" s="166"/>
      <c r="K468" s="164"/>
      <c r="L468" s="165"/>
      <c r="M468" s="138">
        <f t="shared" si="41"/>
        <v>0</v>
      </c>
      <c r="N468" s="139">
        <f t="shared" si="42"/>
        <v>0</v>
      </c>
      <c r="O468" s="140" t="str">
        <f>_xlfn.IFNA(IF(AND(H468&gt;=VLOOKUP(D468,Deelnemers!$B:$D,2,FALSE),I468&gt;=VLOOKUP(F468,Deelnemers!$B:$D,2,FALSE)),1,IF(H468&gt;=VLOOKUP(D468,Deelnemers!$B:$D,2,FALSE),3,0)),"")</f>
        <v/>
      </c>
      <c r="P468" s="141" t="str">
        <f>_xlfn.IFNA(IF(AND(I468&gt;=VLOOKUP(F468,Deelnemers!$B:$D,2,FALSE),H468&gt;=VLOOKUP(D468,Deelnemers!$B:$D,2,FALSE)),1,IF(I468&gt;=VLOOKUP(F468,Deelnemers!$B:$D,2,FALSE),3,0)),"")</f>
        <v/>
      </c>
      <c r="Q468" t="str">
        <f t="shared" si="43"/>
        <v/>
      </c>
      <c r="R468" t="str">
        <f t="shared" si="44"/>
        <v/>
      </c>
      <c r="S468" t="s">
        <v>30</v>
      </c>
    </row>
    <row r="469" spans="2:19">
      <c r="B469" s="3" t="str">
        <f t="shared" si="40"/>
        <v>-</v>
      </c>
      <c r="C469" s="237"/>
      <c r="D469" s="116"/>
      <c r="E469" s="146" t="str">
        <f>IFERROR(VLOOKUP(D469,Deelnemers!$B$2:$C$26,2,FALSE),"")</f>
        <v/>
      </c>
      <c r="F469" s="136"/>
      <c r="G469" s="146" t="str">
        <f>IFERROR(VLOOKUP(F469,Deelnemers!$B$2:$C$26,2,FALSE),"")</f>
        <v/>
      </c>
      <c r="H469" s="164"/>
      <c r="I469" s="165"/>
      <c r="J469" s="166"/>
      <c r="K469" s="164"/>
      <c r="L469" s="165"/>
      <c r="M469" s="138">
        <f t="shared" si="41"/>
        <v>0</v>
      </c>
      <c r="N469" s="139">
        <f t="shared" si="42"/>
        <v>0</v>
      </c>
      <c r="O469" s="140" t="str">
        <f>_xlfn.IFNA(IF(AND(H469&gt;=VLOOKUP(D469,Deelnemers!$B:$D,2,FALSE),I469&gt;=VLOOKUP(F469,Deelnemers!$B:$D,2,FALSE)),1,IF(H469&gt;=VLOOKUP(D469,Deelnemers!$B:$D,2,FALSE),3,0)),"")</f>
        <v/>
      </c>
      <c r="P469" s="141" t="str">
        <f>_xlfn.IFNA(IF(AND(I469&gt;=VLOOKUP(F469,Deelnemers!$B:$D,2,FALSE),H469&gt;=VLOOKUP(D469,Deelnemers!$B:$D,2,FALSE)),1,IF(I469&gt;=VLOOKUP(F469,Deelnemers!$B:$D,2,FALSE),3,0)),"")</f>
        <v/>
      </c>
      <c r="Q469" t="str">
        <f t="shared" si="43"/>
        <v/>
      </c>
      <c r="R469" t="str">
        <f t="shared" si="44"/>
        <v/>
      </c>
      <c r="S469" t="s">
        <v>30</v>
      </c>
    </row>
    <row r="470" spans="2:19">
      <c r="B470" s="3" t="str">
        <f t="shared" si="40"/>
        <v>-</v>
      </c>
      <c r="C470" s="237"/>
      <c r="D470" s="116"/>
      <c r="E470" s="146" t="str">
        <f>IFERROR(VLOOKUP(D470,Deelnemers!$B$2:$C$26,2,FALSE),"")</f>
        <v/>
      </c>
      <c r="F470" s="136"/>
      <c r="G470" s="146" t="str">
        <f>IFERROR(VLOOKUP(F470,Deelnemers!$B$2:$C$26,2,FALSE),"")</f>
        <v/>
      </c>
      <c r="H470" s="164"/>
      <c r="I470" s="165"/>
      <c r="J470" s="166"/>
      <c r="K470" s="164"/>
      <c r="L470" s="165"/>
      <c r="M470" s="138">
        <f t="shared" si="41"/>
        <v>0</v>
      </c>
      <c r="N470" s="139">
        <f t="shared" si="42"/>
        <v>0</v>
      </c>
      <c r="O470" s="140" t="str">
        <f>_xlfn.IFNA(IF(AND(H470&gt;=VLOOKUP(D470,Deelnemers!$B:$D,2,FALSE),I470&gt;=VLOOKUP(F470,Deelnemers!$B:$D,2,FALSE)),1,IF(H470&gt;=VLOOKUP(D470,Deelnemers!$B:$D,2,FALSE),3,0)),"")</f>
        <v/>
      </c>
      <c r="P470" s="141" t="str">
        <f>_xlfn.IFNA(IF(AND(I470&gt;=VLOOKUP(F470,Deelnemers!$B:$D,2,FALSE),H470&gt;=VLOOKUP(D470,Deelnemers!$B:$D,2,FALSE)),1,IF(I470&gt;=VLOOKUP(F470,Deelnemers!$B:$D,2,FALSE),3,0)),"")</f>
        <v/>
      </c>
      <c r="Q470" t="str">
        <f t="shared" si="43"/>
        <v/>
      </c>
      <c r="R470" t="str">
        <f t="shared" si="44"/>
        <v/>
      </c>
      <c r="S470" t="s">
        <v>30</v>
      </c>
    </row>
    <row r="471" spans="2:19">
      <c r="B471" s="3" t="str">
        <f t="shared" si="40"/>
        <v>-</v>
      </c>
      <c r="C471" s="237"/>
      <c r="D471" s="116"/>
      <c r="E471" s="146" t="str">
        <f>IFERROR(VLOOKUP(D471,Deelnemers!$B$2:$C$26,2,FALSE),"")</f>
        <v/>
      </c>
      <c r="F471" s="136"/>
      <c r="G471" s="146" t="str">
        <f>IFERROR(VLOOKUP(F471,Deelnemers!$B$2:$C$26,2,FALSE),"")</f>
        <v/>
      </c>
      <c r="H471" s="164"/>
      <c r="I471" s="165"/>
      <c r="J471" s="166"/>
      <c r="K471" s="164"/>
      <c r="L471" s="165"/>
      <c r="M471" s="138">
        <f t="shared" si="41"/>
        <v>0</v>
      </c>
      <c r="N471" s="139">
        <f t="shared" si="42"/>
        <v>0</v>
      </c>
      <c r="O471" s="140" t="str">
        <f>_xlfn.IFNA(IF(AND(H471&gt;=VLOOKUP(D471,Deelnemers!$B:$D,2,FALSE),I471&gt;=VLOOKUP(F471,Deelnemers!$B:$D,2,FALSE)),1,IF(H471&gt;=VLOOKUP(D471,Deelnemers!$B:$D,2,FALSE),3,0)),"")</f>
        <v/>
      </c>
      <c r="P471" s="141" t="str">
        <f>_xlfn.IFNA(IF(AND(I471&gt;=VLOOKUP(F471,Deelnemers!$B:$D,2,FALSE),H471&gt;=VLOOKUP(D471,Deelnemers!$B:$D,2,FALSE)),1,IF(I471&gt;=VLOOKUP(F471,Deelnemers!$B:$D,2,FALSE),3,0)),"")</f>
        <v/>
      </c>
      <c r="Q471" t="str">
        <f t="shared" si="43"/>
        <v/>
      </c>
      <c r="R471" t="str">
        <f t="shared" si="44"/>
        <v/>
      </c>
      <c r="S471" t="s">
        <v>30</v>
      </c>
    </row>
    <row r="472" spans="2:19">
      <c r="B472" s="3" t="str">
        <f t="shared" si="40"/>
        <v>-</v>
      </c>
      <c r="C472" s="237"/>
      <c r="D472" s="116"/>
      <c r="E472" s="146" t="str">
        <f>IFERROR(VLOOKUP(D472,Deelnemers!$B$2:$C$26,2,FALSE),"")</f>
        <v/>
      </c>
      <c r="F472" s="136"/>
      <c r="G472" s="146" t="str">
        <f>IFERROR(VLOOKUP(F472,Deelnemers!$B$2:$C$26,2,FALSE),"")</f>
        <v/>
      </c>
      <c r="H472" s="164"/>
      <c r="I472" s="165"/>
      <c r="J472" s="166"/>
      <c r="K472" s="164"/>
      <c r="L472" s="165"/>
      <c r="M472" s="138">
        <f t="shared" si="41"/>
        <v>0</v>
      </c>
      <c r="N472" s="139">
        <f t="shared" si="42"/>
        <v>0</v>
      </c>
      <c r="O472" s="140" t="str">
        <f>_xlfn.IFNA(IF(AND(H472&gt;=VLOOKUP(D472,Deelnemers!$B:$D,2,FALSE),I472&gt;=VLOOKUP(F472,Deelnemers!$B:$D,2,FALSE)),1,IF(H472&gt;=VLOOKUP(D472,Deelnemers!$B:$D,2,FALSE),3,0)),"")</f>
        <v/>
      </c>
      <c r="P472" s="141" t="str">
        <f>_xlfn.IFNA(IF(AND(I472&gt;=VLOOKUP(F472,Deelnemers!$B:$D,2,FALSE),H472&gt;=VLOOKUP(D472,Deelnemers!$B:$D,2,FALSE)),1,IF(I472&gt;=VLOOKUP(F472,Deelnemers!$B:$D,2,FALSE),3,0)),"")</f>
        <v/>
      </c>
      <c r="Q472" t="str">
        <f t="shared" si="43"/>
        <v/>
      </c>
      <c r="R472" t="str">
        <f t="shared" si="44"/>
        <v/>
      </c>
      <c r="S472" t="s">
        <v>30</v>
      </c>
    </row>
    <row r="473" spans="2:19">
      <c r="B473" s="3" t="str">
        <f t="shared" si="40"/>
        <v>-</v>
      </c>
      <c r="C473" s="237"/>
      <c r="D473" s="116"/>
      <c r="E473" s="146" t="str">
        <f>IFERROR(VLOOKUP(D473,Deelnemers!$B$2:$C$26,2,FALSE),"")</f>
        <v/>
      </c>
      <c r="F473" s="136"/>
      <c r="G473" s="146" t="str">
        <f>IFERROR(VLOOKUP(F473,Deelnemers!$B$2:$C$26,2,FALSE),"")</f>
        <v/>
      </c>
      <c r="H473" s="164"/>
      <c r="I473" s="165"/>
      <c r="J473" s="166"/>
      <c r="K473" s="164"/>
      <c r="L473" s="165"/>
      <c r="M473" s="138">
        <f t="shared" si="41"/>
        <v>0</v>
      </c>
      <c r="N473" s="139">
        <f t="shared" si="42"/>
        <v>0</v>
      </c>
      <c r="O473" s="140" t="str">
        <f>_xlfn.IFNA(IF(AND(H473&gt;=VLOOKUP(D473,Deelnemers!$B:$D,2,FALSE),I473&gt;=VLOOKUP(F473,Deelnemers!$B:$D,2,FALSE)),1,IF(H473&gt;=VLOOKUP(D473,Deelnemers!$B:$D,2,FALSE),3,0)),"")</f>
        <v/>
      </c>
      <c r="P473" s="141" t="str">
        <f>_xlfn.IFNA(IF(AND(I473&gt;=VLOOKUP(F473,Deelnemers!$B:$D,2,FALSE),H473&gt;=VLOOKUP(D473,Deelnemers!$B:$D,2,FALSE)),1,IF(I473&gt;=VLOOKUP(F473,Deelnemers!$B:$D,2,FALSE),3,0)),"")</f>
        <v/>
      </c>
      <c r="Q473" t="str">
        <f t="shared" si="43"/>
        <v/>
      </c>
      <c r="R473" t="str">
        <f t="shared" si="44"/>
        <v/>
      </c>
      <c r="S473" t="s">
        <v>30</v>
      </c>
    </row>
    <row r="474" spans="2:19">
      <c r="B474" s="3" t="str">
        <f t="shared" si="40"/>
        <v>-</v>
      </c>
      <c r="C474" s="237"/>
      <c r="D474" s="116"/>
      <c r="E474" s="146" t="str">
        <f>IFERROR(VLOOKUP(D474,Deelnemers!$B$2:$C$26,2,FALSE),"")</f>
        <v/>
      </c>
      <c r="F474" s="136"/>
      <c r="G474" s="146" t="str">
        <f>IFERROR(VLOOKUP(F474,Deelnemers!$B$2:$C$26,2,FALSE),"")</f>
        <v/>
      </c>
      <c r="H474" s="164"/>
      <c r="I474" s="165"/>
      <c r="J474" s="166"/>
      <c r="K474" s="164"/>
      <c r="L474" s="165"/>
      <c r="M474" s="138">
        <f t="shared" si="41"/>
        <v>0</v>
      </c>
      <c r="N474" s="139">
        <f t="shared" si="42"/>
        <v>0</v>
      </c>
      <c r="O474" s="140" t="str">
        <f>_xlfn.IFNA(IF(AND(H474&gt;=VLOOKUP(D474,Deelnemers!$B:$D,2,FALSE),I474&gt;=VLOOKUP(F474,Deelnemers!$B:$D,2,FALSE)),1,IF(H474&gt;=VLOOKUP(D474,Deelnemers!$B:$D,2,FALSE),3,0)),"")</f>
        <v/>
      </c>
      <c r="P474" s="141" t="str">
        <f>_xlfn.IFNA(IF(AND(I474&gt;=VLOOKUP(F474,Deelnemers!$B:$D,2,FALSE),H474&gt;=VLOOKUP(D474,Deelnemers!$B:$D,2,FALSE)),1,IF(I474&gt;=VLOOKUP(F474,Deelnemers!$B:$D,2,FALSE),3,0)),"")</f>
        <v/>
      </c>
      <c r="Q474" t="str">
        <f t="shared" si="43"/>
        <v/>
      </c>
      <c r="R474" t="str">
        <f t="shared" si="44"/>
        <v/>
      </c>
      <c r="S474" t="s">
        <v>30</v>
      </c>
    </row>
    <row r="475" spans="2:19">
      <c r="B475" s="3" t="str">
        <f t="shared" si="40"/>
        <v>-</v>
      </c>
      <c r="C475" s="237"/>
      <c r="D475" s="116"/>
      <c r="E475" s="146" t="str">
        <f>IFERROR(VLOOKUP(D475,Deelnemers!$B$2:$C$26,2,FALSE),"")</f>
        <v/>
      </c>
      <c r="F475" s="136"/>
      <c r="G475" s="146" t="str">
        <f>IFERROR(VLOOKUP(F475,Deelnemers!$B$2:$C$26,2,FALSE),"")</f>
        <v/>
      </c>
      <c r="H475" s="164"/>
      <c r="I475" s="165"/>
      <c r="J475" s="166"/>
      <c r="K475" s="164"/>
      <c r="L475" s="165"/>
      <c r="M475" s="138">
        <f t="shared" si="41"/>
        <v>0</v>
      </c>
      <c r="N475" s="139">
        <f t="shared" si="42"/>
        <v>0</v>
      </c>
      <c r="O475" s="140" t="str">
        <f>_xlfn.IFNA(IF(AND(H475&gt;=VLOOKUP(D475,Deelnemers!$B:$D,2,FALSE),I475&gt;=VLOOKUP(F475,Deelnemers!$B:$D,2,FALSE)),1,IF(H475&gt;=VLOOKUP(D475,Deelnemers!$B:$D,2,FALSE),3,0)),"")</f>
        <v/>
      </c>
      <c r="P475" s="141" t="str">
        <f>_xlfn.IFNA(IF(AND(I475&gt;=VLOOKUP(F475,Deelnemers!$B:$D,2,FALSE),H475&gt;=VLOOKUP(D475,Deelnemers!$B:$D,2,FALSE)),1,IF(I475&gt;=VLOOKUP(F475,Deelnemers!$B:$D,2,FALSE),3,0)),"")</f>
        <v/>
      </c>
      <c r="Q475" t="str">
        <f t="shared" si="43"/>
        <v/>
      </c>
      <c r="R475" t="str">
        <f t="shared" si="44"/>
        <v/>
      </c>
      <c r="S475" t="s">
        <v>30</v>
      </c>
    </row>
    <row r="476" spans="2:19">
      <c r="B476" s="3" t="str">
        <f t="shared" si="40"/>
        <v>-</v>
      </c>
      <c r="C476" s="237"/>
      <c r="D476" s="116"/>
      <c r="E476" s="146" t="str">
        <f>IFERROR(VLOOKUP(D476,Deelnemers!$B$2:$C$26,2,FALSE),"")</f>
        <v/>
      </c>
      <c r="F476" s="136"/>
      <c r="G476" s="146" t="str">
        <f>IFERROR(VLOOKUP(F476,Deelnemers!$B$2:$C$26,2,FALSE),"")</f>
        <v/>
      </c>
      <c r="H476" s="164"/>
      <c r="I476" s="165"/>
      <c r="J476" s="166"/>
      <c r="K476" s="164"/>
      <c r="L476" s="165"/>
      <c r="M476" s="138">
        <f t="shared" si="41"/>
        <v>0</v>
      </c>
      <c r="N476" s="139">
        <f t="shared" si="42"/>
        <v>0</v>
      </c>
      <c r="O476" s="140" t="str">
        <f>_xlfn.IFNA(IF(AND(H476&gt;=VLOOKUP(D476,Deelnemers!$B:$D,2,FALSE),I476&gt;=VLOOKUP(F476,Deelnemers!$B:$D,2,FALSE)),1,IF(H476&gt;=VLOOKUP(D476,Deelnemers!$B:$D,2,FALSE),3,0)),"")</f>
        <v/>
      </c>
      <c r="P476" s="141" t="str">
        <f>_xlfn.IFNA(IF(AND(I476&gt;=VLOOKUP(F476,Deelnemers!$B:$D,2,FALSE),H476&gt;=VLOOKUP(D476,Deelnemers!$B:$D,2,FALSE)),1,IF(I476&gt;=VLOOKUP(F476,Deelnemers!$B:$D,2,FALSE),3,0)),"")</f>
        <v/>
      </c>
      <c r="Q476" t="str">
        <f t="shared" si="43"/>
        <v/>
      </c>
      <c r="R476" t="str">
        <f t="shared" si="44"/>
        <v/>
      </c>
      <c r="S476" t="s">
        <v>30</v>
      </c>
    </row>
    <row r="477" spans="2:19">
      <c r="B477" s="3" t="str">
        <f t="shared" si="40"/>
        <v>-</v>
      </c>
      <c r="C477" s="237"/>
      <c r="D477" s="116"/>
      <c r="E477" s="146" t="str">
        <f>IFERROR(VLOOKUP(D477,Deelnemers!$B$2:$C$26,2,FALSE),"")</f>
        <v/>
      </c>
      <c r="F477" s="136"/>
      <c r="G477" s="146" t="str">
        <f>IFERROR(VLOOKUP(F477,Deelnemers!$B$2:$C$26,2,FALSE),"")</f>
        <v/>
      </c>
      <c r="H477" s="164"/>
      <c r="I477" s="165"/>
      <c r="J477" s="166"/>
      <c r="K477" s="164"/>
      <c r="L477" s="165"/>
      <c r="M477" s="138">
        <f t="shared" si="41"/>
        <v>0</v>
      </c>
      <c r="N477" s="139">
        <f t="shared" si="42"/>
        <v>0</v>
      </c>
      <c r="O477" s="140" t="str">
        <f>_xlfn.IFNA(IF(AND(H477&gt;=VLOOKUP(D477,Deelnemers!$B:$D,2,FALSE),I477&gt;=VLOOKUP(F477,Deelnemers!$B:$D,2,FALSE)),1,IF(H477&gt;=VLOOKUP(D477,Deelnemers!$B:$D,2,FALSE),3,0)),"")</f>
        <v/>
      </c>
      <c r="P477" s="141" t="str">
        <f>_xlfn.IFNA(IF(AND(I477&gt;=VLOOKUP(F477,Deelnemers!$B:$D,2,FALSE),H477&gt;=VLOOKUP(D477,Deelnemers!$B:$D,2,FALSE)),1,IF(I477&gt;=VLOOKUP(F477,Deelnemers!$B:$D,2,FALSE),3,0)),"")</f>
        <v/>
      </c>
      <c r="Q477" t="str">
        <f t="shared" si="43"/>
        <v/>
      </c>
      <c r="R477" t="str">
        <f t="shared" si="44"/>
        <v/>
      </c>
      <c r="S477" t="s">
        <v>30</v>
      </c>
    </row>
    <row r="478" spans="2:19">
      <c r="B478" s="3" t="str">
        <f t="shared" si="40"/>
        <v>-</v>
      </c>
      <c r="C478" s="237"/>
      <c r="D478" s="116"/>
      <c r="E478" s="146" t="str">
        <f>IFERROR(VLOOKUP(D478,Deelnemers!$B$2:$C$26,2,FALSE),"")</f>
        <v/>
      </c>
      <c r="F478" s="136"/>
      <c r="G478" s="146" t="str">
        <f>IFERROR(VLOOKUP(F478,Deelnemers!$B$2:$C$26,2,FALSE),"")</f>
        <v/>
      </c>
      <c r="H478" s="164"/>
      <c r="I478" s="165"/>
      <c r="J478" s="166"/>
      <c r="K478" s="164"/>
      <c r="L478" s="165"/>
      <c r="M478" s="138">
        <f t="shared" si="41"/>
        <v>0</v>
      </c>
      <c r="N478" s="139">
        <f t="shared" si="42"/>
        <v>0</v>
      </c>
      <c r="O478" s="140" t="str">
        <f>_xlfn.IFNA(IF(AND(H478&gt;=VLOOKUP(D478,Deelnemers!$B:$D,2,FALSE),I478&gt;=VLOOKUP(F478,Deelnemers!$B:$D,2,FALSE)),1,IF(H478&gt;=VLOOKUP(D478,Deelnemers!$B:$D,2,FALSE),3,0)),"")</f>
        <v/>
      </c>
      <c r="P478" s="141" t="str">
        <f>_xlfn.IFNA(IF(AND(I478&gt;=VLOOKUP(F478,Deelnemers!$B:$D,2,FALSE),H478&gt;=VLOOKUP(D478,Deelnemers!$B:$D,2,FALSE)),1,IF(I478&gt;=VLOOKUP(F478,Deelnemers!$B:$D,2,FALSE),3,0)),"")</f>
        <v/>
      </c>
      <c r="Q478" t="str">
        <f t="shared" si="43"/>
        <v/>
      </c>
      <c r="R478" t="str">
        <f t="shared" si="44"/>
        <v/>
      </c>
      <c r="S478" t="s">
        <v>30</v>
      </c>
    </row>
    <row r="479" spans="2:19">
      <c r="B479" s="3" t="str">
        <f t="shared" si="40"/>
        <v>-</v>
      </c>
      <c r="C479" s="237"/>
      <c r="D479" s="116"/>
      <c r="E479" s="146" t="str">
        <f>IFERROR(VLOOKUP(D479,Deelnemers!$B$2:$C$26,2,FALSE),"")</f>
        <v/>
      </c>
      <c r="F479" s="136"/>
      <c r="G479" s="146" t="str">
        <f>IFERROR(VLOOKUP(F479,Deelnemers!$B$2:$C$26,2,FALSE),"")</f>
        <v/>
      </c>
      <c r="H479" s="164"/>
      <c r="I479" s="165"/>
      <c r="J479" s="166"/>
      <c r="K479" s="164"/>
      <c r="L479" s="165"/>
      <c r="M479" s="138">
        <f t="shared" si="41"/>
        <v>0</v>
      </c>
      <c r="N479" s="139">
        <f t="shared" si="42"/>
        <v>0</v>
      </c>
      <c r="O479" s="140" t="str">
        <f>_xlfn.IFNA(IF(AND(H479&gt;=VLOOKUP(D479,Deelnemers!$B:$D,2,FALSE),I479&gt;=VLOOKUP(F479,Deelnemers!$B:$D,2,FALSE)),1,IF(H479&gt;=VLOOKUP(D479,Deelnemers!$B:$D,2,FALSE),3,0)),"")</f>
        <v/>
      </c>
      <c r="P479" s="141" t="str">
        <f>_xlfn.IFNA(IF(AND(I479&gt;=VLOOKUP(F479,Deelnemers!$B:$D,2,FALSE),H479&gt;=VLOOKUP(D479,Deelnemers!$B:$D,2,FALSE)),1,IF(I479&gt;=VLOOKUP(F479,Deelnemers!$B:$D,2,FALSE),3,0)),"")</f>
        <v/>
      </c>
      <c r="Q479" t="str">
        <f t="shared" si="43"/>
        <v/>
      </c>
      <c r="R479" t="str">
        <f t="shared" si="44"/>
        <v/>
      </c>
      <c r="S479" t="s">
        <v>30</v>
      </c>
    </row>
    <row r="480" spans="2:19">
      <c r="B480" s="3" t="str">
        <f t="shared" si="40"/>
        <v>-</v>
      </c>
      <c r="C480" s="237"/>
      <c r="D480" s="116"/>
      <c r="E480" s="146" t="str">
        <f>IFERROR(VLOOKUP(D480,Deelnemers!$B$2:$C$26,2,FALSE),"")</f>
        <v/>
      </c>
      <c r="F480" s="136"/>
      <c r="G480" s="146" t="str">
        <f>IFERROR(VLOOKUP(F480,Deelnemers!$B$2:$C$26,2,FALSE),"")</f>
        <v/>
      </c>
      <c r="H480" s="164"/>
      <c r="I480" s="165"/>
      <c r="J480" s="166"/>
      <c r="K480" s="164"/>
      <c r="L480" s="165"/>
      <c r="M480" s="138">
        <f t="shared" si="41"/>
        <v>0</v>
      </c>
      <c r="N480" s="139">
        <f t="shared" si="42"/>
        <v>0</v>
      </c>
      <c r="O480" s="140" t="str">
        <f>_xlfn.IFNA(IF(AND(H480&gt;=VLOOKUP(D480,Deelnemers!$B:$D,2,FALSE),I480&gt;=VLOOKUP(F480,Deelnemers!$B:$D,2,FALSE)),1,IF(H480&gt;=VLOOKUP(D480,Deelnemers!$B:$D,2,FALSE),3,0)),"")</f>
        <v/>
      </c>
      <c r="P480" s="141" t="str">
        <f>_xlfn.IFNA(IF(AND(I480&gt;=VLOOKUP(F480,Deelnemers!$B:$D,2,FALSE),H480&gt;=VLOOKUP(D480,Deelnemers!$B:$D,2,FALSE)),1,IF(I480&gt;=VLOOKUP(F480,Deelnemers!$B:$D,2,FALSE),3,0)),"")</f>
        <v/>
      </c>
      <c r="Q480" t="str">
        <f t="shared" si="43"/>
        <v/>
      </c>
      <c r="R480" t="str">
        <f t="shared" si="44"/>
        <v/>
      </c>
      <c r="S480" t="s">
        <v>30</v>
      </c>
    </row>
    <row r="481" spans="2:19">
      <c r="B481" s="3" t="str">
        <f t="shared" si="40"/>
        <v>-</v>
      </c>
      <c r="C481" s="237"/>
      <c r="D481" s="116"/>
      <c r="E481" s="146" t="str">
        <f>IFERROR(VLOOKUP(D481,Deelnemers!$B$2:$C$26,2,FALSE),"")</f>
        <v/>
      </c>
      <c r="F481" s="136"/>
      <c r="G481" s="146" t="str">
        <f>IFERROR(VLOOKUP(F481,Deelnemers!$B$2:$C$26,2,FALSE),"")</f>
        <v/>
      </c>
      <c r="H481" s="164"/>
      <c r="I481" s="165"/>
      <c r="J481" s="166"/>
      <c r="K481" s="164"/>
      <c r="L481" s="165"/>
      <c r="M481" s="138">
        <f t="shared" si="41"/>
        <v>0</v>
      </c>
      <c r="N481" s="139">
        <f t="shared" si="42"/>
        <v>0</v>
      </c>
      <c r="O481" s="140" t="str">
        <f>_xlfn.IFNA(IF(AND(H481&gt;=VLOOKUP(D481,Deelnemers!$B:$D,2,FALSE),I481&gt;=VLOOKUP(F481,Deelnemers!$B:$D,2,FALSE)),1,IF(H481&gt;=VLOOKUP(D481,Deelnemers!$B:$D,2,FALSE),3,0)),"")</f>
        <v/>
      </c>
      <c r="P481" s="141" t="str">
        <f>_xlfn.IFNA(IF(AND(I481&gt;=VLOOKUP(F481,Deelnemers!$B:$D,2,FALSE),H481&gt;=VLOOKUP(D481,Deelnemers!$B:$D,2,FALSE)),1,IF(I481&gt;=VLOOKUP(F481,Deelnemers!$B:$D,2,FALSE),3,0)),"")</f>
        <v/>
      </c>
      <c r="Q481" t="str">
        <f t="shared" si="43"/>
        <v/>
      </c>
      <c r="R481" t="str">
        <f t="shared" si="44"/>
        <v/>
      </c>
      <c r="S481" t="s">
        <v>30</v>
      </c>
    </row>
    <row r="482" spans="2:19">
      <c r="B482" s="3" t="str">
        <f t="shared" si="40"/>
        <v>-</v>
      </c>
      <c r="C482" s="237"/>
      <c r="D482" s="116"/>
      <c r="E482" s="146" t="str">
        <f>IFERROR(VLOOKUP(D482,Deelnemers!$B$2:$C$26,2,FALSE),"")</f>
        <v/>
      </c>
      <c r="F482" s="136"/>
      <c r="G482" s="146" t="str">
        <f>IFERROR(VLOOKUP(F482,Deelnemers!$B$2:$C$26,2,FALSE),"")</f>
        <v/>
      </c>
      <c r="H482" s="164"/>
      <c r="I482" s="165"/>
      <c r="J482" s="166"/>
      <c r="K482" s="164"/>
      <c r="L482" s="165"/>
      <c r="M482" s="138">
        <f t="shared" si="41"/>
        <v>0</v>
      </c>
      <c r="N482" s="139">
        <f t="shared" si="42"/>
        <v>0</v>
      </c>
      <c r="O482" s="140" t="str">
        <f>_xlfn.IFNA(IF(AND(H482&gt;=VLOOKUP(D482,Deelnemers!$B:$D,2,FALSE),I482&gt;=VLOOKUP(F482,Deelnemers!$B:$D,2,FALSE)),1,IF(H482&gt;=VLOOKUP(D482,Deelnemers!$B:$D,2,FALSE),3,0)),"")</f>
        <v/>
      </c>
      <c r="P482" s="141" t="str">
        <f>_xlfn.IFNA(IF(AND(I482&gt;=VLOOKUP(F482,Deelnemers!$B:$D,2,FALSE),H482&gt;=VLOOKUP(D482,Deelnemers!$B:$D,2,FALSE)),1,IF(I482&gt;=VLOOKUP(F482,Deelnemers!$B:$D,2,FALSE),3,0)),"")</f>
        <v/>
      </c>
      <c r="Q482" t="str">
        <f t="shared" si="43"/>
        <v/>
      </c>
      <c r="R482" t="str">
        <f t="shared" si="44"/>
        <v/>
      </c>
      <c r="S482" t="s">
        <v>30</v>
      </c>
    </row>
    <row r="483" spans="2:19">
      <c r="B483" s="3" t="str">
        <f t="shared" si="40"/>
        <v>-</v>
      </c>
      <c r="C483" s="237"/>
      <c r="D483" s="116"/>
      <c r="E483" s="146" t="str">
        <f>IFERROR(VLOOKUP(D483,Deelnemers!$B$2:$C$26,2,FALSE),"")</f>
        <v/>
      </c>
      <c r="F483" s="136"/>
      <c r="G483" s="146" t="str">
        <f>IFERROR(VLOOKUP(F483,Deelnemers!$B$2:$C$26,2,FALSE),"")</f>
        <v/>
      </c>
      <c r="H483" s="164"/>
      <c r="I483" s="165"/>
      <c r="J483" s="166"/>
      <c r="K483" s="164"/>
      <c r="L483" s="165"/>
      <c r="M483" s="138">
        <f t="shared" si="41"/>
        <v>0</v>
      </c>
      <c r="N483" s="139">
        <f t="shared" si="42"/>
        <v>0</v>
      </c>
      <c r="O483" s="140" t="str">
        <f>_xlfn.IFNA(IF(AND(H483&gt;=VLOOKUP(D483,Deelnemers!$B:$D,2,FALSE),I483&gt;=VLOOKUP(F483,Deelnemers!$B:$D,2,FALSE)),1,IF(H483&gt;=VLOOKUP(D483,Deelnemers!$B:$D,2,FALSE),3,0)),"")</f>
        <v/>
      </c>
      <c r="P483" s="141" t="str">
        <f>_xlfn.IFNA(IF(AND(I483&gt;=VLOOKUP(F483,Deelnemers!$B:$D,2,FALSE),H483&gt;=VLOOKUP(D483,Deelnemers!$B:$D,2,FALSE)),1,IF(I483&gt;=VLOOKUP(F483,Deelnemers!$B:$D,2,FALSE),3,0)),"")</f>
        <v/>
      </c>
      <c r="Q483" t="str">
        <f t="shared" si="43"/>
        <v/>
      </c>
      <c r="R483" t="str">
        <f t="shared" si="44"/>
        <v/>
      </c>
      <c r="S483" t="s">
        <v>30</v>
      </c>
    </row>
    <row r="484" spans="2:19">
      <c r="B484" s="3" t="str">
        <f t="shared" si="40"/>
        <v>-</v>
      </c>
      <c r="C484" s="237"/>
      <c r="D484" s="116"/>
      <c r="E484" s="146" t="str">
        <f>IFERROR(VLOOKUP(D484,Deelnemers!$B$2:$C$26,2,FALSE),"")</f>
        <v/>
      </c>
      <c r="F484" s="136"/>
      <c r="G484" s="146" t="str">
        <f>IFERROR(VLOOKUP(F484,Deelnemers!$B$2:$C$26,2,FALSE),"")</f>
        <v/>
      </c>
      <c r="H484" s="164"/>
      <c r="I484" s="165"/>
      <c r="J484" s="166"/>
      <c r="K484" s="164"/>
      <c r="L484" s="165"/>
      <c r="M484" s="138">
        <f t="shared" si="41"/>
        <v>0</v>
      </c>
      <c r="N484" s="139">
        <f t="shared" si="42"/>
        <v>0</v>
      </c>
      <c r="O484" s="140" t="str">
        <f>_xlfn.IFNA(IF(AND(H484&gt;=VLOOKUP(D484,Deelnemers!$B:$D,2,FALSE),I484&gt;=VLOOKUP(F484,Deelnemers!$B:$D,2,FALSE)),1,IF(H484&gt;=VLOOKUP(D484,Deelnemers!$B:$D,2,FALSE),3,0)),"")</f>
        <v/>
      </c>
      <c r="P484" s="141" t="str">
        <f>_xlfn.IFNA(IF(AND(I484&gt;=VLOOKUP(F484,Deelnemers!$B:$D,2,FALSE),H484&gt;=VLOOKUP(D484,Deelnemers!$B:$D,2,FALSE)),1,IF(I484&gt;=VLOOKUP(F484,Deelnemers!$B:$D,2,FALSE),3,0)),"")</f>
        <v/>
      </c>
      <c r="Q484" t="str">
        <f t="shared" si="43"/>
        <v/>
      </c>
      <c r="R484" t="str">
        <f t="shared" si="44"/>
        <v/>
      </c>
      <c r="S484" t="s">
        <v>30</v>
      </c>
    </row>
    <row r="485" spans="2:19">
      <c r="B485" s="3" t="str">
        <f t="shared" si="40"/>
        <v>-</v>
      </c>
      <c r="C485" s="237"/>
      <c r="D485" s="116"/>
      <c r="E485" s="146" t="str">
        <f>IFERROR(VLOOKUP(D485,Deelnemers!$B$2:$C$26,2,FALSE),"")</f>
        <v/>
      </c>
      <c r="F485" s="136"/>
      <c r="G485" s="146" t="str">
        <f>IFERROR(VLOOKUP(F485,Deelnemers!$B$2:$C$26,2,FALSE),"")</f>
        <v/>
      </c>
      <c r="H485" s="164"/>
      <c r="I485" s="165"/>
      <c r="J485" s="166"/>
      <c r="K485" s="164"/>
      <c r="L485" s="165"/>
      <c r="M485" s="138">
        <f t="shared" si="41"/>
        <v>0</v>
      </c>
      <c r="N485" s="139">
        <f t="shared" si="42"/>
        <v>0</v>
      </c>
      <c r="O485" s="140" t="str">
        <f>_xlfn.IFNA(IF(AND(H485&gt;=VLOOKUP(D485,Deelnemers!$B:$D,2,FALSE),I485&gt;=VLOOKUP(F485,Deelnemers!$B:$D,2,FALSE)),1,IF(H485&gt;=VLOOKUP(D485,Deelnemers!$B:$D,2,FALSE),3,0)),"")</f>
        <v/>
      </c>
      <c r="P485" s="141" t="str">
        <f>_xlfn.IFNA(IF(AND(I485&gt;=VLOOKUP(F485,Deelnemers!$B:$D,2,FALSE),H485&gt;=VLOOKUP(D485,Deelnemers!$B:$D,2,FALSE)),1,IF(I485&gt;=VLOOKUP(F485,Deelnemers!$B:$D,2,FALSE),3,0)),"")</f>
        <v/>
      </c>
      <c r="Q485" t="str">
        <f t="shared" si="43"/>
        <v/>
      </c>
      <c r="R485" t="str">
        <f t="shared" si="44"/>
        <v/>
      </c>
      <c r="S485" t="s">
        <v>30</v>
      </c>
    </row>
    <row r="486" spans="2:19">
      <c r="B486" s="3" t="str">
        <f t="shared" si="40"/>
        <v>-</v>
      </c>
      <c r="C486" s="237"/>
      <c r="D486" s="116"/>
      <c r="E486" s="146" t="str">
        <f>IFERROR(VLOOKUP(D486,Deelnemers!$B$2:$C$26,2,FALSE),"")</f>
        <v/>
      </c>
      <c r="F486" s="136"/>
      <c r="G486" s="146" t="str">
        <f>IFERROR(VLOOKUP(F486,Deelnemers!$B$2:$C$26,2,FALSE),"")</f>
        <v/>
      </c>
      <c r="H486" s="164"/>
      <c r="I486" s="165"/>
      <c r="J486" s="166"/>
      <c r="K486" s="164"/>
      <c r="L486" s="165"/>
      <c r="M486" s="138">
        <f t="shared" si="41"/>
        <v>0</v>
      </c>
      <c r="N486" s="139">
        <f t="shared" si="42"/>
        <v>0</v>
      </c>
      <c r="O486" s="140" t="str">
        <f>_xlfn.IFNA(IF(AND(H486&gt;=VLOOKUP(D486,Deelnemers!$B:$D,2,FALSE),I486&gt;=VLOOKUP(F486,Deelnemers!$B:$D,2,FALSE)),1,IF(H486&gt;=VLOOKUP(D486,Deelnemers!$B:$D,2,FALSE),3,0)),"")</f>
        <v/>
      </c>
      <c r="P486" s="141" t="str">
        <f>_xlfn.IFNA(IF(AND(I486&gt;=VLOOKUP(F486,Deelnemers!$B:$D,2,FALSE),H486&gt;=VLOOKUP(D486,Deelnemers!$B:$D,2,FALSE)),1,IF(I486&gt;=VLOOKUP(F486,Deelnemers!$B:$D,2,FALSE),3,0)),"")</f>
        <v/>
      </c>
      <c r="Q486" t="str">
        <f t="shared" si="43"/>
        <v/>
      </c>
      <c r="R486" t="str">
        <f t="shared" si="44"/>
        <v/>
      </c>
      <c r="S486" t="s">
        <v>30</v>
      </c>
    </row>
    <row r="487" spans="2:19">
      <c r="B487" s="3" t="str">
        <f t="shared" si="40"/>
        <v>-</v>
      </c>
      <c r="C487" s="237"/>
      <c r="D487" s="116"/>
      <c r="E487" s="146" t="str">
        <f>IFERROR(VLOOKUP(D487,Deelnemers!$B$2:$C$26,2,FALSE),"")</f>
        <v/>
      </c>
      <c r="F487" s="136"/>
      <c r="G487" s="146" t="str">
        <f>IFERROR(VLOOKUP(F487,Deelnemers!$B$2:$C$26,2,FALSE),"")</f>
        <v/>
      </c>
      <c r="H487" s="164"/>
      <c r="I487" s="165"/>
      <c r="J487" s="166"/>
      <c r="K487" s="164"/>
      <c r="L487" s="165"/>
      <c r="M487" s="138">
        <f t="shared" si="41"/>
        <v>0</v>
      </c>
      <c r="N487" s="139">
        <f t="shared" si="42"/>
        <v>0</v>
      </c>
      <c r="O487" s="140" t="str">
        <f>_xlfn.IFNA(IF(AND(H487&gt;=VLOOKUP(D487,Deelnemers!$B:$D,2,FALSE),I487&gt;=VLOOKUP(F487,Deelnemers!$B:$D,2,FALSE)),1,IF(H487&gt;=VLOOKUP(D487,Deelnemers!$B:$D,2,FALSE),3,0)),"")</f>
        <v/>
      </c>
      <c r="P487" s="141" t="str">
        <f>_xlfn.IFNA(IF(AND(I487&gt;=VLOOKUP(F487,Deelnemers!$B:$D,2,FALSE),H487&gt;=VLOOKUP(D487,Deelnemers!$B:$D,2,FALSE)),1,IF(I487&gt;=VLOOKUP(F487,Deelnemers!$B:$D,2,FALSE),3,0)),"")</f>
        <v/>
      </c>
      <c r="Q487" t="str">
        <f t="shared" si="43"/>
        <v/>
      </c>
      <c r="R487" t="str">
        <f t="shared" si="44"/>
        <v/>
      </c>
      <c r="S487" t="s">
        <v>30</v>
      </c>
    </row>
    <row r="488" spans="2:19">
      <c r="B488" s="3" t="str">
        <f t="shared" si="40"/>
        <v>-</v>
      </c>
      <c r="C488" s="237"/>
      <c r="D488" s="116"/>
      <c r="E488" s="146" t="str">
        <f>IFERROR(VLOOKUP(D488,Deelnemers!$B$2:$C$26,2,FALSE),"")</f>
        <v/>
      </c>
      <c r="F488" s="136"/>
      <c r="G488" s="146" t="str">
        <f>IFERROR(VLOOKUP(F488,Deelnemers!$B$2:$C$26,2,FALSE),"")</f>
        <v/>
      </c>
      <c r="H488" s="164"/>
      <c r="I488" s="165"/>
      <c r="J488" s="166"/>
      <c r="K488" s="164"/>
      <c r="L488" s="165"/>
      <c r="M488" s="138">
        <f t="shared" si="41"/>
        <v>0</v>
      </c>
      <c r="N488" s="139">
        <f t="shared" si="42"/>
        <v>0</v>
      </c>
      <c r="O488" s="140" t="str">
        <f>_xlfn.IFNA(IF(AND(H488&gt;=VLOOKUP(D488,Deelnemers!$B:$D,2,FALSE),I488&gt;=VLOOKUP(F488,Deelnemers!$B:$D,2,FALSE)),1,IF(H488&gt;=VLOOKUP(D488,Deelnemers!$B:$D,2,FALSE),3,0)),"")</f>
        <v/>
      </c>
      <c r="P488" s="141" t="str">
        <f>_xlfn.IFNA(IF(AND(I488&gt;=VLOOKUP(F488,Deelnemers!$B:$D,2,FALSE),H488&gt;=VLOOKUP(D488,Deelnemers!$B:$D,2,FALSE)),1,IF(I488&gt;=VLOOKUP(F488,Deelnemers!$B:$D,2,FALSE),3,0)),"")</f>
        <v/>
      </c>
      <c r="Q488" t="str">
        <f t="shared" si="43"/>
        <v/>
      </c>
      <c r="R488" t="str">
        <f t="shared" si="44"/>
        <v/>
      </c>
      <c r="S488" t="s">
        <v>30</v>
      </c>
    </row>
    <row r="489" spans="2:19">
      <c r="B489" s="3" t="str">
        <f t="shared" si="40"/>
        <v>-</v>
      </c>
      <c r="C489" s="237"/>
      <c r="D489" s="116"/>
      <c r="E489" s="146" t="str">
        <f>IFERROR(VLOOKUP(D489,Deelnemers!$B$2:$C$26,2,FALSE),"")</f>
        <v/>
      </c>
      <c r="F489" s="136"/>
      <c r="G489" s="146" t="str">
        <f>IFERROR(VLOOKUP(F489,Deelnemers!$B$2:$C$26,2,FALSE),"")</f>
        <v/>
      </c>
      <c r="H489" s="164"/>
      <c r="I489" s="165"/>
      <c r="J489" s="166"/>
      <c r="K489" s="164"/>
      <c r="L489" s="165"/>
      <c r="M489" s="138">
        <f t="shared" si="41"/>
        <v>0</v>
      </c>
      <c r="N489" s="139">
        <f t="shared" si="42"/>
        <v>0</v>
      </c>
      <c r="O489" s="140" t="str">
        <f>_xlfn.IFNA(IF(AND(H489&gt;=VLOOKUP(D489,Deelnemers!$B:$D,2,FALSE),I489&gt;=VLOOKUP(F489,Deelnemers!$B:$D,2,FALSE)),1,IF(H489&gt;=VLOOKUP(D489,Deelnemers!$B:$D,2,FALSE),3,0)),"")</f>
        <v/>
      </c>
      <c r="P489" s="141" t="str">
        <f>_xlfn.IFNA(IF(AND(I489&gt;=VLOOKUP(F489,Deelnemers!$B:$D,2,FALSE),H489&gt;=VLOOKUP(D489,Deelnemers!$B:$D,2,FALSE)),1,IF(I489&gt;=VLOOKUP(F489,Deelnemers!$B:$D,2,FALSE),3,0)),"")</f>
        <v/>
      </c>
      <c r="Q489" t="str">
        <f t="shared" si="43"/>
        <v/>
      </c>
      <c r="R489" t="str">
        <f t="shared" si="44"/>
        <v/>
      </c>
      <c r="S489" t="s">
        <v>30</v>
      </c>
    </row>
    <row r="490" spans="2:19">
      <c r="B490" s="3" t="str">
        <f t="shared" si="40"/>
        <v>-</v>
      </c>
      <c r="C490" s="237"/>
      <c r="D490" s="116"/>
      <c r="E490" s="146" t="str">
        <f>IFERROR(VLOOKUP(D490,Deelnemers!$B$2:$C$26,2,FALSE),"")</f>
        <v/>
      </c>
      <c r="F490" s="136"/>
      <c r="G490" s="146" t="str">
        <f>IFERROR(VLOOKUP(F490,Deelnemers!$B$2:$C$26,2,FALSE),"")</f>
        <v/>
      </c>
      <c r="H490" s="164"/>
      <c r="I490" s="165"/>
      <c r="J490" s="166"/>
      <c r="K490" s="164"/>
      <c r="L490" s="165"/>
      <c r="M490" s="138">
        <f t="shared" si="41"/>
        <v>0</v>
      </c>
      <c r="N490" s="139">
        <f t="shared" si="42"/>
        <v>0</v>
      </c>
      <c r="O490" s="140" t="str">
        <f>_xlfn.IFNA(IF(AND(H490&gt;=VLOOKUP(D490,Deelnemers!$B:$D,2,FALSE),I490&gt;=VLOOKUP(F490,Deelnemers!$B:$D,2,FALSE)),1,IF(H490&gt;=VLOOKUP(D490,Deelnemers!$B:$D,2,FALSE),3,0)),"")</f>
        <v/>
      </c>
      <c r="P490" s="141" t="str">
        <f>_xlfn.IFNA(IF(AND(I490&gt;=VLOOKUP(F490,Deelnemers!$B:$D,2,FALSE),H490&gt;=VLOOKUP(D490,Deelnemers!$B:$D,2,FALSE)),1,IF(I490&gt;=VLOOKUP(F490,Deelnemers!$B:$D,2,FALSE),3,0)),"")</f>
        <v/>
      </c>
      <c r="Q490" t="str">
        <f t="shared" si="43"/>
        <v/>
      </c>
      <c r="R490" t="str">
        <f t="shared" si="44"/>
        <v/>
      </c>
      <c r="S490" t="s">
        <v>30</v>
      </c>
    </row>
    <row r="491" spans="2:19">
      <c r="B491" s="3" t="str">
        <f t="shared" si="40"/>
        <v>-</v>
      </c>
      <c r="C491" s="237"/>
      <c r="D491" s="116"/>
      <c r="E491" s="146" t="str">
        <f>IFERROR(VLOOKUP(D491,Deelnemers!$B$2:$C$26,2,FALSE),"")</f>
        <v/>
      </c>
      <c r="F491" s="136"/>
      <c r="G491" s="146" t="str">
        <f>IFERROR(VLOOKUP(F491,Deelnemers!$B$2:$C$26,2,FALSE),"")</f>
        <v/>
      </c>
      <c r="H491" s="164"/>
      <c r="I491" s="165"/>
      <c r="J491" s="166"/>
      <c r="K491" s="164"/>
      <c r="L491" s="165"/>
      <c r="M491" s="138">
        <f t="shared" si="41"/>
        <v>0</v>
      </c>
      <c r="N491" s="139">
        <f t="shared" si="42"/>
        <v>0</v>
      </c>
      <c r="O491" s="140" t="str">
        <f>_xlfn.IFNA(IF(AND(H491&gt;=VLOOKUP(D491,Deelnemers!$B:$D,2,FALSE),I491&gt;=VLOOKUP(F491,Deelnemers!$B:$D,2,FALSE)),1,IF(H491&gt;=VLOOKUP(D491,Deelnemers!$B:$D,2,FALSE),3,0)),"")</f>
        <v/>
      </c>
      <c r="P491" s="141" t="str">
        <f>_xlfn.IFNA(IF(AND(I491&gt;=VLOOKUP(F491,Deelnemers!$B:$D,2,FALSE),H491&gt;=VLOOKUP(D491,Deelnemers!$B:$D,2,FALSE)),1,IF(I491&gt;=VLOOKUP(F491,Deelnemers!$B:$D,2,FALSE),3,0)),"")</f>
        <v/>
      </c>
      <c r="Q491" t="str">
        <f t="shared" si="43"/>
        <v/>
      </c>
      <c r="R491" t="str">
        <f t="shared" si="44"/>
        <v/>
      </c>
      <c r="S491" t="s">
        <v>30</v>
      </c>
    </row>
    <row r="492" spans="2:19">
      <c r="B492" s="3" t="str">
        <f t="shared" si="40"/>
        <v>-</v>
      </c>
      <c r="C492" s="237"/>
      <c r="D492" s="116"/>
      <c r="E492" s="146" t="str">
        <f>IFERROR(VLOOKUP(D492,Deelnemers!$B$2:$C$26,2,FALSE),"")</f>
        <v/>
      </c>
      <c r="F492" s="136"/>
      <c r="G492" s="146" t="str">
        <f>IFERROR(VLOOKUP(F492,Deelnemers!$B$2:$C$26,2,FALSE),"")</f>
        <v/>
      </c>
      <c r="H492" s="164"/>
      <c r="I492" s="165"/>
      <c r="J492" s="166"/>
      <c r="K492" s="164"/>
      <c r="L492" s="165"/>
      <c r="M492" s="138">
        <f t="shared" si="41"/>
        <v>0</v>
      </c>
      <c r="N492" s="139">
        <f t="shared" si="42"/>
        <v>0</v>
      </c>
      <c r="O492" s="140" t="str">
        <f>_xlfn.IFNA(IF(AND(H492&gt;=VLOOKUP(D492,Deelnemers!$B:$D,2,FALSE),I492&gt;=VLOOKUP(F492,Deelnemers!$B:$D,2,FALSE)),1,IF(H492&gt;=VLOOKUP(D492,Deelnemers!$B:$D,2,FALSE),3,0)),"")</f>
        <v/>
      </c>
      <c r="P492" s="141" t="str">
        <f>_xlfn.IFNA(IF(AND(I492&gt;=VLOOKUP(F492,Deelnemers!$B:$D,2,FALSE),H492&gt;=VLOOKUP(D492,Deelnemers!$B:$D,2,FALSE)),1,IF(I492&gt;=VLOOKUP(F492,Deelnemers!$B:$D,2,FALSE),3,0)),"")</f>
        <v/>
      </c>
      <c r="Q492" t="str">
        <f t="shared" si="43"/>
        <v/>
      </c>
      <c r="R492" t="str">
        <f t="shared" si="44"/>
        <v/>
      </c>
      <c r="S492" t="s">
        <v>30</v>
      </c>
    </row>
    <row r="493" spans="2:19">
      <c r="B493" s="3" t="str">
        <f t="shared" si="40"/>
        <v>-</v>
      </c>
      <c r="C493" s="237"/>
      <c r="D493" s="116"/>
      <c r="E493" s="146" t="str">
        <f>IFERROR(VLOOKUP(D493,Deelnemers!$B$2:$C$26,2,FALSE),"")</f>
        <v/>
      </c>
      <c r="F493" s="136"/>
      <c r="G493" s="146" t="str">
        <f>IFERROR(VLOOKUP(F493,Deelnemers!$B$2:$C$26,2,FALSE),"")</f>
        <v/>
      </c>
      <c r="H493" s="164"/>
      <c r="I493" s="165"/>
      <c r="J493" s="166"/>
      <c r="K493" s="164"/>
      <c r="L493" s="165"/>
      <c r="M493" s="138">
        <f t="shared" si="41"/>
        <v>0</v>
      </c>
      <c r="N493" s="139">
        <f t="shared" si="42"/>
        <v>0</v>
      </c>
      <c r="O493" s="140" t="str">
        <f>_xlfn.IFNA(IF(AND(H493&gt;=VLOOKUP(D493,Deelnemers!$B:$D,2,FALSE),I493&gt;=VLOOKUP(F493,Deelnemers!$B:$D,2,FALSE)),1,IF(H493&gt;=VLOOKUP(D493,Deelnemers!$B:$D,2,FALSE),3,0)),"")</f>
        <v/>
      </c>
      <c r="P493" s="141" t="str">
        <f>_xlfn.IFNA(IF(AND(I493&gt;=VLOOKUP(F493,Deelnemers!$B:$D,2,FALSE),H493&gt;=VLOOKUP(D493,Deelnemers!$B:$D,2,FALSE)),1,IF(I493&gt;=VLOOKUP(F493,Deelnemers!$B:$D,2,FALSE),3,0)),"")</f>
        <v/>
      </c>
      <c r="Q493" t="str">
        <f t="shared" si="43"/>
        <v/>
      </c>
      <c r="R493" t="str">
        <f t="shared" si="44"/>
        <v/>
      </c>
      <c r="S493" t="s">
        <v>30</v>
      </c>
    </row>
    <row r="494" spans="2:19">
      <c r="B494" s="3" t="str">
        <f t="shared" si="40"/>
        <v>-</v>
      </c>
      <c r="C494" s="237"/>
      <c r="D494" s="116"/>
      <c r="E494" s="146" t="str">
        <f>IFERROR(VLOOKUP(D494,Deelnemers!$B$2:$C$26,2,FALSE),"")</f>
        <v/>
      </c>
      <c r="F494" s="136"/>
      <c r="G494" s="146" t="str">
        <f>IFERROR(VLOOKUP(F494,Deelnemers!$B$2:$C$26,2,FALSE),"")</f>
        <v/>
      </c>
      <c r="H494" s="164"/>
      <c r="I494" s="165"/>
      <c r="J494" s="166"/>
      <c r="K494" s="164"/>
      <c r="L494" s="165"/>
      <c r="M494" s="138">
        <f t="shared" si="41"/>
        <v>0</v>
      </c>
      <c r="N494" s="139">
        <f t="shared" si="42"/>
        <v>0</v>
      </c>
      <c r="O494" s="140" t="str">
        <f>_xlfn.IFNA(IF(AND(H494&gt;=VLOOKUP(D494,Deelnemers!$B:$D,2,FALSE),I494&gt;=VLOOKUP(F494,Deelnemers!$B:$D,2,FALSE)),1,IF(H494&gt;=VLOOKUP(D494,Deelnemers!$B:$D,2,FALSE),3,0)),"")</f>
        <v/>
      </c>
      <c r="P494" s="141" t="str">
        <f>_xlfn.IFNA(IF(AND(I494&gt;=VLOOKUP(F494,Deelnemers!$B:$D,2,FALSE),H494&gt;=VLOOKUP(D494,Deelnemers!$B:$D,2,FALSE)),1,IF(I494&gt;=VLOOKUP(F494,Deelnemers!$B:$D,2,FALSE),3,0)),"")</f>
        <v/>
      </c>
      <c r="Q494" t="str">
        <f t="shared" si="43"/>
        <v/>
      </c>
      <c r="R494" t="str">
        <f t="shared" si="44"/>
        <v/>
      </c>
      <c r="S494" t="s">
        <v>30</v>
      </c>
    </row>
    <row r="495" spans="2:19">
      <c r="B495" s="3" t="str">
        <f t="shared" si="40"/>
        <v>-</v>
      </c>
      <c r="C495" s="237"/>
      <c r="D495" s="116"/>
      <c r="E495" s="146" t="str">
        <f>IFERROR(VLOOKUP(D495,Deelnemers!$B$2:$C$26,2,FALSE),"")</f>
        <v/>
      </c>
      <c r="F495" s="136"/>
      <c r="G495" s="146" t="str">
        <f>IFERROR(VLOOKUP(F495,Deelnemers!$B$2:$C$26,2,FALSE),"")</f>
        <v/>
      </c>
      <c r="H495" s="164"/>
      <c r="I495" s="165"/>
      <c r="J495" s="166"/>
      <c r="K495" s="164"/>
      <c r="L495" s="165"/>
      <c r="M495" s="138">
        <f t="shared" si="41"/>
        <v>0</v>
      </c>
      <c r="N495" s="139">
        <f t="shared" si="42"/>
        <v>0</v>
      </c>
      <c r="O495" s="140" t="str">
        <f>_xlfn.IFNA(IF(AND(H495&gt;=VLOOKUP(D495,Deelnemers!$B:$D,2,FALSE),I495&gt;=VLOOKUP(F495,Deelnemers!$B:$D,2,FALSE)),1,IF(H495&gt;=VLOOKUP(D495,Deelnemers!$B:$D,2,FALSE),3,0)),"")</f>
        <v/>
      </c>
      <c r="P495" s="141" t="str">
        <f>_xlfn.IFNA(IF(AND(I495&gt;=VLOOKUP(F495,Deelnemers!$B:$D,2,FALSE),H495&gt;=VLOOKUP(D495,Deelnemers!$B:$D,2,FALSE)),1,IF(I495&gt;=VLOOKUP(F495,Deelnemers!$B:$D,2,FALSE),3,0)),"")</f>
        <v/>
      </c>
      <c r="Q495" t="str">
        <f t="shared" si="43"/>
        <v/>
      </c>
      <c r="R495" t="str">
        <f t="shared" si="44"/>
        <v/>
      </c>
      <c r="S495" t="s">
        <v>30</v>
      </c>
    </row>
    <row r="496" spans="2:19">
      <c r="B496" s="3" t="str">
        <f t="shared" si="40"/>
        <v>-</v>
      </c>
      <c r="C496" s="237"/>
      <c r="D496" s="116"/>
      <c r="E496" s="146" t="str">
        <f>IFERROR(VLOOKUP(D496,Deelnemers!$B$2:$C$26,2,FALSE),"")</f>
        <v/>
      </c>
      <c r="F496" s="136"/>
      <c r="G496" s="146" t="str">
        <f>IFERROR(VLOOKUP(F496,Deelnemers!$B$2:$C$26,2,FALSE),"")</f>
        <v/>
      </c>
      <c r="H496" s="164"/>
      <c r="I496" s="165"/>
      <c r="J496" s="166"/>
      <c r="K496" s="164"/>
      <c r="L496" s="165"/>
      <c r="M496" s="138">
        <f t="shared" si="41"/>
        <v>0</v>
      </c>
      <c r="N496" s="139">
        <f t="shared" si="42"/>
        <v>0</v>
      </c>
      <c r="O496" s="140" t="str">
        <f>_xlfn.IFNA(IF(AND(H496&gt;=VLOOKUP(D496,Deelnemers!$B:$D,2,FALSE),I496&gt;=VLOOKUP(F496,Deelnemers!$B:$D,2,FALSE)),1,IF(H496&gt;=VLOOKUP(D496,Deelnemers!$B:$D,2,FALSE),3,0)),"")</f>
        <v/>
      </c>
      <c r="P496" s="141" t="str">
        <f>_xlfn.IFNA(IF(AND(I496&gt;=VLOOKUP(F496,Deelnemers!$B:$D,2,FALSE),H496&gt;=VLOOKUP(D496,Deelnemers!$B:$D,2,FALSE)),1,IF(I496&gt;=VLOOKUP(F496,Deelnemers!$B:$D,2,FALSE),3,0)),"")</f>
        <v/>
      </c>
      <c r="Q496" t="str">
        <f t="shared" si="43"/>
        <v/>
      </c>
      <c r="R496" t="str">
        <f t="shared" si="44"/>
        <v/>
      </c>
      <c r="S496" t="s">
        <v>30</v>
      </c>
    </row>
    <row r="497" spans="1:19">
      <c r="B497" s="3" t="str">
        <f t="shared" si="40"/>
        <v>-</v>
      </c>
      <c r="C497" s="237"/>
      <c r="D497" s="116"/>
      <c r="E497" s="146" t="str">
        <f>IFERROR(VLOOKUP(D497,Deelnemers!$B$2:$C$26,2,FALSE),"")</f>
        <v/>
      </c>
      <c r="F497" s="136"/>
      <c r="G497" s="146" t="str">
        <f>IFERROR(VLOOKUP(F497,Deelnemers!$B$2:$C$26,2,FALSE),"")</f>
        <v/>
      </c>
      <c r="H497" s="164"/>
      <c r="I497" s="165"/>
      <c r="J497" s="166"/>
      <c r="K497" s="164"/>
      <c r="L497" s="165"/>
      <c r="M497" s="138">
        <f t="shared" si="41"/>
        <v>0</v>
      </c>
      <c r="N497" s="139">
        <f t="shared" si="42"/>
        <v>0</v>
      </c>
      <c r="O497" s="140" t="str">
        <f>_xlfn.IFNA(IF(AND(H497&gt;=VLOOKUP(D497,Deelnemers!$B:$D,2,FALSE),I497&gt;=VLOOKUP(F497,Deelnemers!$B:$D,2,FALSE)),1,IF(H497&gt;=VLOOKUP(D497,Deelnemers!$B:$D,2,FALSE),3,0)),"")</f>
        <v/>
      </c>
      <c r="P497" s="141" t="str">
        <f>_xlfn.IFNA(IF(AND(I497&gt;=VLOOKUP(F497,Deelnemers!$B:$D,2,FALSE),H497&gt;=VLOOKUP(D497,Deelnemers!$B:$D,2,FALSE)),1,IF(I497&gt;=VLOOKUP(F497,Deelnemers!$B:$D,2,FALSE),3,0)),"")</f>
        <v/>
      </c>
      <c r="Q497" t="str">
        <f t="shared" si="43"/>
        <v/>
      </c>
      <c r="R497" t="str">
        <f t="shared" si="44"/>
        <v/>
      </c>
      <c r="S497" t="s">
        <v>30</v>
      </c>
    </row>
    <row r="498" spans="1:19">
      <c r="B498" s="3" t="str">
        <f t="shared" si="40"/>
        <v>-</v>
      </c>
      <c r="C498" s="237"/>
      <c r="D498" s="116"/>
      <c r="E498" s="146" t="str">
        <f>IFERROR(VLOOKUP(D498,Deelnemers!$B$2:$C$26,2,FALSE),"")</f>
        <v/>
      </c>
      <c r="F498" s="136"/>
      <c r="G498" s="146" t="str">
        <f>IFERROR(VLOOKUP(F498,Deelnemers!$B$2:$C$26,2,FALSE),"")</f>
        <v/>
      </c>
      <c r="H498" s="164"/>
      <c r="I498" s="165"/>
      <c r="J498" s="166"/>
      <c r="K498" s="164"/>
      <c r="L498" s="165"/>
      <c r="M498" s="138">
        <f t="shared" si="41"/>
        <v>0</v>
      </c>
      <c r="N498" s="139">
        <f t="shared" si="42"/>
        <v>0</v>
      </c>
      <c r="O498" s="140" t="str">
        <f>_xlfn.IFNA(IF(AND(H498&gt;=VLOOKUP(D498,Deelnemers!$B:$D,2,FALSE),I498&gt;=VLOOKUP(F498,Deelnemers!$B:$D,2,FALSE)),1,IF(H498&gt;=VLOOKUP(D498,Deelnemers!$B:$D,2,FALSE),3,0)),"")</f>
        <v/>
      </c>
      <c r="P498" s="141" t="str">
        <f>_xlfn.IFNA(IF(AND(I498&gt;=VLOOKUP(F498,Deelnemers!$B:$D,2,FALSE),H498&gt;=VLOOKUP(D498,Deelnemers!$B:$D,2,FALSE)),1,IF(I498&gt;=VLOOKUP(F498,Deelnemers!$B:$D,2,FALSE),3,0)),"")</f>
        <v/>
      </c>
      <c r="Q498" t="str">
        <f t="shared" si="43"/>
        <v/>
      </c>
      <c r="R498" t="str">
        <f t="shared" si="44"/>
        <v/>
      </c>
      <c r="S498" t="s">
        <v>30</v>
      </c>
    </row>
    <row r="499" spans="1:19">
      <c r="B499" s="3" t="str">
        <f t="shared" si="40"/>
        <v>-</v>
      </c>
      <c r="C499" s="237"/>
      <c r="D499" s="116"/>
      <c r="E499" s="146" t="str">
        <f>IFERROR(VLOOKUP(D499,Deelnemers!$B$2:$C$26,2,FALSE),"")</f>
        <v/>
      </c>
      <c r="F499" s="136"/>
      <c r="G499" s="146" t="str">
        <f>IFERROR(VLOOKUP(F499,Deelnemers!$B$2:$C$26,2,FALSE),"")</f>
        <v/>
      </c>
      <c r="H499" s="164"/>
      <c r="I499" s="165"/>
      <c r="J499" s="166"/>
      <c r="K499" s="164"/>
      <c r="L499" s="165"/>
      <c r="M499" s="138">
        <f t="shared" si="41"/>
        <v>0</v>
      </c>
      <c r="N499" s="139">
        <f t="shared" si="42"/>
        <v>0</v>
      </c>
      <c r="O499" s="140" t="str">
        <f>_xlfn.IFNA(IF(AND(H499&gt;=VLOOKUP(D499,Deelnemers!$B:$D,2,FALSE),I499&gt;=VLOOKUP(F499,Deelnemers!$B:$D,2,FALSE)),1,IF(H499&gt;=VLOOKUP(D499,Deelnemers!$B:$D,2,FALSE),3,0)),"")</f>
        <v/>
      </c>
      <c r="P499" s="141" t="str">
        <f>_xlfn.IFNA(IF(AND(I499&gt;=VLOOKUP(F499,Deelnemers!$B:$D,2,FALSE),H499&gt;=VLOOKUP(D499,Deelnemers!$B:$D,2,FALSE)),1,IF(I499&gt;=VLOOKUP(F499,Deelnemers!$B:$D,2,FALSE),3,0)),"")</f>
        <v/>
      </c>
      <c r="Q499" t="str">
        <f t="shared" si="43"/>
        <v/>
      </c>
      <c r="R499" t="str">
        <f t="shared" si="44"/>
        <v/>
      </c>
      <c r="S499" t="s">
        <v>30</v>
      </c>
    </row>
    <row r="500" spans="1:19">
      <c r="A500" t="str">
        <f>B500&amp;"-"&amp;COUNTIF($B$3:B500, B500)</f>
        <v>--212</v>
      </c>
      <c r="B500" s="3" t="str">
        <f t="shared" si="40"/>
        <v>-</v>
      </c>
      <c r="C500" s="237"/>
      <c r="D500" s="116"/>
      <c r="E500" s="146" t="str">
        <f>IFERROR(VLOOKUP(D500,Deelnemers!$B$2:$C$26,2,FALSE),"")</f>
        <v/>
      </c>
      <c r="F500" s="136"/>
      <c r="G500" s="146" t="str">
        <f>IFERROR(VLOOKUP(F500,Deelnemers!$B$2:$C$26,2,FALSE),"")</f>
        <v/>
      </c>
      <c r="H500" s="164"/>
      <c r="I500" s="165"/>
      <c r="J500" s="166"/>
      <c r="K500" s="164"/>
      <c r="L500" s="165"/>
      <c r="M500" s="138">
        <f t="shared" si="41"/>
        <v>0</v>
      </c>
      <c r="N500" s="139">
        <f t="shared" si="42"/>
        <v>0</v>
      </c>
      <c r="O500" s="140" t="str">
        <f>_xlfn.IFNA(IF(AND(H500&gt;=VLOOKUP(D500,Deelnemers!$B:$D,2,FALSE),I500&gt;=VLOOKUP(F500,Deelnemers!$B:$D,2,FALSE)),1,IF(H500&gt;=VLOOKUP(D500,Deelnemers!$B:$D,2,FALSE),3,0)),"")</f>
        <v/>
      </c>
      <c r="P500" s="141" t="str">
        <f>_xlfn.IFNA(IF(AND(I500&gt;=VLOOKUP(F500,Deelnemers!$B:$D,2,FALSE),H500&gt;=VLOOKUP(D500,Deelnemers!$B:$D,2,FALSE)),1,IF(I500&gt;=VLOOKUP(F500,Deelnemers!$B:$D,2,FALSE),3,0)),"")</f>
        <v/>
      </c>
      <c r="Q500" t="str">
        <f t="shared" si="43"/>
        <v/>
      </c>
      <c r="R500" t="str">
        <f t="shared" si="44"/>
        <v/>
      </c>
      <c r="S500" t="s">
        <v>30</v>
      </c>
    </row>
    <row r="501" spans="1:19">
      <c r="A501" t="str">
        <f>B501&amp;"-"&amp;COUNTIF($B$3:B501, B501)</f>
        <v>--213</v>
      </c>
      <c r="B501" s="3" t="str">
        <f t="shared" si="40"/>
        <v>-</v>
      </c>
      <c r="C501" s="237"/>
      <c r="D501" s="116"/>
      <c r="E501" s="146" t="str">
        <f>IFERROR(VLOOKUP(D501,Deelnemers!$B$2:$C$26,2,FALSE),"")</f>
        <v/>
      </c>
      <c r="F501" s="136"/>
      <c r="G501" s="146" t="str">
        <f>IFERROR(VLOOKUP(F501,Deelnemers!$B$2:$C$26,2,FALSE),"")</f>
        <v/>
      </c>
      <c r="H501" s="164"/>
      <c r="I501" s="165"/>
      <c r="J501" s="166"/>
      <c r="K501" s="164"/>
      <c r="L501" s="165"/>
      <c r="M501" s="138">
        <f t="shared" si="41"/>
        <v>0</v>
      </c>
      <c r="N501" s="139">
        <f t="shared" si="42"/>
        <v>0</v>
      </c>
      <c r="O501" s="140" t="str">
        <f>_xlfn.IFNA(IF(AND(H501&gt;=VLOOKUP(D501,Deelnemers!$B:$D,2,FALSE),I501&gt;=VLOOKUP(F501,Deelnemers!$B:$D,2,FALSE)),1,IF(H501&gt;=VLOOKUP(D501,Deelnemers!$B:$D,2,FALSE),3,0)),"")</f>
        <v/>
      </c>
      <c r="P501" s="141" t="str">
        <f>_xlfn.IFNA(IF(AND(I501&gt;=VLOOKUP(F501,Deelnemers!$B:$D,2,FALSE),H501&gt;=VLOOKUP(D501,Deelnemers!$B:$D,2,FALSE)),1,IF(I501&gt;=VLOOKUP(F501,Deelnemers!$B:$D,2,FALSE),3,0)),"")</f>
        <v/>
      </c>
      <c r="Q501" t="str">
        <f t="shared" si="43"/>
        <v/>
      </c>
      <c r="R501" t="str">
        <f t="shared" si="44"/>
        <v/>
      </c>
      <c r="S501" t="s">
        <v>30</v>
      </c>
    </row>
    <row r="502" spans="1:19">
      <c r="A502" t="str">
        <f>B502&amp;"-"&amp;COUNTIF($B$3:B502, B502)</f>
        <v>--214</v>
      </c>
      <c r="B502" s="3" t="str">
        <f t="shared" si="40"/>
        <v>-</v>
      </c>
      <c r="C502" s="237"/>
      <c r="D502" s="116"/>
      <c r="E502" s="146" t="str">
        <f>IFERROR(VLOOKUP(D502,Deelnemers!$B$2:$C$26,2,FALSE),"")</f>
        <v/>
      </c>
      <c r="F502" s="136"/>
      <c r="G502" s="146" t="str">
        <f>IFERROR(VLOOKUP(F502,Deelnemers!$B$2:$C$26,2,FALSE),"")</f>
        <v/>
      </c>
      <c r="H502" s="164"/>
      <c r="I502" s="165"/>
      <c r="J502" s="166"/>
      <c r="K502" s="164"/>
      <c r="L502" s="165"/>
      <c r="M502" s="138">
        <f t="shared" si="41"/>
        <v>0</v>
      </c>
      <c r="N502" s="139">
        <f t="shared" si="42"/>
        <v>0</v>
      </c>
      <c r="O502" s="140" t="str">
        <f>_xlfn.IFNA(IF(AND(H502&gt;=VLOOKUP(D502,Deelnemers!$B:$D,2,FALSE),I502&gt;=VLOOKUP(F502,Deelnemers!$B:$D,2,FALSE)),1,IF(H502&gt;=VLOOKUP(D502,Deelnemers!$B:$D,2,FALSE),3,0)),"")</f>
        <v/>
      </c>
      <c r="P502" s="141" t="str">
        <f>_xlfn.IFNA(IF(AND(I502&gt;=VLOOKUP(F502,Deelnemers!$B:$D,2,FALSE),H502&gt;=VLOOKUP(D502,Deelnemers!$B:$D,2,FALSE)),1,IF(I502&gt;=VLOOKUP(F502,Deelnemers!$B:$D,2,FALSE),3,0)),"")</f>
        <v/>
      </c>
      <c r="Q502" t="str">
        <f t="shared" si="43"/>
        <v/>
      </c>
      <c r="R502" t="str">
        <f t="shared" si="44"/>
        <v/>
      </c>
      <c r="S502" t="s">
        <v>30</v>
      </c>
    </row>
    <row r="503" spans="1:19">
      <c r="A503" t="str">
        <f>B503&amp;"-"&amp;COUNTIF($B$3:B503, B503)</f>
        <v>--215</v>
      </c>
      <c r="B503" s="3" t="str">
        <f t="shared" si="40"/>
        <v>-</v>
      </c>
      <c r="C503" s="237"/>
      <c r="D503" s="116"/>
      <c r="E503" s="146" t="str">
        <f>IFERROR(VLOOKUP(D503,Deelnemers!$B$2:$C$26,2,FALSE),"")</f>
        <v/>
      </c>
      <c r="F503" s="136"/>
      <c r="G503" s="146" t="str">
        <f>IFERROR(VLOOKUP(F503,Deelnemers!$B$2:$C$26,2,FALSE),"")</f>
        <v/>
      </c>
      <c r="H503" s="164"/>
      <c r="I503" s="165"/>
      <c r="J503" s="166"/>
      <c r="K503" s="164"/>
      <c r="L503" s="165"/>
      <c r="M503" s="138">
        <f t="shared" si="41"/>
        <v>0</v>
      </c>
      <c r="N503" s="139">
        <f t="shared" si="42"/>
        <v>0</v>
      </c>
      <c r="O503" s="140" t="str">
        <f>_xlfn.IFNA(IF(AND(H503&gt;=VLOOKUP(D503,Deelnemers!$B:$D,2,FALSE),I503&gt;=VLOOKUP(F503,Deelnemers!$B:$D,2,FALSE)),1,IF(H503&gt;=VLOOKUP(D503,Deelnemers!$B:$D,2,FALSE),3,0)),"")</f>
        <v/>
      </c>
      <c r="P503" s="141" t="str">
        <f>_xlfn.IFNA(IF(AND(I503&gt;=VLOOKUP(F503,Deelnemers!$B:$D,2,FALSE),H503&gt;=VLOOKUP(D503,Deelnemers!$B:$D,2,FALSE)),1,IF(I503&gt;=VLOOKUP(F503,Deelnemers!$B:$D,2,FALSE),3,0)),"")</f>
        <v/>
      </c>
      <c r="Q503" t="str">
        <f t="shared" si="43"/>
        <v/>
      </c>
      <c r="R503" t="str">
        <f t="shared" si="44"/>
        <v/>
      </c>
      <c r="S503" t="s">
        <v>30</v>
      </c>
    </row>
    <row r="504" spans="1:19">
      <c r="A504" t="str">
        <f>B504&amp;"-"&amp;COUNTIF($B$3:B504, B504)</f>
        <v>--216</v>
      </c>
      <c r="B504" s="3" t="str">
        <f t="shared" si="40"/>
        <v>-</v>
      </c>
      <c r="C504" s="237"/>
      <c r="D504" s="116"/>
      <c r="E504" s="146" t="str">
        <f>IFERROR(VLOOKUP(D504,Deelnemers!$B$2:$C$26,2,FALSE),"")</f>
        <v/>
      </c>
      <c r="F504" s="136"/>
      <c r="G504" s="146" t="str">
        <f>IFERROR(VLOOKUP(F504,Deelnemers!$B$2:$C$26,2,FALSE),"")</f>
        <v/>
      </c>
      <c r="H504" s="164"/>
      <c r="I504" s="165"/>
      <c r="J504" s="166"/>
      <c r="K504" s="164"/>
      <c r="L504" s="165"/>
      <c r="M504" s="138">
        <f t="shared" si="41"/>
        <v>0</v>
      </c>
      <c r="N504" s="139">
        <f t="shared" si="42"/>
        <v>0</v>
      </c>
      <c r="O504" s="140" t="str">
        <f>_xlfn.IFNA(IF(AND(H504&gt;=VLOOKUP(D504,Deelnemers!$B:$D,2,FALSE),I504&gt;=VLOOKUP(F504,Deelnemers!$B:$D,2,FALSE)),1,IF(H504&gt;=VLOOKUP(D504,Deelnemers!$B:$D,2,FALSE),3,0)),"")</f>
        <v/>
      </c>
      <c r="P504" s="141" t="str">
        <f>_xlfn.IFNA(IF(AND(I504&gt;=VLOOKUP(F504,Deelnemers!$B:$D,2,FALSE),H504&gt;=VLOOKUP(D504,Deelnemers!$B:$D,2,FALSE)),1,IF(I504&gt;=VLOOKUP(F504,Deelnemers!$B:$D,2,FALSE),3,0)),"")</f>
        <v/>
      </c>
      <c r="Q504" t="str">
        <f t="shared" si="43"/>
        <v/>
      </c>
      <c r="R504" t="str">
        <f t="shared" si="44"/>
        <v/>
      </c>
      <c r="S504" t="s">
        <v>30</v>
      </c>
    </row>
    <row r="505" spans="1:19">
      <c r="A505" t="str">
        <f>B505&amp;"-"&amp;COUNTIF($B$3:B505, B505)</f>
        <v>--217</v>
      </c>
      <c r="B505" s="3" t="str">
        <f t="shared" si="40"/>
        <v>-</v>
      </c>
      <c r="C505" s="237"/>
      <c r="D505" s="116"/>
      <c r="E505" s="146" t="str">
        <f>IFERROR(VLOOKUP(D505,Deelnemers!$B$2:$C$26,2,FALSE),"")</f>
        <v/>
      </c>
      <c r="F505" s="136"/>
      <c r="G505" s="146" t="str">
        <f>IFERROR(VLOOKUP(F505,Deelnemers!$B$2:$C$26,2,FALSE),"")</f>
        <v/>
      </c>
      <c r="H505" s="164"/>
      <c r="I505" s="165"/>
      <c r="J505" s="166"/>
      <c r="K505" s="164"/>
      <c r="L505" s="165"/>
      <c r="M505" s="138">
        <f t="shared" si="41"/>
        <v>0</v>
      </c>
      <c r="N505" s="139">
        <f t="shared" si="42"/>
        <v>0</v>
      </c>
      <c r="O505" s="140" t="str">
        <f>_xlfn.IFNA(IF(AND(H505&gt;=VLOOKUP(D505,Deelnemers!$B:$D,2,FALSE),I505&gt;=VLOOKUP(F505,Deelnemers!$B:$D,2,FALSE)),1,IF(H505&gt;=VLOOKUP(D505,Deelnemers!$B:$D,2,FALSE),3,0)),"")</f>
        <v/>
      </c>
      <c r="P505" s="141" t="str">
        <f>_xlfn.IFNA(IF(AND(I505&gt;=VLOOKUP(F505,Deelnemers!$B:$D,2,FALSE),H505&gt;=VLOOKUP(D505,Deelnemers!$B:$D,2,FALSE)),1,IF(I505&gt;=VLOOKUP(F505,Deelnemers!$B:$D,2,FALSE),3,0)),"")</f>
        <v/>
      </c>
      <c r="Q505" t="str">
        <f t="shared" si="43"/>
        <v/>
      </c>
      <c r="R505" t="str">
        <f t="shared" si="44"/>
        <v/>
      </c>
      <c r="S505" t="s">
        <v>30</v>
      </c>
    </row>
    <row r="506" spans="1:19">
      <c r="A506" t="str">
        <f>B506&amp;"-"&amp;COUNTIF($B$3:B506, B506)</f>
        <v>--218</v>
      </c>
      <c r="B506" s="3" t="str">
        <f t="shared" si="40"/>
        <v>-</v>
      </c>
      <c r="C506" s="237"/>
      <c r="D506" s="116"/>
      <c r="E506" s="146" t="str">
        <f>IFERROR(VLOOKUP(D506,Deelnemers!$B$2:$C$26,2,FALSE),"")</f>
        <v/>
      </c>
      <c r="F506" s="136"/>
      <c r="G506" s="146" t="str">
        <f>IFERROR(VLOOKUP(F506,Deelnemers!$B$2:$C$26,2,FALSE),"")</f>
        <v/>
      </c>
      <c r="H506" s="164"/>
      <c r="I506" s="165"/>
      <c r="J506" s="166"/>
      <c r="K506" s="164"/>
      <c r="L506" s="165"/>
      <c r="M506" s="138">
        <f t="shared" si="41"/>
        <v>0</v>
      </c>
      <c r="N506" s="139">
        <f t="shared" si="42"/>
        <v>0</v>
      </c>
      <c r="O506" s="140" t="str">
        <f>_xlfn.IFNA(IF(AND(H506&gt;=VLOOKUP(D506,Deelnemers!$B:$D,2,FALSE),I506&gt;=VLOOKUP(F506,Deelnemers!$B:$D,2,FALSE)),1,IF(H506&gt;=VLOOKUP(D506,Deelnemers!$B:$D,2,FALSE),3,0)),"")</f>
        <v/>
      </c>
      <c r="P506" s="141" t="str">
        <f>_xlfn.IFNA(IF(AND(I506&gt;=VLOOKUP(F506,Deelnemers!$B:$D,2,FALSE),H506&gt;=VLOOKUP(D506,Deelnemers!$B:$D,2,FALSE)),1,IF(I506&gt;=VLOOKUP(F506,Deelnemers!$B:$D,2,FALSE),3,0)),"")</f>
        <v/>
      </c>
      <c r="Q506" t="str">
        <f t="shared" si="43"/>
        <v/>
      </c>
      <c r="R506" t="str">
        <f t="shared" si="44"/>
        <v/>
      </c>
      <c r="S506" t="s">
        <v>30</v>
      </c>
    </row>
    <row r="507" spans="1:19">
      <c r="A507" t="str">
        <f>B507&amp;"-"&amp;COUNTIF($B$3:B507, B507)</f>
        <v>--219</v>
      </c>
      <c r="B507" s="3" t="str">
        <f t="shared" si="40"/>
        <v>-</v>
      </c>
      <c r="C507" s="237"/>
      <c r="D507" s="116"/>
      <c r="E507" s="146" t="str">
        <f>IFERROR(VLOOKUP(D507,Deelnemers!$B$2:$C$26,2,FALSE),"")</f>
        <v/>
      </c>
      <c r="F507" s="136"/>
      <c r="G507" s="146" t="str">
        <f>IFERROR(VLOOKUP(F507,Deelnemers!$B$2:$C$26,2,FALSE),"")</f>
        <v/>
      </c>
      <c r="H507" s="164"/>
      <c r="I507" s="165"/>
      <c r="J507" s="166"/>
      <c r="K507" s="164"/>
      <c r="L507" s="165"/>
      <c r="M507" s="138">
        <f t="shared" si="41"/>
        <v>0</v>
      </c>
      <c r="N507" s="139">
        <f t="shared" si="42"/>
        <v>0</v>
      </c>
      <c r="O507" s="140" t="str">
        <f>_xlfn.IFNA(IF(AND(H507&gt;=VLOOKUP(D507,Deelnemers!$B:$D,2,FALSE),I507&gt;=VLOOKUP(F507,Deelnemers!$B:$D,2,FALSE)),1,IF(H507&gt;=VLOOKUP(D507,Deelnemers!$B:$D,2,FALSE),3,0)),"")</f>
        <v/>
      </c>
      <c r="P507" s="141" t="str">
        <f>_xlfn.IFNA(IF(AND(I507&gt;=VLOOKUP(F507,Deelnemers!$B:$D,2,FALSE),H507&gt;=VLOOKUP(D507,Deelnemers!$B:$D,2,FALSE)),1,IF(I507&gt;=VLOOKUP(F507,Deelnemers!$B:$D,2,FALSE),3,0)),"")</f>
        <v/>
      </c>
      <c r="Q507" t="str">
        <f t="shared" si="43"/>
        <v/>
      </c>
      <c r="R507" t="str">
        <f t="shared" si="44"/>
        <v/>
      </c>
      <c r="S507" t="s">
        <v>30</v>
      </c>
    </row>
    <row r="508" spans="1:19">
      <c r="A508" t="str">
        <f>B508&amp;"-"&amp;COUNTIF($B$3:B508, B508)</f>
        <v>--220</v>
      </c>
      <c r="B508" s="3" t="str">
        <f t="shared" si="40"/>
        <v>-</v>
      </c>
      <c r="C508" s="237"/>
      <c r="D508" s="116"/>
      <c r="E508" s="146" t="str">
        <f>IFERROR(VLOOKUP(D508,Deelnemers!$B$2:$C$26,2,FALSE),"")</f>
        <v/>
      </c>
      <c r="F508" s="136"/>
      <c r="G508" s="146" t="str">
        <f>IFERROR(VLOOKUP(F508,Deelnemers!$B$2:$C$26,2,FALSE),"")</f>
        <v/>
      </c>
      <c r="H508" s="164"/>
      <c r="I508" s="165"/>
      <c r="J508" s="166"/>
      <c r="K508" s="164"/>
      <c r="L508" s="165"/>
      <c r="M508" s="138">
        <f t="shared" si="41"/>
        <v>0</v>
      </c>
      <c r="N508" s="139">
        <f t="shared" si="42"/>
        <v>0</v>
      </c>
      <c r="O508" s="140" t="str">
        <f>_xlfn.IFNA(IF(AND(H508&gt;=VLOOKUP(D508,Deelnemers!$B:$D,2,FALSE),I508&gt;=VLOOKUP(F508,Deelnemers!$B:$D,2,FALSE)),1,IF(H508&gt;=VLOOKUP(D508,Deelnemers!$B:$D,2,FALSE),3,0)),"")</f>
        <v/>
      </c>
      <c r="P508" s="141" t="str">
        <f>_xlfn.IFNA(IF(AND(I508&gt;=VLOOKUP(F508,Deelnemers!$B:$D,2,FALSE),H508&gt;=VLOOKUP(D508,Deelnemers!$B:$D,2,FALSE)),1,IF(I508&gt;=VLOOKUP(F508,Deelnemers!$B:$D,2,FALSE),3,0)),"")</f>
        <v/>
      </c>
      <c r="Q508" t="str">
        <f t="shared" si="43"/>
        <v/>
      </c>
      <c r="R508" t="str">
        <f t="shared" si="44"/>
        <v/>
      </c>
      <c r="S508" t="s">
        <v>30</v>
      </c>
    </row>
    <row r="509" spans="1:19">
      <c r="A509" t="str">
        <f>B509&amp;"-"&amp;COUNTIF($B$3:B509, B509)</f>
        <v>--221</v>
      </c>
      <c r="B509" s="3" t="str">
        <f t="shared" si="40"/>
        <v>-</v>
      </c>
      <c r="C509" s="237"/>
      <c r="D509" s="116"/>
      <c r="E509" s="146" t="str">
        <f>IFERROR(VLOOKUP(D509,Deelnemers!$B$2:$C$26,2,FALSE),"")</f>
        <v/>
      </c>
      <c r="F509" s="136"/>
      <c r="G509" s="146" t="str">
        <f>IFERROR(VLOOKUP(F509,Deelnemers!$B$2:$C$26,2,FALSE),"")</f>
        <v/>
      </c>
      <c r="H509" s="164"/>
      <c r="I509" s="165"/>
      <c r="J509" s="166"/>
      <c r="K509" s="164"/>
      <c r="L509" s="165"/>
      <c r="M509" s="138">
        <f t="shared" si="41"/>
        <v>0</v>
      </c>
      <c r="N509" s="139">
        <f t="shared" si="42"/>
        <v>0</v>
      </c>
      <c r="O509" s="140" t="str">
        <f>_xlfn.IFNA(IF(AND(H509&gt;=VLOOKUP(D509,Deelnemers!$B:$D,2,FALSE),I509&gt;=VLOOKUP(F509,Deelnemers!$B:$D,2,FALSE)),1,IF(H509&gt;=VLOOKUP(D509,Deelnemers!$B:$D,2,FALSE),3,0)),"")</f>
        <v/>
      </c>
      <c r="P509" s="141" t="str">
        <f>_xlfn.IFNA(IF(AND(I509&gt;=VLOOKUP(F509,Deelnemers!$B:$D,2,FALSE),H509&gt;=VLOOKUP(D509,Deelnemers!$B:$D,2,FALSE)),1,IF(I509&gt;=VLOOKUP(F509,Deelnemers!$B:$D,2,FALSE),3,0)),"")</f>
        <v/>
      </c>
      <c r="Q509" t="str">
        <f t="shared" si="43"/>
        <v/>
      </c>
      <c r="R509" t="str">
        <f t="shared" si="44"/>
        <v/>
      </c>
      <c r="S509" t="s">
        <v>30</v>
      </c>
    </row>
    <row r="510" spans="1:19">
      <c r="A510" t="str">
        <f>B510&amp;"-"&amp;COUNTIF($B$3:B510, B510)</f>
        <v>--222</v>
      </c>
      <c r="B510" s="3" t="str">
        <f t="shared" si="40"/>
        <v>-</v>
      </c>
      <c r="C510" s="237"/>
      <c r="D510" s="116"/>
      <c r="E510" s="146" t="str">
        <f>IFERROR(VLOOKUP(D510,Deelnemers!$B$2:$C$26,2,FALSE),"")</f>
        <v/>
      </c>
      <c r="F510" s="136"/>
      <c r="G510" s="146" t="str">
        <f>IFERROR(VLOOKUP(F510,Deelnemers!$B$2:$C$26,2,FALSE),"")</f>
        <v/>
      </c>
      <c r="H510" s="164"/>
      <c r="I510" s="165"/>
      <c r="J510" s="166"/>
      <c r="K510" s="164"/>
      <c r="L510" s="165"/>
      <c r="M510" s="138">
        <f t="shared" si="41"/>
        <v>0</v>
      </c>
      <c r="N510" s="139">
        <f t="shared" si="42"/>
        <v>0</v>
      </c>
      <c r="O510" s="140" t="str">
        <f>_xlfn.IFNA(IF(AND(H510&gt;=VLOOKUP(D510,Deelnemers!$B:$D,2,FALSE),I510&gt;=VLOOKUP(F510,Deelnemers!$B:$D,2,FALSE)),1,IF(H510&gt;=VLOOKUP(D510,Deelnemers!$B:$D,2,FALSE),3,0)),"")</f>
        <v/>
      </c>
      <c r="P510" s="141" t="str">
        <f>_xlfn.IFNA(IF(AND(I510&gt;=VLOOKUP(F510,Deelnemers!$B:$D,2,FALSE),H510&gt;=VLOOKUP(D510,Deelnemers!$B:$D,2,FALSE)),1,IF(I510&gt;=VLOOKUP(F510,Deelnemers!$B:$D,2,FALSE),3,0)),"")</f>
        <v/>
      </c>
      <c r="Q510" t="str">
        <f t="shared" si="43"/>
        <v/>
      </c>
      <c r="R510" t="str">
        <f t="shared" si="44"/>
        <v/>
      </c>
      <c r="S510" t="s">
        <v>30</v>
      </c>
    </row>
    <row r="511" spans="1:19">
      <c r="A511" t="str">
        <f>B511&amp;"-"&amp;COUNTIF($B$3:B511, B511)</f>
        <v>--223</v>
      </c>
      <c r="B511" s="3" t="str">
        <f t="shared" si="40"/>
        <v>-</v>
      </c>
      <c r="C511" s="237"/>
      <c r="D511" s="116"/>
      <c r="E511" s="146" t="str">
        <f>IFERROR(VLOOKUP(D511,Deelnemers!$B$2:$C$26,2,FALSE),"")</f>
        <v/>
      </c>
      <c r="F511" s="136"/>
      <c r="G511" s="146" t="str">
        <f>IFERROR(VLOOKUP(F511,Deelnemers!$B$2:$C$26,2,FALSE),"")</f>
        <v/>
      </c>
      <c r="H511" s="164"/>
      <c r="I511" s="165"/>
      <c r="J511" s="166"/>
      <c r="K511" s="164"/>
      <c r="L511" s="165"/>
      <c r="M511" s="138">
        <f t="shared" si="41"/>
        <v>0</v>
      </c>
      <c r="N511" s="139">
        <f t="shared" si="42"/>
        <v>0</v>
      </c>
      <c r="O511" s="140" t="str">
        <f>_xlfn.IFNA(IF(AND(H511&gt;=VLOOKUP(D511,Deelnemers!$B:$D,2,FALSE),I511&gt;=VLOOKUP(F511,Deelnemers!$B:$D,2,FALSE)),1,IF(H511&gt;=VLOOKUP(D511,Deelnemers!$B:$D,2,FALSE),3,0)),"")</f>
        <v/>
      </c>
      <c r="P511" s="141" t="str">
        <f>_xlfn.IFNA(IF(AND(I511&gt;=VLOOKUP(F511,Deelnemers!$B:$D,2,FALSE),H511&gt;=VLOOKUP(D511,Deelnemers!$B:$D,2,FALSE)),1,IF(I511&gt;=VLOOKUP(F511,Deelnemers!$B:$D,2,FALSE),3,0)),"")</f>
        <v/>
      </c>
      <c r="Q511" t="str">
        <f t="shared" si="43"/>
        <v/>
      </c>
      <c r="R511" t="str">
        <f t="shared" si="44"/>
        <v/>
      </c>
      <c r="S511" t="s">
        <v>30</v>
      </c>
    </row>
    <row r="512" spans="1:19">
      <c r="A512" t="str">
        <f>B512&amp;"-"&amp;COUNTIF($B$3:B512, B512)</f>
        <v>--224</v>
      </c>
      <c r="B512" s="3" t="str">
        <f t="shared" si="40"/>
        <v>-</v>
      </c>
      <c r="C512" s="237"/>
      <c r="D512" s="116"/>
      <c r="E512" s="146" t="str">
        <f>IFERROR(VLOOKUP(D512,Deelnemers!$B$2:$C$26,2,FALSE),"")</f>
        <v/>
      </c>
      <c r="F512" s="136"/>
      <c r="G512" s="146" t="str">
        <f>IFERROR(VLOOKUP(F512,Deelnemers!$B$2:$C$26,2,FALSE),"")</f>
        <v/>
      </c>
      <c r="H512" s="164"/>
      <c r="I512" s="165"/>
      <c r="J512" s="166"/>
      <c r="K512" s="164"/>
      <c r="L512" s="165"/>
      <c r="M512" s="138">
        <f t="shared" si="41"/>
        <v>0</v>
      </c>
      <c r="N512" s="139">
        <f t="shared" si="42"/>
        <v>0</v>
      </c>
      <c r="O512" s="140" t="str">
        <f>_xlfn.IFNA(IF(AND(H512&gt;=VLOOKUP(D512,Deelnemers!$B:$D,2,FALSE),I512&gt;=VLOOKUP(F512,Deelnemers!$B:$D,2,FALSE)),1,IF(H512&gt;=VLOOKUP(D512,Deelnemers!$B:$D,2,FALSE),3,0)),"")</f>
        <v/>
      </c>
      <c r="P512" s="141" t="str">
        <f>_xlfn.IFNA(IF(AND(I512&gt;=VLOOKUP(F512,Deelnemers!$B:$D,2,FALSE),H512&gt;=VLOOKUP(D512,Deelnemers!$B:$D,2,FALSE)),1,IF(I512&gt;=VLOOKUP(F512,Deelnemers!$B:$D,2,FALSE),3,0)),"")</f>
        <v/>
      </c>
      <c r="Q512" t="str">
        <f t="shared" si="43"/>
        <v/>
      </c>
      <c r="R512" t="str">
        <f t="shared" si="44"/>
        <v/>
      </c>
      <c r="S512" t="s">
        <v>30</v>
      </c>
    </row>
    <row r="513" spans="1:19">
      <c r="A513" t="str">
        <f>B513&amp;"-"&amp;COUNTIF($B$3:B513, B513)</f>
        <v>--225</v>
      </c>
      <c r="B513" s="3" t="str">
        <f t="shared" si="40"/>
        <v>-</v>
      </c>
      <c r="C513" s="237"/>
      <c r="D513" s="116"/>
      <c r="E513" s="146" t="str">
        <f>IFERROR(VLOOKUP(D513,Deelnemers!$B$2:$C$26,2,FALSE),"")</f>
        <v/>
      </c>
      <c r="F513" s="136"/>
      <c r="G513" s="146" t="str">
        <f>IFERROR(VLOOKUP(F513,Deelnemers!$B$2:$C$26,2,FALSE),"")</f>
        <v/>
      </c>
      <c r="H513" s="164"/>
      <c r="I513" s="165"/>
      <c r="J513" s="166"/>
      <c r="K513" s="164"/>
      <c r="L513" s="165"/>
      <c r="M513" s="138">
        <f t="shared" si="41"/>
        <v>0</v>
      </c>
      <c r="N513" s="139">
        <f t="shared" si="42"/>
        <v>0</v>
      </c>
      <c r="O513" s="140" t="str">
        <f>_xlfn.IFNA(IF(AND(H513&gt;=VLOOKUP(D513,Deelnemers!$B:$D,2,FALSE),I513&gt;=VLOOKUP(F513,Deelnemers!$B:$D,2,FALSE)),1,IF(H513&gt;=VLOOKUP(D513,Deelnemers!$B:$D,2,FALSE),3,0)),"")</f>
        <v/>
      </c>
      <c r="P513" s="141" t="str">
        <f>_xlfn.IFNA(IF(AND(I513&gt;=VLOOKUP(F513,Deelnemers!$B:$D,2,FALSE),H513&gt;=VLOOKUP(D513,Deelnemers!$B:$D,2,FALSE)),1,IF(I513&gt;=VLOOKUP(F513,Deelnemers!$B:$D,2,FALSE),3,0)),"")</f>
        <v/>
      </c>
      <c r="Q513" t="str">
        <f t="shared" si="43"/>
        <v/>
      </c>
      <c r="R513" t="str">
        <f t="shared" si="44"/>
        <v/>
      </c>
      <c r="S513" t="s">
        <v>30</v>
      </c>
    </row>
    <row r="514" spans="1:19">
      <c r="A514" t="str">
        <f>B514&amp;"-"&amp;COUNTIF($B$3:B514, B514)</f>
        <v>--226</v>
      </c>
      <c r="B514" s="3" t="str">
        <f t="shared" si="40"/>
        <v>-</v>
      </c>
      <c r="C514" s="237"/>
      <c r="D514" s="116"/>
      <c r="E514" s="146" t="str">
        <f>IFERROR(VLOOKUP(D514,Deelnemers!$B$2:$C$26,2,FALSE),"")</f>
        <v/>
      </c>
      <c r="F514" s="136"/>
      <c r="G514" s="146" t="str">
        <f>IFERROR(VLOOKUP(F514,Deelnemers!$B$2:$C$26,2,FALSE),"")</f>
        <v/>
      </c>
      <c r="H514" s="164"/>
      <c r="I514" s="165"/>
      <c r="J514" s="166"/>
      <c r="K514" s="164"/>
      <c r="L514" s="165"/>
      <c r="M514" s="138">
        <f t="shared" si="41"/>
        <v>0</v>
      </c>
      <c r="N514" s="139">
        <f t="shared" si="42"/>
        <v>0</v>
      </c>
      <c r="O514" s="140" t="str">
        <f>_xlfn.IFNA(IF(AND(H514&gt;=VLOOKUP(D514,Deelnemers!$B:$D,2,FALSE),I514&gt;=VLOOKUP(F514,Deelnemers!$B:$D,2,FALSE)),1,IF(H514&gt;=VLOOKUP(D514,Deelnemers!$B:$D,2,FALSE),3,0)),"")</f>
        <v/>
      </c>
      <c r="P514" s="141" t="str">
        <f>_xlfn.IFNA(IF(AND(I514&gt;=VLOOKUP(F514,Deelnemers!$B:$D,2,FALSE),H514&gt;=VLOOKUP(D514,Deelnemers!$B:$D,2,FALSE)),1,IF(I514&gt;=VLOOKUP(F514,Deelnemers!$B:$D,2,FALSE),3,0)),"")</f>
        <v/>
      </c>
      <c r="Q514" t="str">
        <f t="shared" si="43"/>
        <v/>
      </c>
      <c r="R514" t="str">
        <f t="shared" si="44"/>
        <v/>
      </c>
      <c r="S514" t="s">
        <v>30</v>
      </c>
    </row>
    <row r="515" spans="1:19">
      <c r="A515" t="str">
        <f>B515&amp;"-"&amp;COUNTIF($B$3:B515, B515)</f>
        <v>--227</v>
      </c>
      <c r="B515" s="3" t="str">
        <f t="shared" si="40"/>
        <v>-</v>
      </c>
      <c r="C515" s="237"/>
      <c r="D515" s="116"/>
      <c r="E515" s="146" t="str">
        <f>IFERROR(VLOOKUP(D515,Deelnemers!$B$2:$C$26,2,FALSE),"")</f>
        <v/>
      </c>
      <c r="F515" s="136"/>
      <c r="G515" s="146" t="str">
        <f>IFERROR(VLOOKUP(F515,Deelnemers!$B$2:$C$26,2,FALSE),"")</f>
        <v/>
      </c>
      <c r="H515" s="164"/>
      <c r="I515" s="165"/>
      <c r="J515" s="166"/>
      <c r="K515" s="164"/>
      <c r="L515" s="165"/>
      <c r="M515" s="138">
        <f t="shared" si="41"/>
        <v>0</v>
      </c>
      <c r="N515" s="139">
        <f t="shared" si="42"/>
        <v>0</v>
      </c>
      <c r="O515" s="140" t="str">
        <f>_xlfn.IFNA(IF(AND(H515&gt;=VLOOKUP(D515,Deelnemers!$B:$D,2,FALSE),I515&gt;=VLOOKUP(F515,Deelnemers!$B:$D,2,FALSE)),1,IF(H515&gt;=VLOOKUP(D515,Deelnemers!$B:$D,2,FALSE),3,0)),"")</f>
        <v/>
      </c>
      <c r="P515" s="141" t="str">
        <f>_xlfn.IFNA(IF(AND(I515&gt;=VLOOKUP(F515,Deelnemers!$B:$D,2,FALSE),H515&gt;=VLOOKUP(D515,Deelnemers!$B:$D,2,FALSE)),1,IF(I515&gt;=VLOOKUP(F515,Deelnemers!$B:$D,2,FALSE),3,0)),"")</f>
        <v/>
      </c>
      <c r="Q515" t="str">
        <f t="shared" si="43"/>
        <v/>
      </c>
      <c r="R515" t="str">
        <f t="shared" si="44"/>
        <v/>
      </c>
      <c r="S515" t="s">
        <v>30</v>
      </c>
    </row>
    <row r="516" spans="1:19">
      <c r="A516" t="str">
        <f>B516&amp;"-"&amp;COUNTIF($B$3:B516, B516)</f>
        <v>--228</v>
      </c>
      <c r="B516" s="3" t="str">
        <f t="shared" ref="B516:B579" si="45">CONCATENATE(D516,"-",F516)</f>
        <v>-</v>
      </c>
      <c r="C516" s="237"/>
      <c r="D516" s="116"/>
      <c r="E516" s="146" t="str">
        <f>IFERROR(VLOOKUP(D516,Deelnemers!$B$2:$C$26,2,FALSE),"")</f>
        <v/>
      </c>
      <c r="F516" s="136"/>
      <c r="G516" s="146" t="str">
        <f>IFERROR(VLOOKUP(F516,Deelnemers!$B$2:$C$26,2,FALSE),"")</f>
        <v/>
      </c>
      <c r="H516" s="164"/>
      <c r="I516" s="165"/>
      <c r="J516" s="166"/>
      <c r="K516" s="164"/>
      <c r="L516" s="165"/>
      <c r="M516" s="138">
        <f t="shared" ref="M516:M579" si="46">IFERROR(IF(H516&gt;E516,E516,H516)/J516,0)</f>
        <v>0</v>
      </c>
      <c r="N516" s="139">
        <f t="shared" ref="N516:N579" si="47">IFERROR(IF(I516&gt;G516,G516,I516)/J516,0)</f>
        <v>0</v>
      </c>
      <c r="O516" s="140" t="str">
        <f>_xlfn.IFNA(IF(AND(H516&gt;=VLOOKUP(D516,Deelnemers!$B:$D,2,FALSE),I516&gt;=VLOOKUP(F516,Deelnemers!$B:$D,2,FALSE)),1,IF(H516&gt;=VLOOKUP(D516,Deelnemers!$B:$D,2,FALSE),3,0)),"")</f>
        <v/>
      </c>
      <c r="P516" s="141" t="str">
        <f>_xlfn.IFNA(IF(AND(I516&gt;=VLOOKUP(F516,Deelnemers!$B:$D,2,FALSE),H516&gt;=VLOOKUP(D516,Deelnemers!$B:$D,2,FALSE)),1,IF(I516&gt;=VLOOKUP(F516,Deelnemers!$B:$D,2,FALSE),3,0)),"")</f>
        <v/>
      </c>
      <c r="Q516" t="str">
        <f t="shared" ref="Q516:Q579" si="48">_xlfn.CONCAT(D516,C516)</f>
        <v/>
      </c>
      <c r="R516" t="str">
        <f t="shared" ref="R516:R579" si="49">_xlfn.CONCAT(F516,C516)</f>
        <v/>
      </c>
      <c r="S516" t="s">
        <v>30</v>
      </c>
    </row>
    <row r="517" spans="1:19">
      <c r="A517" t="str">
        <f>B517&amp;"-"&amp;COUNTIF($B$3:B517, B517)</f>
        <v>--229</v>
      </c>
      <c r="B517" s="3" t="str">
        <f t="shared" si="45"/>
        <v>-</v>
      </c>
      <c r="C517" s="237"/>
      <c r="D517" s="116"/>
      <c r="E517" s="146" t="str">
        <f>IFERROR(VLOOKUP(D517,Deelnemers!$B$2:$C$26,2,FALSE),"")</f>
        <v/>
      </c>
      <c r="F517" s="136"/>
      <c r="G517" s="146" t="str">
        <f>IFERROR(VLOOKUP(F517,Deelnemers!$B$2:$C$26,2,FALSE),"")</f>
        <v/>
      </c>
      <c r="H517" s="164"/>
      <c r="I517" s="165"/>
      <c r="J517" s="166"/>
      <c r="K517" s="164"/>
      <c r="L517" s="165"/>
      <c r="M517" s="138">
        <f t="shared" si="46"/>
        <v>0</v>
      </c>
      <c r="N517" s="139">
        <f t="shared" si="47"/>
        <v>0</v>
      </c>
      <c r="O517" s="140" t="str">
        <f>_xlfn.IFNA(IF(AND(H517&gt;=VLOOKUP(D517,Deelnemers!$B:$D,2,FALSE),I517&gt;=VLOOKUP(F517,Deelnemers!$B:$D,2,FALSE)),1,IF(H517&gt;=VLOOKUP(D517,Deelnemers!$B:$D,2,FALSE),3,0)),"")</f>
        <v/>
      </c>
      <c r="P517" s="141" t="str">
        <f>_xlfn.IFNA(IF(AND(I517&gt;=VLOOKUP(F517,Deelnemers!$B:$D,2,FALSE),H517&gt;=VLOOKUP(D517,Deelnemers!$B:$D,2,FALSE)),1,IF(I517&gt;=VLOOKUP(F517,Deelnemers!$B:$D,2,FALSE),3,0)),"")</f>
        <v/>
      </c>
      <c r="Q517" t="str">
        <f t="shared" si="48"/>
        <v/>
      </c>
      <c r="R517" t="str">
        <f t="shared" si="49"/>
        <v/>
      </c>
      <c r="S517" t="s">
        <v>30</v>
      </c>
    </row>
    <row r="518" spans="1:19">
      <c r="A518" t="str">
        <f>B518&amp;"-"&amp;COUNTIF($B$3:B518, B518)</f>
        <v>--230</v>
      </c>
      <c r="B518" s="3" t="str">
        <f t="shared" si="45"/>
        <v>-</v>
      </c>
      <c r="C518" s="237"/>
      <c r="D518" s="116"/>
      <c r="E518" s="146" t="str">
        <f>IFERROR(VLOOKUP(D518,Deelnemers!$B$2:$C$26,2,FALSE),"")</f>
        <v/>
      </c>
      <c r="F518" s="136"/>
      <c r="G518" s="146" t="str">
        <f>IFERROR(VLOOKUP(F518,Deelnemers!$B$2:$C$26,2,FALSE),"")</f>
        <v/>
      </c>
      <c r="H518" s="164"/>
      <c r="I518" s="165"/>
      <c r="J518" s="166"/>
      <c r="K518" s="164"/>
      <c r="L518" s="165"/>
      <c r="M518" s="138">
        <f t="shared" si="46"/>
        <v>0</v>
      </c>
      <c r="N518" s="139">
        <f t="shared" si="47"/>
        <v>0</v>
      </c>
      <c r="O518" s="140" t="str">
        <f>_xlfn.IFNA(IF(AND(H518&gt;=VLOOKUP(D518,Deelnemers!$B:$D,2,FALSE),I518&gt;=VLOOKUP(F518,Deelnemers!$B:$D,2,FALSE)),1,IF(H518&gt;=VLOOKUP(D518,Deelnemers!$B:$D,2,FALSE),3,0)),"")</f>
        <v/>
      </c>
      <c r="P518" s="141" t="str">
        <f>_xlfn.IFNA(IF(AND(I518&gt;=VLOOKUP(F518,Deelnemers!$B:$D,2,FALSE),H518&gt;=VLOOKUP(D518,Deelnemers!$B:$D,2,FALSE)),1,IF(I518&gt;=VLOOKUP(F518,Deelnemers!$B:$D,2,FALSE),3,0)),"")</f>
        <v/>
      </c>
      <c r="Q518" t="str">
        <f t="shared" si="48"/>
        <v/>
      </c>
      <c r="R518" t="str">
        <f t="shared" si="49"/>
        <v/>
      </c>
      <c r="S518" t="s">
        <v>30</v>
      </c>
    </row>
    <row r="519" spans="1:19">
      <c r="A519" t="str">
        <f>B519&amp;"-"&amp;COUNTIF($B$3:B519, B519)</f>
        <v>--231</v>
      </c>
      <c r="B519" s="3" t="str">
        <f t="shared" si="45"/>
        <v>-</v>
      </c>
      <c r="C519" s="237"/>
      <c r="D519" s="116"/>
      <c r="E519" s="146" t="str">
        <f>IFERROR(VLOOKUP(D519,Deelnemers!$B$2:$C$26,2,FALSE),"")</f>
        <v/>
      </c>
      <c r="F519" s="136"/>
      <c r="G519" s="146" t="str">
        <f>IFERROR(VLOOKUP(F519,Deelnemers!$B$2:$C$26,2,FALSE),"")</f>
        <v/>
      </c>
      <c r="H519" s="164"/>
      <c r="I519" s="165"/>
      <c r="J519" s="166"/>
      <c r="K519" s="164"/>
      <c r="L519" s="165"/>
      <c r="M519" s="138">
        <f t="shared" si="46"/>
        <v>0</v>
      </c>
      <c r="N519" s="139">
        <f t="shared" si="47"/>
        <v>0</v>
      </c>
      <c r="O519" s="140" t="str">
        <f>_xlfn.IFNA(IF(AND(H519&gt;=VLOOKUP(D519,Deelnemers!$B:$D,2,FALSE),I519&gt;=VLOOKUP(F519,Deelnemers!$B:$D,2,FALSE)),1,IF(H519&gt;=VLOOKUP(D519,Deelnemers!$B:$D,2,FALSE),3,0)),"")</f>
        <v/>
      </c>
      <c r="P519" s="141" t="str">
        <f>_xlfn.IFNA(IF(AND(I519&gt;=VLOOKUP(F519,Deelnemers!$B:$D,2,FALSE),H519&gt;=VLOOKUP(D519,Deelnemers!$B:$D,2,FALSE)),1,IF(I519&gt;=VLOOKUP(F519,Deelnemers!$B:$D,2,FALSE),3,0)),"")</f>
        <v/>
      </c>
      <c r="Q519" t="str">
        <f t="shared" si="48"/>
        <v/>
      </c>
      <c r="R519" t="str">
        <f t="shared" si="49"/>
        <v/>
      </c>
      <c r="S519" t="s">
        <v>30</v>
      </c>
    </row>
    <row r="520" spans="1:19">
      <c r="A520" t="str">
        <f>B520&amp;"-"&amp;COUNTIF($B$3:B520, B520)</f>
        <v>--232</v>
      </c>
      <c r="B520" s="3" t="str">
        <f t="shared" si="45"/>
        <v>-</v>
      </c>
      <c r="C520" s="237"/>
      <c r="D520" s="116"/>
      <c r="E520" s="146" t="str">
        <f>IFERROR(VLOOKUP(D520,Deelnemers!$B$2:$C$26,2,FALSE),"")</f>
        <v/>
      </c>
      <c r="F520" s="136"/>
      <c r="G520" s="146" t="str">
        <f>IFERROR(VLOOKUP(F520,Deelnemers!$B$2:$C$26,2,FALSE),"")</f>
        <v/>
      </c>
      <c r="H520" s="164"/>
      <c r="I520" s="165"/>
      <c r="J520" s="166"/>
      <c r="K520" s="164"/>
      <c r="L520" s="165"/>
      <c r="M520" s="138">
        <f t="shared" si="46"/>
        <v>0</v>
      </c>
      <c r="N520" s="139">
        <f t="shared" si="47"/>
        <v>0</v>
      </c>
      <c r="O520" s="140" t="str">
        <f>_xlfn.IFNA(IF(AND(H520&gt;=VLOOKUP(D520,Deelnemers!$B:$D,2,FALSE),I520&gt;=VLOOKUP(F520,Deelnemers!$B:$D,2,FALSE)),1,IF(H520&gt;=VLOOKUP(D520,Deelnemers!$B:$D,2,FALSE),3,0)),"")</f>
        <v/>
      </c>
      <c r="P520" s="141" t="str">
        <f>_xlfn.IFNA(IF(AND(I520&gt;=VLOOKUP(F520,Deelnemers!$B:$D,2,FALSE),H520&gt;=VLOOKUP(D520,Deelnemers!$B:$D,2,FALSE)),1,IF(I520&gt;=VLOOKUP(F520,Deelnemers!$B:$D,2,FALSE),3,0)),"")</f>
        <v/>
      </c>
      <c r="Q520" t="str">
        <f t="shared" si="48"/>
        <v/>
      </c>
      <c r="R520" t="str">
        <f t="shared" si="49"/>
        <v/>
      </c>
      <c r="S520" t="s">
        <v>30</v>
      </c>
    </row>
    <row r="521" spans="1:19">
      <c r="A521" t="str">
        <f>B521&amp;"-"&amp;COUNTIF($B$3:B521, B521)</f>
        <v>--233</v>
      </c>
      <c r="B521" s="3" t="str">
        <f t="shared" si="45"/>
        <v>-</v>
      </c>
      <c r="C521" s="237"/>
      <c r="D521" s="116"/>
      <c r="E521" s="146" t="str">
        <f>IFERROR(VLOOKUP(D521,Deelnemers!$B$2:$C$26,2,FALSE),"")</f>
        <v/>
      </c>
      <c r="F521" s="136"/>
      <c r="G521" s="146" t="str">
        <f>IFERROR(VLOOKUP(F521,Deelnemers!$B$2:$C$26,2,FALSE),"")</f>
        <v/>
      </c>
      <c r="H521" s="164"/>
      <c r="I521" s="165"/>
      <c r="J521" s="166"/>
      <c r="K521" s="164"/>
      <c r="L521" s="165"/>
      <c r="M521" s="138">
        <f t="shared" si="46"/>
        <v>0</v>
      </c>
      <c r="N521" s="139">
        <f t="shared" si="47"/>
        <v>0</v>
      </c>
      <c r="O521" s="140" t="str">
        <f>_xlfn.IFNA(IF(AND(H521&gt;=VLOOKUP(D521,Deelnemers!$B:$D,2,FALSE),I521&gt;=VLOOKUP(F521,Deelnemers!$B:$D,2,FALSE)),1,IF(H521&gt;=VLOOKUP(D521,Deelnemers!$B:$D,2,FALSE),3,0)),"")</f>
        <v/>
      </c>
      <c r="P521" s="141" t="str">
        <f>_xlfn.IFNA(IF(AND(I521&gt;=VLOOKUP(F521,Deelnemers!$B:$D,2,FALSE),H521&gt;=VLOOKUP(D521,Deelnemers!$B:$D,2,FALSE)),1,IF(I521&gt;=VLOOKUP(F521,Deelnemers!$B:$D,2,FALSE),3,0)),"")</f>
        <v/>
      </c>
      <c r="Q521" t="str">
        <f t="shared" si="48"/>
        <v/>
      </c>
      <c r="R521" t="str">
        <f t="shared" si="49"/>
        <v/>
      </c>
      <c r="S521" t="s">
        <v>30</v>
      </c>
    </row>
    <row r="522" spans="1:19">
      <c r="A522" t="str">
        <f>B522&amp;"-"&amp;COUNTIF($B$3:B522, B522)</f>
        <v>--234</v>
      </c>
      <c r="B522" s="3" t="str">
        <f t="shared" si="45"/>
        <v>-</v>
      </c>
      <c r="C522" s="237"/>
      <c r="D522" s="116"/>
      <c r="E522" s="146" t="str">
        <f>IFERROR(VLOOKUP(D522,Deelnemers!$B$2:$C$26,2,FALSE),"")</f>
        <v/>
      </c>
      <c r="F522" s="136"/>
      <c r="G522" s="146" t="str">
        <f>IFERROR(VLOOKUP(F522,Deelnemers!$B$2:$C$26,2,FALSE),"")</f>
        <v/>
      </c>
      <c r="H522" s="164"/>
      <c r="I522" s="165"/>
      <c r="J522" s="166"/>
      <c r="K522" s="164"/>
      <c r="L522" s="165"/>
      <c r="M522" s="138">
        <f t="shared" si="46"/>
        <v>0</v>
      </c>
      <c r="N522" s="139">
        <f t="shared" si="47"/>
        <v>0</v>
      </c>
      <c r="O522" s="140" t="str">
        <f>_xlfn.IFNA(IF(AND(H522&gt;=VLOOKUP(D522,Deelnemers!$B:$D,2,FALSE),I522&gt;=VLOOKUP(F522,Deelnemers!$B:$D,2,FALSE)),1,IF(H522&gt;=VLOOKUP(D522,Deelnemers!$B:$D,2,FALSE),3,0)),"")</f>
        <v/>
      </c>
      <c r="P522" s="141" t="str">
        <f>_xlfn.IFNA(IF(AND(I522&gt;=VLOOKUP(F522,Deelnemers!$B:$D,2,FALSE),H522&gt;=VLOOKUP(D522,Deelnemers!$B:$D,2,FALSE)),1,IF(I522&gt;=VLOOKUP(F522,Deelnemers!$B:$D,2,FALSE),3,0)),"")</f>
        <v/>
      </c>
      <c r="Q522" t="str">
        <f t="shared" si="48"/>
        <v/>
      </c>
      <c r="R522" t="str">
        <f t="shared" si="49"/>
        <v/>
      </c>
      <c r="S522" t="s">
        <v>30</v>
      </c>
    </row>
    <row r="523" spans="1:19">
      <c r="A523" t="str">
        <f>B523&amp;"-"&amp;COUNTIF($B$3:B523, B523)</f>
        <v>--235</v>
      </c>
      <c r="B523" s="3" t="str">
        <f t="shared" si="45"/>
        <v>-</v>
      </c>
      <c r="C523" s="237"/>
      <c r="D523" s="116"/>
      <c r="E523" s="146" t="str">
        <f>IFERROR(VLOOKUP(D523,Deelnemers!$B$2:$C$26,2,FALSE),"")</f>
        <v/>
      </c>
      <c r="F523" s="136"/>
      <c r="G523" s="146" t="str">
        <f>IFERROR(VLOOKUP(F523,Deelnemers!$B$2:$C$26,2,FALSE),"")</f>
        <v/>
      </c>
      <c r="H523" s="164"/>
      <c r="I523" s="165"/>
      <c r="J523" s="166"/>
      <c r="K523" s="164"/>
      <c r="L523" s="165"/>
      <c r="M523" s="138">
        <f t="shared" si="46"/>
        <v>0</v>
      </c>
      <c r="N523" s="139">
        <f t="shared" si="47"/>
        <v>0</v>
      </c>
      <c r="O523" s="140" t="str">
        <f>_xlfn.IFNA(IF(AND(H523&gt;=VLOOKUP(D523,Deelnemers!$B:$D,2,FALSE),I523&gt;=VLOOKUP(F523,Deelnemers!$B:$D,2,FALSE)),1,IF(H523&gt;=VLOOKUP(D523,Deelnemers!$B:$D,2,FALSE),3,0)),"")</f>
        <v/>
      </c>
      <c r="P523" s="141" t="str">
        <f>_xlfn.IFNA(IF(AND(I523&gt;=VLOOKUP(F523,Deelnemers!$B:$D,2,FALSE),H523&gt;=VLOOKUP(D523,Deelnemers!$B:$D,2,FALSE)),1,IF(I523&gt;=VLOOKUP(F523,Deelnemers!$B:$D,2,FALSE),3,0)),"")</f>
        <v/>
      </c>
      <c r="Q523" t="str">
        <f t="shared" si="48"/>
        <v/>
      </c>
      <c r="R523" t="str">
        <f t="shared" si="49"/>
        <v/>
      </c>
      <c r="S523" t="s">
        <v>30</v>
      </c>
    </row>
    <row r="524" spans="1:19">
      <c r="A524" t="str">
        <f>B524&amp;"-"&amp;COUNTIF($B$3:B524, B524)</f>
        <v>--236</v>
      </c>
      <c r="B524" s="3" t="str">
        <f t="shared" si="45"/>
        <v>-</v>
      </c>
      <c r="C524" s="237"/>
      <c r="D524" s="116"/>
      <c r="E524" s="146" t="str">
        <f>IFERROR(VLOOKUP(D524,Deelnemers!$B$2:$C$26,2,FALSE),"")</f>
        <v/>
      </c>
      <c r="F524" s="136"/>
      <c r="G524" s="146" t="str">
        <f>IFERROR(VLOOKUP(F524,Deelnemers!$B$2:$C$26,2,FALSE),"")</f>
        <v/>
      </c>
      <c r="H524" s="164"/>
      <c r="I524" s="165"/>
      <c r="J524" s="166"/>
      <c r="K524" s="164"/>
      <c r="L524" s="165"/>
      <c r="M524" s="138">
        <f t="shared" si="46"/>
        <v>0</v>
      </c>
      <c r="N524" s="139">
        <f t="shared" si="47"/>
        <v>0</v>
      </c>
      <c r="O524" s="140" t="str">
        <f>_xlfn.IFNA(IF(AND(H524&gt;=VLOOKUP(D524,Deelnemers!$B:$D,2,FALSE),I524&gt;=VLOOKUP(F524,Deelnemers!$B:$D,2,FALSE)),1,IF(H524&gt;=VLOOKUP(D524,Deelnemers!$B:$D,2,FALSE),3,0)),"")</f>
        <v/>
      </c>
      <c r="P524" s="141" t="str">
        <f>_xlfn.IFNA(IF(AND(I524&gt;=VLOOKUP(F524,Deelnemers!$B:$D,2,FALSE),H524&gt;=VLOOKUP(D524,Deelnemers!$B:$D,2,FALSE)),1,IF(I524&gt;=VLOOKUP(F524,Deelnemers!$B:$D,2,FALSE),3,0)),"")</f>
        <v/>
      </c>
      <c r="Q524" t="str">
        <f t="shared" si="48"/>
        <v/>
      </c>
      <c r="R524" t="str">
        <f t="shared" si="49"/>
        <v/>
      </c>
      <c r="S524" t="s">
        <v>30</v>
      </c>
    </row>
    <row r="525" spans="1:19">
      <c r="A525" t="str">
        <f>B525&amp;"-"&amp;COUNTIF($B$3:B525, B525)</f>
        <v>--237</v>
      </c>
      <c r="B525" s="3" t="str">
        <f t="shared" si="45"/>
        <v>-</v>
      </c>
      <c r="C525" s="237"/>
      <c r="D525" s="116"/>
      <c r="E525" s="146" t="str">
        <f>IFERROR(VLOOKUP(D525,Deelnemers!$B$2:$C$26,2,FALSE),"")</f>
        <v/>
      </c>
      <c r="F525" s="136"/>
      <c r="G525" s="146" t="str">
        <f>IFERROR(VLOOKUP(F525,Deelnemers!$B$2:$C$26,2,FALSE),"")</f>
        <v/>
      </c>
      <c r="H525" s="164"/>
      <c r="I525" s="165"/>
      <c r="J525" s="166"/>
      <c r="K525" s="164"/>
      <c r="L525" s="165"/>
      <c r="M525" s="138">
        <f t="shared" si="46"/>
        <v>0</v>
      </c>
      <c r="N525" s="139">
        <f t="shared" si="47"/>
        <v>0</v>
      </c>
      <c r="O525" s="140" t="str">
        <f>_xlfn.IFNA(IF(AND(H525&gt;=VLOOKUP(D525,Deelnemers!$B:$D,2,FALSE),I525&gt;=VLOOKUP(F525,Deelnemers!$B:$D,2,FALSE)),1,IF(H525&gt;=VLOOKUP(D525,Deelnemers!$B:$D,2,FALSE),3,0)),"")</f>
        <v/>
      </c>
      <c r="P525" s="141" t="str">
        <f>_xlfn.IFNA(IF(AND(I525&gt;=VLOOKUP(F525,Deelnemers!$B:$D,2,FALSE),H525&gt;=VLOOKUP(D525,Deelnemers!$B:$D,2,FALSE)),1,IF(I525&gt;=VLOOKUP(F525,Deelnemers!$B:$D,2,FALSE),3,0)),"")</f>
        <v/>
      </c>
      <c r="Q525" t="str">
        <f t="shared" si="48"/>
        <v/>
      </c>
      <c r="R525" t="str">
        <f t="shared" si="49"/>
        <v/>
      </c>
      <c r="S525" t="s">
        <v>30</v>
      </c>
    </row>
    <row r="526" spans="1:19">
      <c r="A526" t="str">
        <f>B526&amp;"-"&amp;COUNTIF($B$3:B526, B526)</f>
        <v>--238</v>
      </c>
      <c r="B526" s="3" t="str">
        <f t="shared" si="45"/>
        <v>-</v>
      </c>
      <c r="C526" s="237"/>
      <c r="D526" s="116"/>
      <c r="E526" s="146" t="str">
        <f>IFERROR(VLOOKUP(D526,Deelnemers!$B$2:$C$26,2,FALSE),"")</f>
        <v/>
      </c>
      <c r="F526" s="136"/>
      <c r="G526" s="146" t="str">
        <f>IFERROR(VLOOKUP(F526,Deelnemers!$B$2:$C$26,2,FALSE),"")</f>
        <v/>
      </c>
      <c r="H526" s="164"/>
      <c r="I526" s="165"/>
      <c r="J526" s="166"/>
      <c r="K526" s="164"/>
      <c r="L526" s="165"/>
      <c r="M526" s="138">
        <f t="shared" si="46"/>
        <v>0</v>
      </c>
      <c r="N526" s="139">
        <f t="shared" si="47"/>
        <v>0</v>
      </c>
      <c r="O526" s="140" t="str">
        <f>_xlfn.IFNA(IF(AND(H526&gt;=VLOOKUP(D526,Deelnemers!$B:$D,2,FALSE),I526&gt;=VLOOKUP(F526,Deelnemers!$B:$D,2,FALSE)),1,IF(H526&gt;=VLOOKUP(D526,Deelnemers!$B:$D,2,FALSE),3,0)),"")</f>
        <v/>
      </c>
      <c r="P526" s="141" t="str">
        <f>_xlfn.IFNA(IF(AND(I526&gt;=VLOOKUP(F526,Deelnemers!$B:$D,2,FALSE),H526&gt;=VLOOKUP(D526,Deelnemers!$B:$D,2,FALSE)),1,IF(I526&gt;=VLOOKUP(F526,Deelnemers!$B:$D,2,FALSE),3,0)),"")</f>
        <v/>
      </c>
      <c r="Q526" t="str">
        <f t="shared" si="48"/>
        <v/>
      </c>
      <c r="R526" t="str">
        <f t="shared" si="49"/>
        <v/>
      </c>
      <c r="S526" t="s">
        <v>30</v>
      </c>
    </row>
    <row r="527" spans="1:19">
      <c r="A527" t="str">
        <f>B527&amp;"-"&amp;COUNTIF($B$3:B527, B527)</f>
        <v>--239</v>
      </c>
      <c r="B527" s="3" t="str">
        <f t="shared" si="45"/>
        <v>-</v>
      </c>
      <c r="C527" s="237"/>
      <c r="D527" s="116"/>
      <c r="E527" s="146" t="str">
        <f>IFERROR(VLOOKUP(D527,Deelnemers!$B$2:$C$26,2,FALSE),"")</f>
        <v/>
      </c>
      <c r="F527" s="136"/>
      <c r="G527" s="146" t="str">
        <f>IFERROR(VLOOKUP(F527,Deelnemers!$B$2:$C$26,2,FALSE),"")</f>
        <v/>
      </c>
      <c r="H527" s="164"/>
      <c r="I527" s="165"/>
      <c r="J527" s="166"/>
      <c r="K527" s="164"/>
      <c r="L527" s="165"/>
      <c r="M527" s="138">
        <f t="shared" si="46"/>
        <v>0</v>
      </c>
      <c r="N527" s="139">
        <f t="shared" si="47"/>
        <v>0</v>
      </c>
      <c r="O527" s="140" t="str">
        <f>_xlfn.IFNA(IF(AND(H527&gt;=VLOOKUP(D527,Deelnemers!$B:$D,2,FALSE),I527&gt;=VLOOKUP(F527,Deelnemers!$B:$D,2,FALSE)),1,IF(H527&gt;=VLOOKUP(D527,Deelnemers!$B:$D,2,FALSE),3,0)),"")</f>
        <v/>
      </c>
      <c r="P527" s="141" t="str">
        <f>_xlfn.IFNA(IF(AND(I527&gt;=VLOOKUP(F527,Deelnemers!$B:$D,2,FALSE),H527&gt;=VLOOKUP(D527,Deelnemers!$B:$D,2,FALSE)),1,IF(I527&gt;=VLOOKUP(F527,Deelnemers!$B:$D,2,FALSE),3,0)),"")</f>
        <v/>
      </c>
      <c r="Q527" t="str">
        <f t="shared" si="48"/>
        <v/>
      </c>
      <c r="R527" t="str">
        <f t="shared" si="49"/>
        <v/>
      </c>
      <c r="S527" t="s">
        <v>30</v>
      </c>
    </row>
    <row r="528" spans="1:19">
      <c r="A528" t="str">
        <f>B528&amp;"-"&amp;COUNTIF($B$3:B528, B528)</f>
        <v>--240</v>
      </c>
      <c r="B528" s="3" t="str">
        <f t="shared" si="45"/>
        <v>-</v>
      </c>
      <c r="C528" s="237"/>
      <c r="D528" s="116"/>
      <c r="E528" s="146" t="str">
        <f>IFERROR(VLOOKUP(D528,Deelnemers!$B$2:$C$26,2,FALSE),"")</f>
        <v/>
      </c>
      <c r="F528" s="136"/>
      <c r="G528" s="146" t="str">
        <f>IFERROR(VLOOKUP(F528,Deelnemers!$B$2:$C$26,2,FALSE),"")</f>
        <v/>
      </c>
      <c r="H528" s="164"/>
      <c r="I528" s="165"/>
      <c r="J528" s="166"/>
      <c r="K528" s="164"/>
      <c r="L528" s="165"/>
      <c r="M528" s="138">
        <f t="shared" si="46"/>
        <v>0</v>
      </c>
      <c r="N528" s="139">
        <f t="shared" si="47"/>
        <v>0</v>
      </c>
      <c r="O528" s="140" t="str">
        <f>_xlfn.IFNA(IF(AND(H528&gt;=VLOOKUP(D528,Deelnemers!$B:$D,2,FALSE),I528&gt;=VLOOKUP(F528,Deelnemers!$B:$D,2,FALSE)),1,IF(H528&gt;=VLOOKUP(D528,Deelnemers!$B:$D,2,FALSE),3,0)),"")</f>
        <v/>
      </c>
      <c r="P528" s="141" t="str">
        <f>_xlfn.IFNA(IF(AND(I528&gt;=VLOOKUP(F528,Deelnemers!$B:$D,2,FALSE),H528&gt;=VLOOKUP(D528,Deelnemers!$B:$D,2,FALSE)),1,IF(I528&gt;=VLOOKUP(F528,Deelnemers!$B:$D,2,FALSE),3,0)),"")</f>
        <v/>
      </c>
      <c r="Q528" t="str">
        <f t="shared" si="48"/>
        <v/>
      </c>
      <c r="R528" t="str">
        <f t="shared" si="49"/>
        <v/>
      </c>
      <c r="S528" t="s">
        <v>30</v>
      </c>
    </row>
    <row r="529" spans="1:19">
      <c r="A529" t="str">
        <f>B529&amp;"-"&amp;COUNTIF($B$3:B529, B529)</f>
        <v>--241</v>
      </c>
      <c r="B529" s="3" t="str">
        <f t="shared" si="45"/>
        <v>-</v>
      </c>
      <c r="C529" s="237"/>
      <c r="D529" s="116"/>
      <c r="E529" s="146" t="str">
        <f>IFERROR(VLOOKUP(D529,Deelnemers!$B$2:$C$26,2,FALSE),"")</f>
        <v/>
      </c>
      <c r="F529" s="136"/>
      <c r="G529" s="146" t="str">
        <f>IFERROR(VLOOKUP(F529,Deelnemers!$B$2:$C$26,2,FALSE),"")</f>
        <v/>
      </c>
      <c r="H529" s="164"/>
      <c r="I529" s="165"/>
      <c r="J529" s="166"/>
      <c r="K529" s="164"/>
      <c r="L529" s="165"/>
      <c r="M529" s="138">
        <f t="shared" si="46"/>
        <v>0</v>
      </c>
      <c r="N529" s="139">
        <f t="shared" si="47"/>
        <v>0</v>
      </c>
      <c r="O529" s="140" t="str">
        <f>_xlfn.IFNA(IF(AND(H529&gt;=VLOOKUP(D529,Deelnemers!$B:$D,2,FALSE),I529&gt;=VLOOKUP(F529,Deelnemers!$B:$D,2,FALSE)),1,IF(H529&gt;=VLOOKUP(D529,Deelnemers!$B:$D,2,FALSE),3,0)),"")</f>
        <v/>
      </c>
      <c r="P529" s="141" t="str">
        <f>_xlfn.IFNA(IF(AND(I529&gt;=VLOOKUP(F529,Deelnemers!$B:$D,2,FALSE),H529&gt;=VLOOKUP(D529,Deelnemers!$B:$D,2,FALSE)),1,IF(I529&gt;=VLOOKUP(F529,Deelnemers!$B:$D,2,FALSE),3,0)),"")</f>
        <v/>
      </c>
      <c r="Q529" t="str">
        <f t="shared" si="48"/>
        <v/>
      </c>
      <c r="R529" t="str">
        <f t="shared" si="49"/>
        <v/>
      </c>
      <c r="S529" t="s">
        <v>30</v>
      </c>
    </row>
    <row r="530" spans="1:19">
      <c r="A530" t="str">
        <f>B530&amp;"-"&amp;COUNTIF($B$3:B530, B530)</f>
        <v>--242</v>
      </c>
      <c r="B530" s="3" t="str">
        <f t="shared" si="45"/>
        <v>-</v>
      </c>
      <c r="C530" s="237"/>
      <c r="D530" s="116"/>
      <c r="E530" s="146" t="str">
        <f>IFERROR(VLOOKUP(D530,Deelnemers!$B$2:$C$26,2,FALSE),"")</f>
        <v/>
      </c>
      <c r="F530" s="136"/>
      <c r="G530" s="146" t="str">
        <f>IFERROR(VLOOKUP(F530,Deelnemers!$B$2:$C$26,2,FALSE),"")</f>
        <v/>
      </c>
      <c r="H530" s="164"/>
      <c r="I530" s="165"/>
      <c r="J530" s="166"/>
      <c r="K530" s="164"/>
      <c r="L530" s="165"/>
      <c r="M530" s="138">
        <f t="shared" si="46"/>
        <v>0</v>
      </c>
      <c r="N530" s="139">
        <f t="shared" si="47"/>
        <v>0</v>
      </c>
      <c r="O530" s="140" t="str">
        <f>_xlfn.IFNA(IF(AND(H530&gt;=VLOOKUP(D530,Deelnemers!$B:$D,2,FALSE),I530&gt;=VLOOKUP(F530,Deelnemers!$B:$D,2,FALSE)),1,IF(H530&gt;=VLOOKUP(D530,Deelnemers!$B:$D,2,FALSE),3,0)),"")</f>
        <v/>
      </c>
      <c r="P530" s="141" t="str">
        <f>_xlfn.IFNA(IF(AND(I530&gt;=VLOOKUP(F530,Deelnemers!$B:$D,2,FALSE),H530&gt;=VLOOKUP(D530,Deelnemers!$B:$D,2,FALSE)),1,IF(I530&gt;=VLOOKUP(F530,Deelnemers!$B:$D,2,FALSE),3,0)),"")</f>
        <v/>
      </c>
      <c r="Q530" t="str">
        <f t="shared" si="48"/>
        <v/>
      </c>
      <c r="R530" t="str">
        <f t="shared" si="49"/>
        <v/>
      </c>
      <c r="S530" t="s">
        <v>30</v>
      </c>
    </row>
    <row r="531" spans="1:19">
      <c r="A531" t="str">
        <f>B531&amp;"-"&amp;COUNTIF($B$3:B531, B531)</f>
        <v>--243</v>
      </c>
      <c r="B531" s="3" t="str">
        <f t="shared" si="45"/>
        <v>-</v>
      </c>
      <c r="C531" s="237"/>
      <c r="D531" s="116"/>
      <c r="E531" s="146" t="str">
        <f>IFERROR(VLOOKUP(D531,Deelnemers!$B$2:$C$26,2,FALSE),"")</f>
        <v/>
      </c>
      <c r="F531" s="136"/>
      <c r="G531" s="146" t="str">
        <f>IFERROR(VLOOKUP(F531,Deelnemers!$B$2:$C$26,2,FALSE),"")</f>
        <v/>
      </c>
      <c r="H531" s="164"/>
      <c r="I531" s="165"/>
      <c r="J531" s="166"/>
      <c r="K531" s="164"/>
      <c r="L531" s="165"/>
      <c r="M531" s="138">
        <f t="shared" si="46"/>
        <v>0</v>
      </c>
      <c r="N531" s="139">
        <f t="shared" si="47"/>
        <v>0</v>
      </c>
      <c r="O531" s="140" t="str">
        <f>_xlfn.IFNA(IF(AND(H531&gt;=VLOOKUP(D531,Deelnemers!$B:$D,2,FALSE),I531&gt;=VLOOKUP(F531,Deelnemers!$B:$D,2,FALSE)),1,IF(H531&gt;=VLOOKUP(D531,Deelnemers!$B:$D,2,FALSE),3,0)),"")</f>
        <v/>
      </c>
      <c r="P531" s="141" t="str">
        <f>_xlfn.IFNA(IF(AND(I531&gt;=VLOOKUP(F531,Deelnemers!$B:$D,2,FALSE),H531&gt;=VLOOKUP(D531,Deelnemers!$B:$D,2,FALSE)),1,IF(I531&gt;=VLOOKUP(F531,Deelnemers!$B:$D,2,FALSE),3,0)),"")</f>
        <v/>
      </c>
      <c r="Q531" t="str">
        <f t="shared" si="48"/>
        <v/>
      </c>
      <c r="R531" t="str">
        <f t="shared" si="49"/>
        <v/>
      </c>
      <c r="S531" t="s">
        <v>30</v>
      </c>
    </row>
    <row r="532" spans="1:19">
      <c r="A532" t="str">
        <f>B532&amp;"-"&amp;COUNTIF($B$3:B532, B532)</f>
        <v>--244</v>
      </c>
      <c r="B532" s="3" t="str">
        <f t="shared" si="45"/>
        <v>-</v>
      </c>
      <c r="C532" s="237"/>
      <c r="D532" s="116"/>
      <c r="E532" s="146" t="str">
        <f>IFERROR(VLOOKUP(D532,Deelnemers!$B$2:$C$26,2,FALSE),"")</f>
        <v/>
      </c>
      <c r="F532" s="136"/>
      <c r="G532" s="146" t="str">
        <f>IFERROR(VLOOKUP(F532,Deelnemers!$B$2:$C$26,2,FALSE),"")</f>
        <v/>
      </c>
      <c r="H532" s="164"/>
      <c r="I532" s="165"/>
      <c r="J532" s="166"/>
      <c r="K532" s="164"/>
      <c r="L532" s="165"/>
      <c r="M532" s="138">
        <f t="shared" si="46"/>
        <v>0</v>
      </c>
      <c r="N532" s="139">
        <f t="shared" si="47"/>
        <v>0</v>
      </c>
      <c r="O532" s="140" t="str">
        <f>_xlfn.IFNA(IF(AND(H532&gt;=VLOOKUP(D532,Deelnemers!$B:$D,2,FALSE),I532&gt;=VLOOKUP(F532,Deelnemers!$B:$D,2,FALSE)),1,IF(H532&gt;=VLOOKUP(D532,Deelnemers!$B:$D,2,FALSE),3,0)),"")</f>
        <v/>
      </c>
      <c r="P532" s="141" t="str">
        <f>_xlfn.IFNA(IF(AND(I532&gt;=VLOOKUP(F532,Deelnemers!$B:$D,2,FALSE),H532&gt;=VLOOKUP(D532,Deelnemers!$B:$D,2,FALSE)),1,IF(I532&gt;=VLOOKUP(F532,Deelnemers!$B:$D,2,FALSE),3,0)),"")</f>
        <v/>
      </c>
      <c r="Q532" t="str">
        <f t="shared" si="48"/>
        <v/>
      </c>
      <c r="R532" t="str">
        <f t="shared" si="49"/>
        <v/>
      </c>
      <c r="S532" t="s">
        <v>30</v>
      </c>
    </row>
    <row r="533" spans="1:19">
      <c r="A533" t="str">
        <f>B533&amp;"-"&amp;COUNTIF($B$3:B533, B533)</f>
        <v>--245</v>
      </c>
      <c r="B533" s="3" t="str">
        <f t="shared" si="45"/>
        <v>-</v>
      </c>
      <c r="C533" s="237"/>
      <c r="D533" s="116"/>
      <c r="E533" s="146" t="str">
        <f>IFERROR(VLOOKUP(D533,Deelnemers!$B$2:$C$26,2,FALSE),"")</f>
        <v/>
      </c>
      <c r="F533" s="136"/>
      <c r="G533" s="146" t="str">
        <f>IFERROR(VLOOKUP(F533,Deelnemers!$B$2:$C$26,2,FALSE),"")</f>
        <v/>
      </c>
      <c r="H533" s="164"/>
      <c r="I533" s="165"/>
      <c r="J533" s="166"/>
      <c r="K533" s="164"/>
      <c r="L533" s="165"/>
      <c r="M533" s="138">
        <f t="shared" si="46"/>
        <v>0</v>
      </c>
      <c r="N533" s="139">
        <f t="shared" si="47"/>
        <v>0</v>
      </c>
      <c r="O533" s="140" t="str">
        <f>_xlfn.IFNA(IF(AND(H533&gt;=VLOOKUP(D533,Deelnemers!$B:$D,2,FALSE),I533&gt;=VLOOKUP(F533,Deelnemers!$B:$D,2,FALSE)),1,IF(H533&gt;=VLOOKUP(D533,Deelnemers!$B:$D,2,FALSE),3,0)),"")</f>
        <v/>
      </c>
      <c r="P533" s="141" t="str">
        <f>_xlfn.IFNA(IF(AND(I533&gt;=VLOOKUP(F533,Deelnemers!$B:$D,2,FALSE),H533&gt;=VLOOKUP(D533,Deelnemers!$B:$D,2,FALSE)),1,IF(I533&gt;=VLOOKUP(F533,Deelnemers!$B:$D,2,FALSE),3,0)),"")</f>
        <v/>
      </c>
      <c r="Q533" t="str">
        <f t="shared" si="48"/>
        <v/>
      </c>
      <c r="R533" t="str">
        <f t="shared" si="49"/>
        <v/>
      </c>
      <c r="S533" t="s">
        <v>30</v>
      </c>
    </row>
    <row r="534" spans="1:19">
      <c r="A534" t="str">
        <f>B534&amp;"-"&amp;COUNTIF($B$3:B534, B534)</f>
        <v>--246</v>
      </c>
      <c r="B534" s="3" t="str">
        <f t="shared" si="45"/>
        <v>-</v>
      </c>
      <c r="C534" s="237"/>
      <c r="D534" s="116"/>
      <c r="E534" s="146" t="str">
        <f>IFERROR(VLOOKUP(D534,Deelnemers!$B$2:$C$26,2,FALSE),"")</f>
        <v/>
      </c>
      <c r="F534" s="136"/>
      <c r="G534" s="146" t="str">
        <f>IFERROR(VLOOKUP(F534,Deelnemers!$B$2:$C$26,2,FALSE),"")</f>
        <v/>
      </c>
      <c r="H534" s="164"/>
      <c r="I534" s="165"/>
      <c r="J534" s="166"/>
      <c r="K534" s="164"/>
      <c r="L534" s="165"/>
      <c r="M534" s="138">
        <f t="shared" si="46"/>
        <v>0</v>
      </c>
      <c r="N534" s="139">
        <f t="shared" si="47"/>
        <v>0</v>
      </c>
      <c r="O534" s="140" t="str">
        <f>_xlfn.IFNA(IF(AND(H534&gt;=VLOOKUP(D534,Deelnemers!$B:$D,2,FALSE),I534&gt;=VLOOKUP(F534,Deelnemers!$B:$D,2,FALSE)),1,IF(H534&gt;=VLOOKUP(D534,Deelnemers!$B:$D,2,FALSE),3,0)),"")</f>
        <v/>
      </c>
      <c r="P534" s="141" t="str">
        <f>_xlfn.IFNA(IF(AND(I534&gt;=VLOOKUP(F534,Deelnemers!$B:$D,2,FALSE),H534&gt;=VLOOKUP(D534,Deelnemers!$B:$D,2,FALSE)),1,IF(I534&gt;=VLOOKUP(F534,Deelnemers!$B:$D,2,FALSE),3,0)),"")</f>
        <v/>
      </c>
      <c r="Q534" t="str">
        <f t="shared" si="48"/>
        <v/>
      </c>
      <c r="R534" t="str">
        <f t="shared" si="49"/>
        <v/>
      </c>
      <c r="S534" t="s">
        <v>30</v>
      </c>
    </row>
    <row r="535" spans="1:19">
      <c r="A535" t="str">
        <f>B535&amp;"-"&amp;COUNTIF($B$3:B535, B535)</f>
        <v>--247</v>
      </c>
      <c r="B535" s="3" t="str">
        <f t="shared" si="45"/>
        <v>-</v>
      </c>
      <c r="C535" s="237"/>
      <c r="D535" s="116"/>
      <c r="E535" s="146" t="str">
        <f>IFERROR(VLOOKUP(D535,Deelnemers!$B$2:$C$26,2,FALSE),"")</f>
        <v/>
      </c>
      <c r="F535" s="136"/>
      <c r="G535" s="146" t="str">
        <f>IFERROR(VLOOKUP(F535,Deelnemers!$B$2:$C$26,2,FALSE),"")</f>
        <v/>
      </c>
      <c r="H535" s="164"/>
      <c r="I535" s="165"/>
      <c r="J535" s="166"/>
      <c r="K535" s="164"/>
      <c r="L535" s="165"/>
      <c r="M535" s="138">
        <f t="shared" si="46"/>
        <v>0</v>
      </c>
      <c r="N535" s="139">
        <f t="shared" si="47"/>
        <v>0</v>
      </c>
      <c r="O535" s="140" t="str">
        <f>_xlfn.IFNA(IF(AND(H535&gt;=VLOOKUP(D535,Deelnemers!$B:$D,2,FALSE),I535&gt;=VLOOKUP(F535,Deelnemers!$B:$D,2,FALSE)),1,IF(H535&gt;=VLOOKUP(D535,Deelnemers!$B:$D,2,FALSE),3,0)),"")</f>
        <v/>
      </c>
      <c r="P535" s="141" t="str">
        <f>_xlfn.IFNA(IF(AND(I535&gt;=VLOOKUP(F535,Deelnemers!$B:$D,2,FALSE),H535&gt;=VLOOKUP(D535,Deelnemers!$B:$D,2,FALSE)),1,IF(I535&gt;=VLOOKUP(F535,Deelnemers!$B:$D,2,FALSE),3,0)),"")</f>
        <v/>
      </c>
      <c r="Q535" t="str">
        <f t="shared" si="48"/>
        <v/>
      </c>
      <c r="R535" t="str">
        <f t="shared" si="49"/>
        <v/>
      </c>
      <c r="S535" t="s">
        <v>30</v>
      </c>
    </row>
    <row r="536" spans="1:19">
      <c r="A536" t="str">
        <f>B536&amp;"-"&amp;COUNTIF($B$3:B536, B536)</f>
        <v>--248</v>
      </c>
      <c r="B536" s="3" t="str">
        <f t="shared" si="45"/>
        <v>-</v>
      </c>
      <c r="C536" s="237"/>
      <c r="D536" s="116"/>
      <c r="E536" s="146" t="str">
        <f>IFERROR(VLOOKUP(D536,Deelnemers!$B$2:$C$26,2,FALSE),"")</f>
        <v/>
      </c>
      <c r="F536" s="136"/>
      <c r="G536" s="146" t="str">
        <f>IFERROR(VLOOKUP(F536,Deelnemers!$B$2:$C$26,2,FALSE),"")</f>
        <v/>
      </c>
      <c r="H536" s="164"/>
      <c r="I536" s="165"/>
      <c r="J536" s="166"/>
      <c r="K536" s="164"/>
      <c r="L536" s="165"/>
      <c r="M536" s="138">
        <f t="shared" si="46"/>
        <v>0</v>
      </c>
      <c r="N536" s="139">
        <f t="shared" si="47"/>
        <v>0</v>
      </c>
      <c r="O536" s="140" t="str">
        <f>_xlfn.IFNA(IF(AND(H536&gt;=VLOOKUP(D536,Deelnemers!$B:$D,2,FALSE),I536&gt;=VLOOKUP(F536,Deelnemers!$B:$D,2,FALSE)),1,IF(H536&gt;=VLOOKUP(D536,Deelnemers!$B:$D,2,FALSE),3,0)),"")</f>
        <v/>
      </c>
      <c r="P536" s="141" t="str">
        <f>_xlfn.IFNA(IF(AND(I536&gt;=VLOOKUP(F536,Deelnemers!$B:$D,2,FALSE),H536&gt;=VLOOKUP(D536,Deelnemers!$B:$D,2,FALSE)),1,IF(I536&gt;=VLOOKUP(F536,Deelnemers!$B:$D,2,FALSE),3,0)),"")</f>
        <v/>
      </c>
      <c r="Q536" t="str">
        <f t="shared" si="48"/>
        <v/>
      </c>
      <c r="R536" t="str">
        <f t="shared" si="49"/>
        <v/>
      </c>
      <c r="S536" t="s">
        <v>30</v>
      </c>
    </row>
    <row r="537" spans="1:19">
      <c r="A537" t="str">
        <f>B537&amp;"-"&amp;COUNTIF($B$3:B537, B537)</f>
        <v>--249</v>
      </c>
      <c r="B537" s="3" t="str">
        <f t="shared" si="45"/>
        <v>-</v>
      </c>
      <c r="C537" s="237"/>
      <c r="D537" s="116"/>
      <c r="E537" s="146" t="str">
        <f>IFERROR(VLOOKUP(D537,Deelnemers!$B$2:$C$26,2,FALSE),"")</f>
        <v/>
      </c>
      <c r="F537" s="136"/>
      <c r="G537" s="146" t="str">
        <f>IFERROR(VLOOKUP(F537,Deelnemers!$B$2:$C$26,2,FALSE),"")</f>
        <v/>
      </c>
      <c r="H537" s="164"/>
      <c r="I537" s="165"/>
      <c r="J537" s="166"/>
      <c r="K537" s="164"/>
      <c r="L537" s="165"/>
      <c r="M537" s="138">
        <f t="shared" si="46"/>
        <v>0</v>
      </c>
      <c r="N537" s="139">
        <f t="shared" si="47"/>
        <v>0</v>
      </c>
      <c r="O537" s="140" t="str">
        <f>_xlfn.IFNA(IF(AND(H537&gt;=VLOOKUP(D537,Deelnemers!$B:$D,2,FALSE),I537&gt;=VLOOKUP(F537,Deelnemers!$B:$D,2,FALSE)),1,IF(H537&gt;=VLOOKUP(D537,Deelnemers!$B:$D,2,FALSE),3,0)),"")</f>
        <v/>
      </c>
      <c r="P537" s="141" t="str">
        <f>_xlfn.IFNA(IF(AND(I537&gt;=VLOOKUP(F537,Deelnemers!$B:$D,2,FALSE),H537&gt;=VLOOKUP(D537,Deelnemers!$B:$D,2,FALSE)),1,IF(I537&gt;=VLOOKUP(F537,Deelnemers!$B:$D,2,FALSE),3,0)),"")</f>
        <v/>
      </c>
      <c r="Q537" t="str">
        <f t="shared" si="48"/>
        <v/>
      </c>
      <c r="R537" t="str">
        <f t="shared" si="49"/>
        <v/>
      </c>
      <c r="S537" t="s">
        <v>30</v>
      </c>
    </row>
    <row r="538" spans="1:19">
      <c r="A538" t="str">
        <f>B538&amp;"-"&amp;COUNTIF($B$3:B538, B538)</f>
        <v>--250</v>
      </c>
      <c r="B538" s="3" t="str">
        <f t="shared" si="45"/>
        <v>-</v>
      </c>
      <c r="C538" s="237"/>
      <c r="D538" s="116"/>
      <c r="E538" s="146" t="str">
        <f>IFERROR(VLOOKUP(D538,Deelnemers!$B$2:$C$26,2,FALSE),"")</f>
        <v/>
      </c>
      <c r="F538" s="136"/>
      <c r="G538" s="146" t="str">
        <f>IFERROR(VLOOKUP(F538,Deelnemers!$B$2:$C$26,2,FALSE),"")</f>
        <v/>
      </c>
      <c r="H538" s="164"/>
      <c r="I538" s="165"/>
      <c r="J538" s="166"/>
      <c r="K538" s="164"/>
      <c r="L538" s="165"/>
      <c r="M538" s="138">
        <f t="shared" si="46"/>
        <v>0</v>
      </c>
      <c r="N538" s="139">
        <f t="shared" si="47"/>
        <v>0</v>
      </c>
      <c r="O538" s="140" t="str">
        <f>_xlfn.IFNA(IF(AND(H538&gt;=VLOOKUP(D538,Deelnemers!$B:$D,2,FALSE),I538&gt;=VLOOKUP(F538,Deelnemers!$B:$D,2,FALSE)),1,IF(H538&gt;=VLOOKUP(D538,Deelnemers!$B:$D,2,FALSE),3,0)),"")</f>
        <v/>
      </c>
      <c r="P538" s="141" t="str">
        <f>_xlfn.IFNA(IF(AND(I538&gt;=VLOOKUP(F538,Deelnemers!$B:$D,2,FALSE),H538&gt;=VLOOKUP(D538,Deelnemers!$B:$D,2,FALSE)),1,IF(I538&gt;=VLOOKUP(F538,Deelnemers!$B:$D,2,FALSE),3,0)),"")</f>
        <v/>
      </c>
      <c r="Q538" t="str">
        <f t="shared" si="48"/>
        <v/>
      </c>
      <c r="R538" t="str">
        <f t="shared" si="49"/>
        <v/>
      </c>
      <c r="S538" t="s">
        <v>30</v>
      </c>
    </row>
    <row r="539" spans="1:19">
      <c r="A539" t="str">
        <f>B539&amp;"-"&amp;COUNTIF($B$3:B539, B539)</f>
        <v>--251</v>
      </c>
      <c r="B539" s="3" t="str">
        <f t="shared" si="45"/>
        <v>-</v>
      </c>
      <c r="C539" s="237"/>
      <c r="D539" s="116"/>
      <c r="E539" s="146" t="str">
        <f>IFERROR(VLOOKUP(D539,Deelnemers!$B$2:$C$26,2,FALSE),"")</f>
        <v/>
      </c>
      <c r="F539" s="136"/>
      <c r="G539" s="146" t="str">
        <f>IFERROR(VLOOKUP(F539,Deelnemers!$B$2:$C$26,2,FALSE),"")</f>
        <v/>
      </c>
      <c r="H539" s="164"/>
      <c r="I539" s="165"/>
      <c r="J539" s="166"/>
      <c r="K539" s="164"/>
      <c r="L539" s="165"/>
      <c r="M539" s="138">
        <f t="shared" si="46"/>
        <v>0</v>
      </c>
      <c r="N539" s="139">
        <f t="shared" si="47"/>
        <v>0</v>
      </c>
      <c r="O539" s="140" t="str">
        <f>_xlfn.IFNA(IF(AND(H539&gt;=VLOOKUP(D539,Deelnemers!$B:$D,2,FALSE),I539&gt;=VLOOKUP(F539,Deelnemers!$B:$D,2,FALSE)),1,IF(H539&gt;=VLOOKUP(D539,Deelnemers!$B:$D,2,FALSE),3,0)),"")</f>
        <v/>
      </c>
      <c r="P539" s="141" t="str">
        <f>_xlfn.IFNA(IF(AND(I539&gt;=VLOOKUP(F539,Deelnemers!$B:$D,2,FALSE),H539&gt;=VLOOKUP(D539,Deelnemers!$B:$D,2,FALSE)),1,IF(I539&gt;=VLOOKUP(F539,Deelnemers!$B:$D,2,FALSE),3,0)),"")</f>
        <v/>
      </c>
      <c r="Q539" t="str">
        <f t="shared" si="48"/>
        <v/>
      </c>
      <c r="R539" t="str">
        <f t="shared" si="49"/>
        <v/>
      </c>
      <c r="S539" t="s">
        <v>30</v>
      </c>
    </row>
    <row r="540" spans="1:19">
      <c r="A540" t="str">
        <f>B540&amp;"-"&amp;COUNTIF($B$3:B540, B540)</f>
        <v>--252</v>
      </c>
      <c r="B540" s="3" t="str">
        <f t="shared" si="45"/>
        <v>-</v>
      </c>
      <c r="C540" s="237"/>
      <c r="D540" s="116"/>
      <c r="E540" s="146" t="str">
        <f>IFERROR(VLOOKUP(D540,Deelnemers!$B$2:$C$26,2,FALSE),"")</f>
        <v/>
      </c>
      <c r="F540" s="136"/>
      <c r="G540" s="146" t="str">
        <f>IFERROR(VLOOKUP(F540,Deelnemers!$B$2:$C$26,2,FALSE),"")</f>
        <v/>
      </c>
      <c r="H540" s="164"/>
      <c r="I540" s="165"/>
      <c r="J540" s="166"/>
      <c r="K540" s="164"/>
      <c r="L540" s="165"/>
      <c r="M540" s="138">
        <f t="shared" si="46"/>
        <v>0</v>
      </c>
      <c r="N540" s="139">
        <f t="shared" si="47"/>
        <v>0</v>
      </c>
      <c r="O540" s="140" t="str">
        <f>_xlfn.IFNA(IF(AND(H540&gt;=VLOOKUP(D540,Deelnemers!$B:$D,2,FALSE),I540&gt;=VLOOKUP(F540,Deelnemers!$B:$D,2,FALSE)),1,IF(H540&gt;=VLOOKUP(D540,Deelnemers!$B:$D,2,FALSE),3,0)),"")</f>
        <v/>
      </c>
      <c r="P540" s="141" t="str">
        <f>_xlfn.IFNA(IF(AND(I540&gt;=VLOOKUP(F540,Deelnemers!$B:$D,2,FALSE),H540&gt;=VLOOKUP(D540,Deelnemers!$B:$D,2,FALSE)),1,IF(I540&gt;=VLOOKUP(F540,Deelnemers!$B:$D,2,FALSE),3,0)),"")</f>
        <v/>
      </c>
      <c r="Q540" t="str">
        <f t="shared" si="48"/>
        <v/>
      </c>
      <c r="R540" t="str">
        <f t="shared" si="49"/>
        <v/>
      </c>
      <c r="S540" t="s">
        <v>30</v>
      </c>
    </row>
    <row r="541" spans="1:19">
      <c r="A541" t="str">
        <f>B541&amp;"-"&amp;COUNTIF($B$3:B541, B541)</f>
        <v>--253</v>
      </c>
      <c r="B541" s="3" t="str">
        <f t="shared" si="45"/>
        <v>-</v>
      </c>
      <c r="C541" s="237"/>
      <c r="D541" s="116"/>
      <c r="E541" s="146" t="str">
        <f>IFERROR(VLOOKUP(D541,Deelnemers!$B$2:$C$26,2,FALSE),"")</f>
        <v/>
      </c>
      <c r="F541" s="136"/>
      <c r="G541" s="146" t="str">
        <f>IFERROR(VLOOKUP(F541,Deelnemers!$B$2:$C$26,2,FALSE),"")</f>
        <v/>
      </c>
      <c r="H541" s="164"/>
      <c r="I541" s="165"/>
      <c r="J541" s="166"/>
      <c r="K541" s="164"/>
      <c r="L541" s="165"/>
      <c r="M541" s="138">
        <f t="shared" si="46"/>
        <v>0</v>
      </c>
      <c r="N541" s="139">
        <f t="shared" si="47"/>
        <v>0</v>
      </c>
      <c r="O541" s="140" t="str">
        <f>_xlfn.IFNA(IF(AND(H541&gt;=VLOOKUP(D541,Deelnemers!$B:$D,2,FALSE),I541&gt;=VLOOKUP(F541,Deelnemers!$B:$D,2,FALSE)),1,IF(H541&gt;=VLOOKUP(D541,Deelnemers!$B:$D,2,FALSE),3,0)),"")</f>
        <v/>
      </c>
      <c r="P541" s="141" t="str">
        <f>_xlfn.IFNA(IF(AND(I541&gt;=VLOOKUP(F541,Deelnemers!$B:$D,2,FALSE),H541&gt;=VLOOKUP(D541,Deelnemers!$B:$D,2,FALSE)),1,IF(I541&gt;=VLOOKUP(F541,Deelnemers!$B:$D,2,FALSE),3,0)),"")</f>
        <v/>
      </c>
      <c r="Q541" t="str">
        <f t="shared" si="48"/>
        <v/>
      </c>
      <c r="R541" t="str">
        <f t="shared" si="49"/>
        <v/>
      </c>
      <c r="S541" t="s">
        <v>30</v>
      </c>
    </row>
    <row r="542" spans="1:19">
      <c r="A542" t="str">
        <f>B542&amp;"-"&amp;COUNTIF($B$3:B542, B542)</f>
        <v>--254</v>
      </c>
      <c r="B542" s="3" t="str">
        <f t="shared" si="45"/>
        <v>-</v>
      </c>
      <c r="C542" s="237"/>
      <c r="D542" s="116"/>
      <c r="E542" s="146" t="str">
        <f>IFERROR(VLOOKUP(D542,Deelnemers!$B$2:$C$26,2,FALSE),"")</f>
        <v/>
      </c>
      <c r="F542" s="136"/>
      <c r="G542" s="146" t="str">
        <f>IFERROR(VLOOKUP(F542,Deelnemers!$B$2:$C$26,2,FALSE),"")</f>
        <v/>
      </c>
      <c r="H542" s="164"/>
      <c r="I542" s="165"/>
      <c r="J542" s="166"/>
      <c r="K542" s="164"/>
      <c r="L542" s="165"/>
      <c r="M542" s="138">
        <f t="shared" si="46"/>
        <v>0</v>
      </c>
      <c r="N542" s="139">
        <f t="shared" si="47"/>
        <v>0</v>
      </c>
      <c r="O542" s="140" t="str">
        <f>_xlfn.IFNA(IF(AND(H542&gt;=VLOOKUP(D542,Deelnemers!$B:$D,2,FALSE),I542&gt;=VLOOKUP(F542,Deelnemers!$B:$D,2,FALSE)),1,IF(H542&gt;=VLOOKUP(D542,Deelnemers!$B:$D,2,FALSE),3,0)),"")</f>
        <v/>
      </c>
      <c r="P542" s="141" t="str">
        <f>_xlfn.IFNA(IF(AND(I542&gt;=VLOOKUP(F542,Deelnemers!$B:$D,2,FALSE),H542&gt;=VLOOKUP(D542,Deelnemers!$B:$D,2,FALSE)),1,IF(I542&gt;=VLOOKUP(F542,Deelnemers!$B:$D,2,FALSE),3,0)),"")</f>
        <v/>
      </c>
      <c r="Q542" t="str">
        <f t="shared" si="48"/>
        <v/>
      </c>
      <c r="R542" t="str">
        <f t="shared" si="49"/>
        <v/>
      </c>
      <c r="S542" t="s">
        <v>30</v>
      </c>
    </row>
    <row r="543" spans="1:19">
      <c r="A543" t="str">
        <f>B543&amp;"-"&amp;COUNTIF($B$3:B543, B543)</f>
        <v>--255</v>
      </c>
      <c r="B543" s="3" t="str">
        <f t="shared" si="45"/>
        <v>-</v>
      </c>
      <c r="C543" s="237"/>
      <c r="D543" s="116"/>
      <c r="E543" s="146" t="str">
        <f>IFERROR(VLOOKUP(D543,Deelnemers!$B$2:$C$26,2,FALSE),"")</f>
        <v/>
      </c>
      <c r="F543" s="136"/>
      <c r="G543" s="146" t="str">
        <f>IFERROR(VLOOKUP(F543,Deelnemers!$B$2:$C$26,2,FALSE),"")</f>
        <v/>
      </c>
      <c r="H543" s="164"/>
      <c r="I543" s="165"/>
      <c r="J543" s="166"/>
      <c r="K543" s="164"/>
      <c r="L543" s="165"/>
      <c r="M543" s="138">
        <f t="shared" si="46"/>
        <v>0</v>
      </c>
      <c r="N543" s="139">
        <f t="shared" si="47"/>
        <v>0</v>
      </c>
      <c r="O543" s="140" t="str">
        <f>_xlfn.IFNA(IF(AND(H543&gt;=VLOOKUP(D543,Deelnemers!$B:$D,2,FALSE),I543&gt;=VLOOKUP(F543,Deelnemers!$B:$D,2,FALSE)),1,IF(H543&gt;=VLOOKUP(D543,Deelnemers!$B:$D,2,FALSE),3,0)),"")</f>
        <v/>
      </c>
      <c r="P543" s="141" t="str">
        <f>_xlfn.IFNA(IF(AND(I543&gt;=VLOOKUP(F543,Deelnemers!$B:$D,2,FALSE),H543&gt;=VLOOKUP(D543,Deelnemers!$B:$D,2,FALSE)),1,IF(I543&gt;=VLOOKUP(F543,Deelnemers!$B:$D,2,FALSE),3,0)),"")</f>
        <v/>
      </c>
      <c r="Q543" t="str">
        <f t="shared" si="48"/>
        <v/>
      </c>
      <c r="R543" t="str">
        <f t="shared" si="49"/>
        <v/>
      </c>
      <c r="S543" t="s">
        <v>30</v>
      </c>
    </row>
    <row r="544" spans="1:19">
      <c r="A544" t="str">
        <f>B544&amp;"-"&amp;COUNTIF($B$3:B544, B544)</f>
        <v>--256</v>
      </c>
      <c r="B544" s="3" t="str">
        <f t="shared" si="45"/>
        <v>-</v>
      </c>
      <c r="C544" s="237"/>
      <c r="D544" s="116"/>
      <c r="E544" s="146" t="str">
        <f>IFERROR(VLOOKUP(D544,Deelnemers!$B$2:$C$26,2,FALSE),"")</f>
        <v/>
      </c>
      <c r="F544" s="136"/>
      <c r="G544" s="146" t="str">
        <f>IFERROR(VLOOKUP(F544,Deelnemers!$B$2:$C$26,2,FALSE),"")</f>
        <v/>
      </c>
      <c r="H544" s="164"/>
      <c r="I544" s="165"/>
      <c r="J544" s="166"/>
      <c r="K544" s="164"/>
      <c r="L544" s="165"/>
      <c r="M544" s="138">
        <f t="shared" si="46"/>
        <v>0</v>
      </c>
      <c r="N544" s="139">
        <f t="shared" si="47"/>
        <v>0</v>
      </c>
      <c r="O544" s="140" t="str">
        <f>_xlfn.IFNA(IF(AND(H544&gt;=VLOOKUP(D544,Deelnemers!$B:$D,2,FALSE),I544&gt;=VLOOKUP(F544,Deelnemers!$B:$D,2,FALSE)),1,IF(H544&gt;=VLOOKUP(D544,Deelnemers!$B:$D,2,FALSE),3,0)),"")</f>
        <v/>
      </c>
      <c r="P544" s="141" t="str">
        <f>_xlfn.IFNA(IF(AND(I544&gt;=VLOOKUP(F544,Deelnemers!$B:$D,2,FALSE),H544&gt;=VLOOKUP(D544,Deelnemers!$B:$D,2,FALSE)),1,IF(I544&gt;=VLOOKUP(F544,Deelnemers!$B:$D,2,FALSE),3,0)),"")</f>
        <v/>
      </c>
      <c r="Q544" t="str">
        <f t="shared" si="48"/>
        <v/>
      </c>
      <c r="R544" t="str">
        <f t="shared" si="49"/>
        <v/>
      </c>
      <c r="S544" t="s">
        <v>30</v>
      </c>
    </row>
    <row r="545" spans="1:19">
      <c r="A545" t="str">
        <f>B545&amp;"-"&amp;COUNTIF($B$3:B545, B545)</f>
        <v>--257</v>
      </c>
      <c r="B545" s="3" t="str">
        <f t="shared" si="45"/>
        <v>-</v>
      </c>
      <c r="C545" s="237"/>
      <c r="D545" s="116"/>
      <c r="E545" s="146" t="str">
        <f>IFERROR(VLOOKUP(D545,Deelnemers!$B$2:$C$26,2,FALSE),"")</f>
        <v/>
      </c>
      <c r="F545" s="136"/>
      <c r="G545" s="146" t="str">
        <f>IFERROR(VLOOKUP(F545,Deelnemers!$B$2:$C$26,2,FALSE),"")</f>
        <v/>
      </c>
      <c r="H545" s="164"/>
      <c r="I545" s="165"/>
      <c r="J545" s="166"/>
      <c r="K545" s="164"/>
      <c r="L545" s="165"/>
      <c r="M545" s="138">
        <f t="shared" si="46"/>
        <v>0</v>
      </c>
      <c r="N545" s="139">
        <f t="shared" si="47"/>
        <v>0</v>
      </c>
      <c r="O545" s="140" t="str">
        <f>_xlfn.IFNA(IF(AND(H545&gt;=VLOOKUP(D545,Deelnemers!$B:$D,2,FALSE),I545&gt;=VLOOKUP(F545,Deelnemers!$B:$D,2,FALSE)),1,IF(H545&gt;=VLOOKUP(D545,Deelnemers!$B:$D,2,FALSE),3,0)),"")</f>
        <v/>
      </c>
      <c r="P545" s="141" t="str">
        <f>_xlfn.IFNA(IF(AND(I545&gt;=VLOOKUP(F545,Deelnemers!$B:$D,2,FALSE),H545&gt;=VLOOKUP(D545,Deelnemers!$B:$D,2,FALSE)),1,IF(I545&gt;=VLOOKUP(F545,Deelnemers!$B:$D,2,FALSE),3,0)),"")</f>
        <v/>
      </c>
      <c r="Q545" t="str">
        <f t="shared" si="48"/>
        <v/>
      </c>
      <c r="R545" t="str">
        <f t="shared" si="49"/>
        <v/>
      </c>
      <c r="S545" t="s">
        <v>30</v>
      </c>
    </row>
    <row r="546" spans="1:19">
      <c r="A546" t="str">
        <f>B546&amp;"-"&amp;COUNTIF($B$3:B546, B546)</f>
        <v>--258</v>
      </c>
      <c r="B546" s="3" t="str">
        <f t="shared" si="45"/>
        <v>-</v>
      </c>
      <c r="C546" s="237"/>
      <c r="D546" s="116"/>
      <c r="E546" s="146" t="str">
        <f>IFERROR(VLOOKUP(D546,Deelnemers!$B$2:$C$26,2,FALSE),"")</f>
        <v/>
      </c>
      <c r="F546" s="136"/>
      <c r="G546" s="146" t="str">
        <f>IFERROR(VLOOKUP(F546,Deelnemers!$B$2:$C$26,2,FALSE),"")</f>
        <v/>
      </c>
      <c r="H546" s="164"/>
      <c r="I546" s="165"/>
      <c r="J546" s="166"/>
      <c r="K546" s="164"/>
      <c r="L546" s="165"/>
      <c r="M546" s="138">
        <f t="shared" si="46"/>
        <v>0</v>
      </c>
      <c r="N546" s="139">
        <f t="shared" si="47"/>
        <v>0</v>
      </c>
      <c r="O546" s="140" t="str">
        <f>_xlfn.IFNA(IF(AND(H546&gt;=VLOOKUP(D546,Deelnemers!$B:$D,2,FALSE),I546&gt;=VLOOKUP(F546,Deelnemers!$B:$D,2,FALSE)),1,IF(H546&gt;=VLOOKUP(D546,Deelnemers!$B:$D,2,FALSE),3,0)),"")</f>
        <v/>
      </c>
      <c r="P546" s="141" t="str">
        <f>_xlfn.IFNA(IF(AND(I546&gt;=VLOOKUP(F546,Deelnemers!$B:$D,2,FALSE),H546&gt;=VLOOKUP(D546,Deelnemers!$B:$D,2,FALSE)),1,IF(I546&gt;=VLOOKUP(F546,Deelnemers!$B:$D,2,FALSE),3,0)),"")</f>
        <v/>
      </c>
      <c r="Q546" t="str">
        <f t="shared" si="48"/>
        <v/>
      </c>
      <c r="R546" t="str">
        <f t="shared" si="49"/>
        <v/>
      </c>
      <c r="S546" t="s">
        <v>30</v>
      </c>
    </row>
    <row r="547" spans="1:19">
      <c r="A547" t="str">
        <f>B547&amp;"-"&amp;COUNTIF($B$3:B547, B547)</f>
        <v>--259</v>
      </c>
      <c r="B547" s="3" t="str">
        <f t="shared" si="45"/>
        <v>-</v>
      </c>
      <c r="C547" s="237"/>
      <c r="D547" s="116"/>
      <c r="E547" s="146" t="str">
        <f>IFERROR(VLOOKUP(D547,Deelnemers!$B$2:$C$26,2,FALSE),"")</f>
        <v/>
      </c>
      <c r="F547" s="136"/>
      <c r="G547" s="146" t="str">
        <f>IFERROR(VLOOKUP(F547,Deelnemers!$B$2:$C$26,2,FALSE),"")</f>
        <v/>
      </c>
      <c r="H547" s="164"/>
      <c r="I547" s="165"/>
      <c r="J547" s="166"/>
      <c r="K547" s="164"/>
      <c r="L547" s="165"/>
      <c r="M547" s="138">
        <f t="shared" si="46"/>
        <v>0</v>
      </c>
      <c r="N547" s="139">
        <f t="shared" si="47"/>
        <v>0</v>
      </c>
      <c r="O547" s="140" t="str">
        <f>_xlfn.IFNA(IF(AND(H547&gt;=VLOOKUP(D547,Deelnemers!$B:$D,2,FALSE),I547&gt;=VLOOKUP(F547,Deelnemers!$B:$D,2,FALSE)),1,IF(H547&gt;=VLOOKUP(D547,Deelnemers!$B:$D,2,FALSE),3,0)),"")</f>
        <v/>
      </c>
      <c r="P547" s="141" t="str">
        <f>_xlfn.IFNA(IF(AND(I547&gt;=VLOOKUP(F547,Deelnemers!$B:$D,2,FALSE),H547&gt;=VLOOKUP(D547,Deelnemers!$B:$D,2,FALSE)),1,IF(I547&gt;=VLOOKUP(F547,Deelnemers!$B:$D,2,FALSE),3,0)),"")</f>
        <v/>
      </c>
      <c r="Q547" t="str">
        <f t="shared" si="48"/>
        <v/>
      </c>
      <c r="R547" t="str">
        <f t="shared" si="49"/>
        <v/>
      </c>
      <c r="S547" t="s">
        <v>30</v>
      </c>
    </row>
    <row r="548" spans="1:19">
      <c r="A548" t="str">
        <f>B548&amp;"-"&amp;COUNTIF($B$3:B548, B548)</f>
        <v>--260</v>
      </c>
      <c r="B548" s="3" t="str">
        <f t="shared" si="45"/>
        <v>-</v>
      </c>
      <c r="C548" s="237"/>
      <c r="D548" s="116"/>
      <c r="E548" s="146" t="str">
        <f>IFERROR(VLOOKUP(D548,Deelnemers!$B$2:$C$26,2,FALSE),"")</f>
        <v/>
      </c>
      <c r="F548" s="136"/>
      <c r="G548" s="146" t="str">
        <f>IFERROR(VLOOKUP(F548,Deelnemers!$B$2:$C$26,2,FALSE),"")</f>
        <v/>
      </c>
      <c r="H548" s="164"/>
      <c r="I548" s="165"/>
      <c r="J548" s="166"/>
      <c r="K548" s="164"/>
      <c r="L548" s="165"/>
      <c r="M548" s="138">
        <f t="shared" si="46"/>
        <v>0</v>
      </c>
      <c r="N548" s="139">
        <f t="shared" si="47"/>
        <v>0</v>
      </c>
      <c r="O548" s="140" t="str">
        <f>_xlfn.IFNA(IF(AND(H548&gt;=VLOOKUP(D548,Deelnemers!$B:$D,2,FALSE),I548&gt;=VLOOKUP(F548,Deelnemers!$B:$D,2,FALSE)),1,IF(H548&gt;=VLOOKUP(D548,Deelnemers!$B:$D,2,FALSE),3,0)),"")</f>
        <v/>
      </c>
      <c r="P548" s="141" t="str">
        <f>_xlfn.IFNA(IF(AND(I548&gt;=VLOOKUP(F548,Deelnemers!$B:$D,2,FALSE),H548&gt;=VLOOKUP(D548,Deelnemers!$B:$D,2,FALSE)),1,IF(I548&gt;=VLOOKUP(F548,Deelnemers!$B:$D,2,FALSE),3,0)),"")</f>
        <v/>
      </c>
      <c r="Q548" t="str">
        <f t="shared" si="48"/>
        <v/>
      </c>
      <c r="R548" t="str">
        <f t="shared" si="49"/>
        <v/>
      </c>
      <c r="S548" t="s">
        <v>30</v>
      </c>
    </row>
    <row r="549" spans="1:19">
      <c r="A549" t="str">
        <f>B549&amp;"-"&amp;COUNTIF($B$3:B549, B549)</f>
        <v>--261</v>
      </c>
      <c r="B549" s="3" t="str">
        <f t="shared" si="45"/>
        <v>-</v>
      </c>
      <c r="C549" s="237"/>
      <c r="D549" s="116"/>
      <c r="E549" s="146" t="str">
        <f>IFERROR(VLOOKUP(D549,Deelnemers!$B$2:$C$26,2,FALSE),"")</f>
        <v/>
      </c>
      <c r="F549" s="136"/>
      <c r="G549" s="146" t="str">
        <f>IFERROR(VLOOKUP(F549,Deelnemers!$B$2:$C$26,2,FALSE),"")</f>
        <v/>
      </c>
      <c r="H549" s="164"/>
      <c r="I549" s="165"/>
      <c r="J549" s="166"/>
      <c r="K549" s="164"/>
      <c r="L549" s="165"/>
      <c r="M549" s="138">
        <f t="shared" si="46"/>
        <v>0</v>
      </c>
      <c r="N549" s="139">
        <f t="shared" si="47"/>
        <v>0</v>
      </c>
      <c r="O549" s="140" t="str">
        <f>_xlfn.IFNA(IF(AND(H549&gt;=VLOOKUP(D549,Deelnemers!$B:$D,2,FALSE),I549&gt;=VLOOKUP(F549,Deelnemers!$B:$D,2,FALSE)),1,IF(H549&gt;=VLOOKUP(D549,Deelnemers!$B:$D,2,FALSE),3,0)),"")</f>
        <v/>
      </c>
      <c r="P549" s="141" t="str">
        <f>_xlfn.IFNA(IF(AND(I549&gt;=VLOOKUP(F549,Deelnemers!$B:$D,2,FALSE),H549&gt;=VLOOKUP(D549,Deelnemers!$B:$D,2,FALSE)),1,IF(I549&gt;=VLOOKUP(F549,Deelnemers!$B:$D,2,FALSE),3,0)),"")</f>
        <v/>
      </c>
      <c r="Q549" t="str">
        <f t="shared" si="48"/>
        <v/>
      </c>
      <c r="R549" t="str">
        <f t="shared" si="49"/>
        <v/>
      </c>
      <c r="S549" t="s">
        <v>30</v>
      </c>
    </row>
    <row r="550" spans="1:19">
      <c r="A550" t="str">
        <f>B550&amp;"-"&amp;COUNTIF($B$3:B550, B550)</f>
        <v>--262</v>
      </c>
      <c r="B550" s="3" t="str">
        <f t="shared" si="45"/>
        <v>-</v>
      </c>
      <c r="C550" s="237"/>
      <c r="D550" s="116"/>
      <c r="E550" s="146" t="str">
        <f>IFERROR(VLOOKUP(D550,Deelnemers!$B$2:$C$26,2,FALSE),"")</f>
        <v/>
      </c>
      <c r="F550" s="136"/>
      <c r="G550" s="146" t="str">
        <f>IFERROR(VLOOKUP(F550,Deelnemers!$B$2:$C$26,2,FALSE),"")</f>
        <v/>
      </c>
      <c r="H550" s="164"/>
      <c r="I550" s="165"/>
      <c r="J550" s="166"/>
      <c r="K550" s="164"/>
      <c r="L550" s="165"/>
      <c r="M550" s="138">
        <f t="shared" si="46"/>
        <v>0</v>
      </c>
      <c r="N550" s="139">
        <f t="shared" si="47"/>
        <v>0</v>
      </c>
      <c r="O550" s="140" t="str">
        <f>_xlfn.IFNA(IF(AND(H550&gt;=VLOOKUP(D550,Deelnemers!$B:$D,2,FALSE),I550&gt;=VLOOKUP(F550,Deelnemers!$B:$D,2,FALSE)),1,IF(H550&gt;=VLOOKUP(D550,Deelnemers!$B:$D,2,FALSE),3,0)),"")</f>
        <v/>
      </c>
      <c r="P550" s="141" t="str">
        <f>_xlfn.IFNA(IF(AND(I550&gt;=VLOOKUP(F550,Deelnemers!$B:$D,2,FALSE),H550&gt;=VLOOKUP(D550,Deelnemers!$B:$D,2,FALSE)),1,IF(I550&gt;=VLOOKUP(F550,Deelnemers!$B:$D,2,FALSE),3,0)),"")</f>
        <v/>
      </c>
      <c r="Q550" t="str">
        <f t="shared" si="48"/>
        <v/>
      </c>
      <c r="R550" t="str">
        <f t="shared" si="49"/>
        <v/>
      </c>
      <c r="S550" t="s">
        <v>30</v>
      </c>
    </row>
    <row r="551" spans="1:19">
      <c r="A551" t="str">
        <f>B551&amp;"-"&amp;COUNTIF($B$3:B551, B551)</f>
        <v>--263</v>
      </c>
      <c r="B551" s="3" t="str">
        <f t="shared" si="45"/>
        <v>-</v>
      </c>
      <c r="C551" s="237"/>
      <c r="D551" s="116"/>
      <c r="E551" s="146" t="str">
        <f>IFERROR(VLOOKUP(D551,Deelnemers!$B$2:$C$26,2,FALSE),"")</f>
        <v/>
      </c>
      <c r="F551" s="136"/>
      <c r="G551" s="146" t="str">
        <f>IFERROR(VLOOKUP(F551,Deelnemers!$B$2:$C$26,2,FALSE),"")</f>
        <v/>
      </c>
      <c r="H551" s="164"/>
      <c r="I551" s="165"/>
      <c r="J551" s="166"/>
      <c r="K551" s="164"/>
      <c r="L551" s="165"/>
      <c r="M551" s="138">
        <f t="shared" si="46"/>
        <v>0</v>
      </c>
      <c r="N551" s="139">
        <f t="shared" si="47"/>
        <v>0</v>
      </c>
      <c r="O551" s="140" t="str">
        <f>_xlfn.IFNA(IF(AND(H551&gt;=VLOOKUP(D551,Deelnemers!$B:$D,2,FALSE),I551&gt;=VLOOKUP(F551,Deelnemers!$B:$D,2,FALSE)),1,IF(H551&gt;=VLOOKUP(D551,Deelnemers!$B:$D,2,FALSE),3,0)),"")</f>
        <v/>
      </c>
      <c r="P551" s="141" t="str">
        <f>_xlfn.IFNA(IF(AND(I551&gt;=VLOOKUP(F551,Deelnemers!$B:$D,2,FALSE),H551&gt;=VLOOKUP(D551,Deelnemers!$B:$D,2,FALSE)),1,IF(I551&gt;=VLOOKUP(F551,Deelnemers!$B:$D,2,FALSE),3,0)),"")</f>
        <v/>
      </c>
      <c r="Q551" t="str">
        <f t="shared" si="48"/>
        <v/>
      </c>
      <c r="R551" t="str">
        <f t="shared" si="49"/>
        <v/>
      </c>
      <c r="S551" t="s">
        <v>30</v>
      </c>
    </row>
    <row r="552" spans="1:19">
      <c r="A552" t="str">
        <f>B552&amp;"-"&amp;COUNTIF($B$3:B552, B552)</f>
        <v>--264</v>
      </c>
      <c r="B552" s="3" t="str">
        <f t="shared" si="45"/>
        <v>-</v>
      </c>
      <c r="C552" s="237"/>
      <c r="D552" s="116"/>
      <c r="E552" s="146" t="str">
        <f>IFERROR(VLOOKUP(D552,Deelnemers!$B$2:$C$26,2,FALSE),"")</f>
        <v/>
      </c>
      <c r="F552" s="136"/>
      <c r="G552" s="146" t="str">
        <f>IFERROR(VLOOKUP(F552,Deelnemers!$B$2:$C$26,2,FALSE),"")</f>
        <v/>
      </c>
      <c r="H552" s="164"/>
      <c r="I552" s="165"/>
      <c r="J552" s="166"/>
      <c r="K552" s="164"/>
      <c r="L552" s="165"/>
      <c r="M552" s="138">
        <f t="shared" si="46"/>
        <v>0</v>
      </c>
      <c r="N552" s="139">
        <f t="shared" si="47"/>
        <v>0</v>
      </c>
      <c r="O552" s="140" t="str">
        <f>_xlfn.IFNA(IF(AND(H552&gt;=VLOOKUP(D552,Deelnemers!$B:$D,2,FALSE),I552&gt;=VLOOKUP(F552,Deelnemers!$B:$D,2,FALSE)),1,IF(H552&gt;=VLOOKUP(D552,Deelnemers!$B:$D,2,FALSE),3,0)),"")</f>
        <v/>
      </c>
      <c r="P552" s="141" t="str">
        <f>_xlfn.IFNA(IF(AND(I552&gt;=VLOOKUP(F552,Deelnemers!$B:$D,2,FALSE),H552&gt;=VLOOKUP(D552,Deelnemers!$B:$D,2,FALSE)),1,IF(I552&gt;=VLOOKUP(F552,Deelnemers!$B:$D,2,FALSE),3,0)),"")</f>
        <v/>
      </c>
      <c r="Q552" t="str">
        <f t="shared" si="48"/>
        <v/>
      </c>
      <c r="R552" t="str">
        <f t="shared" si="49"/>
        <v/>
      </c>
      <c r="S552" t="s">
        <v>30</v>
      </c>
    </row>
    <row r="553" spans="1:19">
      <c r="A553" t="str">
        <f>B553&amp;"-"&amp;COUNTIF($B$3:B553, B553)</f>
        <v>--265</v>
      </c>
      <c r="B553" s="3" t="str">
        <f t="shared" si="45"/>
        <v>-</v>
      </c>
      <c r="C553" s="237"/>
      <c r="D553" s="116"/>
      <c r="E553" s="146" t="str">
        <f>IFERROR(VLOOKUP(D553,Deelnemers!$B$2:$C$26,2,FALSE),"")</f>
        <v/>
      </c>
      <c r="F553" s="136"/>
      <c r="G553" s="146" t="str">
        <f>IFERROR(VLOOKUP(F553,Deelnemers!$B$2:$C$26,2,FALSE),"")</f>
        <v/>
      </c>
      <c r="H553" s="164"/>
      <c r="I553" s="165"/>
      <c r="J553" s="166"/>
      <c r="K553" s="164"/>
      <c r="L553" s="165"/>
      <c r="M553" s="138">
        <f t="shared" si="46"/>
        <v>0</v>
      </c>
      <c r="N553" s="139">
        <f t="shared" si="47"/>
        <v>0</v>
      </c>
      <c r="O553" s="140" t="str">
        <f>_xlfn.IFNA(IF(AND(H553&gt;=VLOOKUP(D553,Deelnemers!$B:$D,2,FALSE),I553&gt;=VLOOKUP(F553,Deelnemers!$B:$D,2,FALSE)),1,IF(H553&gt;=VLOOKUP(D553,Deelnemers!$B:$D,2,FALSE),3,0)),"")</f>
        <v/>
      </c>
      <c r="P553" s="141" t="str">
        <f>_xlfn.IFNA(IF(AND(I553&gt;=VLOOKUP(F553,Deelnemers!$B:$D,2,FALSE),H553&gt;=VLOOKUP(D553,Deelnemers!$B:$D,2,FALSE)),1,IF(I553&gt;=VLOOKUP(F553,Deelnemers!$B:$D,2,FALSE),3,0)),"")</f>
        <v/>
      </c>
      <c r="Q553" t="str">
        <f t="shared" si="48"/>
        <v/>
      </c>
      <c r="R553" t="str">
        <f t="shared" si="49"/>
        <v/>
      </c>
      <c r="S553" t="s">
        <v>30</v>
      </c>
    </row>
    <row r="554" spans="1:19">
      <c r="A554" t="str">
        <f>B554&amp;"-"&amp;COUNTIF($B$3:B554, B554)</f>
        <v>--266</v>
      </c>
      <c r="B554" s="3" t="str">
        <f t="shared" si="45"/>
        <v>-</v>
      </c>
      <c r="C554" s="237"/>
      <c r="D554" s="116"/>
      <c r="E554" s="146" t="str">
        <f>IFERROR(VLOOKUP(D554,Deelnemers!$B$2:$C$26,2,FALSE),"")</f>
        <v/>
      </c>
      <c r="F554" s="136"/>
      <c r="G554" s="146" t="str">
        <f>IFERROR(VLOOKUP(F554,Deelnemers!$B$2:$C$26,2,FALSE),"")</f>
        <v/>
      </c>
      <c r="H554" s="164"/>
      <c r="I554" s="165"/>
      <c r="J554" s="166"/>
      <c r="K554" s="164"/>
      <c r="L554" s="165"/>
      <c r="M554" s="138">
        <f t="shared" si="46"/>
        <v>0</v>
      </c>
      <c r="N554" s="139">
        <f t="shared" si="47"/>
        <v>0</v>
      </c>
      <c r="O554" s="140" t="str">
        <f>_xlfn.IFNA(IF(AND(H554&gt;=VLOOKUP(D554,Deelnemers!$B:$D,2,FALSE),I554&gt;=VLOOKUP(F554,Deelnemers!$B:$D,2,FALSE)),1,IF(H554&gt;=VLOOKUP(D554,Deelnemers!$B:$D,2,FALSE),3,0)),"")</f>
        <v/>
      </c>
      <c r="P554" s="141" t="str">
        <f>_xlfn.IFNA(IF(AND(I554&gt;=VLOOKUP(F554,Deelnemers!$B:$D,2,FALSE),H554&gt;=VLOOKUP(D554,Deelnemers!$B:$D,2,FALSE)),1,IF(I554&gt;=VLOOKUP(F554,Deelnemers!$B:$D,2,FALSE),3,0)),"")</f>
        <v/>
      </c>
      <c r="Q554" t="str">
        <f t="shared" si="48"/>
        <v/>
      </c>
      <c r="R554" t="str">
        <f t="shared" si="49"/>
        <v/>
      </c>
      <c r="S554" t="s">
        <v>30</v>
      </c>
    </row>
    <row r="555" spans="1:19">
      <c r="A555" t="str">
        <f>B555&amp;"-"&amp;COUNTIF($B$3:B555, B555)</f>
        <v>--267</v>
      </c>
      <c r="B555" s="3" t="str">
        <f t="shared" si="45"/>
        <v>-</v>
      </c>
      <c r="C555" s="237"/>
      <c r="D555" s="116"/>
      <c r="E555" s="146" t="str">
        <f>IFERROR(VLOOKUP(D555,Deelnemers!$B$2:$C$26,2,FALSE),"")</f>
        <v/>
      </c>
      <c r="F555" s="136"/>
      <c r="G555" s="146" t="str">
        <f>IFERROR(VLOOKUP(F555,Deelnemers!$B$2:$C$26,2,FALSE),"")</f>
        <v/>
      </c>
      <c r="H555" s="164"/>
      <c r="I555" s="165"/>
      <c r="J555" s="166"/>
      <c r="K555" s="164"/>
      <c r="L555" s="165"/>
      <c r="M555" s="138">
        <f t="shared" si="46"/>
        <v>0</v>
      </c>
      <c r="N555" s="139">
        <f t="shared" si="47"/>
        <v>0</v>
      </c>
      <c r="O555" s="140" t="str">
        <f>_xlfn.IFNA(IF(AND(H555&gt;=VLOOKUP(D555,Deelnemers!$B:$D,2,FALSE),I555&gt;=VLOOKUP(F555,Deelnemers!$B:$D,2,FALSE)),1,IF(H555&gt;=VLOOKUP(D555,Deelnemers!$B:$D,2,FALSE),3,0)),"")</f>
        <v/>
      </c>
      <c r="P555" s="141" t="str">
        <f>_xlfn.IFNA(IF(AND(I555&gt;=VLOOKUP(F555,Deelnemers!$B:$D,2,FALSE),H555&gt;=VLOOKUP(D555,Deelnemers!$B:$D,2,FALSE)),1,IF(I555&gt;=VLOOKUP(F555,Deelnemers!$B:$D,2,FALSE),3,0)),"")</f>
        <v/>
      </c>
      <c r="Q555" t="str">
        <f t="shared" si="48"/>
        <v/>
      </c>
      <c r="R555" t="str">
        <f t="shared" si="49"/>
        <v/>
      </c>
      <c r="S555" t="s">
        <v>30</v>
      </c>
    </row>
    <row r="556" spans="1:19">
      <c r="A556" t="str">
        <f>B556&amp;"-"&amp;COUNTIF($B$3:B556, B556)</f>
        <v>--268</v>
      </c>
      <c r="B556" s="3" t="str">
        <f t="shared" si="45"/>
        <v>-</v>
      </c>
      <c r="C556" s="237"/>
      <c r="D556" s="116"/>
      <c r="E556" s="146" t="str">
        <f>IFERROR(VLOOKUP(D556,Deelnemers!$B$2:$C$26,2,FALSE),"")</f>
        <v/>
      </c>
      <c r="F556" s="136"/>
      <c r="G556" s="146" t="str">
        <f>IFERROR(VLOOKUP(F556,Deelnemers!$B$2:$C$26,2,FALSE),"")</f>
        <v/>
      </c>
      <c r="H556" s="164"/>
      <c r="I556" s="165"/>
      <c r="J556" s="166"/>
      <c r="K556" s="164"/>
      <c r="L556" s="165"/>
      <c r="M556" s="138">
        <f t="shared" si="46"/>
        <v>0</v>
      </c>
      <c r="N556" s="139">
        <f t="shared" si="47"/>
        <v>0</v>
      </c>
      <c r="O556" s="140" t="str">
        <f>_xlfn.IFNA(IF(AND(H556&gt;=VLOOKUP(D556,Deelnemers!$B:$D,2,FALSE),I556&gt;=VLOOKUP(F556,Deelnemers!$B:$D,2,FALSE)),1,IF(H556&gt;=VLOOKUP(D556,Deelnemers!$B:$D,2,FALSE),3,0)),"")</f>
        <v/>
      </c>
      <c r="P556" s="141" t="str">
        <f>_xlfn.IFNA(IF(AND(I556&gt;=VLOOKUP(F556,Deelnemers!$B:$D,2,FALSE),H556&gt;=VLOOKUP(D556,Deelnemers!$B:$D,2,FALSE)),1,IF(I556&gt;=VLOOKUP(F556,Deelnemers!$B:$D,2,FALSE),3,0)),"")</f>
        <v/>
      </c>
      <c r="Q556" t="str">
        <f t="shared" si="48"/>
        <v/>
      </c>
      <c r="R556" t="str">
        <f t="shared" si="49"/>
        <v/>
      </c>
      <c r="S556" t="s">
        <v>30</v>
      </c>
    </row>
    <row r="557" spans="1:19">
      <c r="A557" t="str">
        <f>B557&amp;"-"&amp;COUNTIF($B$3:B557, B557)</f>
        <v>--269</v>
      </c>
      <c r="B557" s="3" t="str">
        <f t="shared" si="45"/>
        <v>-</v>
      </c>
      <c r="C557" s="237"/>
      <c r="D557" s="116"/>
      <c r="E557" s="146" t="str">
        <f>IFERROR(VLOOKUP(D557,Deelnemers!$B$2:$C$26,2,FALSE),"")</f>
        <v/>
      </c>
      <c r="F557" s="136"/>
      <c r="G557" s="146" t="str">
        <f>IFERROR(VLOOKUP(F557,Deelnemers!$B$2:$C$26,2,FALSE),"")</f>
        <v/>
      </c>
      <c r="H557" s="164"/>
      <c r="I557" s="165"/>
      <c r="J557" s="166"/>
      <c r="K557" s="164"/>
      <c r="L557" s="165"/>
      <c r="M557" s="138">
        <f t="shared" si="46"/>
        <v>0</v>
      </c>
      <c r="N557" s="139">
        <f t="shared" si="47"/>
        <v>0</v>
      </c>
      <c r="O557" s="140" t="str">
        <f>_xlfn.IFNA(IF(AND(H557&gt;=VLOOKUP(D557,Deelnemers!$B:$D,2,FALSE),I557&gt;=VLOOKUP(F557,Deelnemers!$B:$D,2,FALSE)),1,IF(H557&gt;=VLOOKUP(D557,Deelnemers!$B:$D,2,FALSE),3,0)),"")</f>
        <v/>
      </c>
      <c r="P557" s="141" t="str">
        <f>_xlfn.IFNA(IF(AND(I557&gt;=VLOOKUP(F557,Deelnemers!$B:$D,2,FALSE),H557&gt;=VLOOKUP(D557,Deelnemers!$B:$D,2,FALSE)),1,IF(I557&gt;=VLOOKUP(F557,Deelnemers!$B:$D,2,FALSE),3,0)),"")</f>
        <v/>
      </c>
      <c r="Q557" t="str">
        <f t="shared" si="48"/>
        <v/>
      </c>
      <c r="R557" t="str">
        <f t="shared" si="49"/>
        <v/>
      </c>
      <c r="S557" t="s">
        <v>30</v>
      </c>
    </row>
    <row r="558" spans="1:19">
      <c r="A558" t="str">
        <f>B558&amp;"-"&amp;COUNTIF($B$3:B558, B558)</f>
        <v>--270</v>
      </c>
      <c r="B558" s="3" t="str">
        <f t="shared" si="45"/>
        <v>-</v>
      </c>
      <c r="C558" s="237"/>
      <c r="D558" s="116"/>
      <c r="E558" s="146" t="str">
        <f>IFERROR(VLOOKUP(D558,Deelnemers!$B$2:$C$26,2,FALSE),"")</f>
        <v/>
      </c>
      <c r="F558" s="136"/>
      <c r="G558" s="146" t="str">
        <f>IFERROR(VLOOKUP(F558,Deelnemers!$B$2:$C$26,2,FALSE),"")</f>
        <v/>
      </c>
      <c r="H558" s="164"/>
      <c r="I558" s="165"/>
      <c r="J558" s="166"/>
      <c r="K558" s="164"/>
      <c r="L558" s="165"/>
      <c r="M558" s="138">
        <f t="shared" si="46"/>
        <v>0</v>
      </c>
      <c r="N558" s="139">
        <f t="shared" si="47"/>
        <v>0</v>
      </c>
      <c r="O558" s="140" t="str">
        <f>_xlfn.IFNA(IF(AND(H558&gt;=VLOOKUP(D558,Deelnemers!$B:$D,2,FALSE),I558&gt;=VLOOKUP(F558,Deelnemers!$B:$D,2,FALSE)),1,IF(H558&gt;=VLOOKUP(D558,Deelnemers!$B:$D,2,FALSE),3,0)),"")</f>
        <v/>
      </c>
      <c r="P558" s="141" t="str">
        <f>_xlfn.IFNA(IF(AND(I558&gt;=VLOOKUP(F558,Deelnemers!$B:$D,2,FALSE),H558&gt;=VLOOKUP(D558,Deelnemers!$B:$D,2,FALSE)),1,IF(I558&gt;=VLOOKUP(F558,Deelnemers!$B:$D,2,FALSE),3,0)),"")</f>
        <v/>
      </c>
      <c r="Q558" t="str">
        <f t="shared" si="48"/>
        <v/>
      </c>
      <c r="R558" t="str">
        <f t="shared" si="49"/>
        <v/>
      </c>
      <c r="S558" t="s">
        <v>30</v>
      </c>
    </row>
    <row r="559" spans="1:19">
      <c r="A559" t="str">
        <f>B559&amp;"-"&amp;COUNTIF($B$3:B559, B559)</f>
        <v>--271</v>
      </c>
      <c r="B559" s="3" t="str">
        <f t="shared" si="45"/>
        <v>-</v>
      </c>
      <c r="C559" s="237"/>
      <c r="D559" s="116"/>
      <c r="E559" s="146" t="str">
        <f>IFERROR(VLOOKUP(D559,Deelnemers!$B$2:$C$26,2,FALSE),"")</f>
        <v/>
      </c>
      <c r="F559" s="136"/>
      <c r="G559" s="146" t="str">
        <f>IFERROR(VLOOKUP(F559,Deelnemers!$B$2:$C$26,2,FALSE),"")</f>
        <v/>
      </c>
      <c r="H559" s="164"/>
      <c r="I559" s="165"/>
      <c r="J559" s="166"/>
      <c r="K559" s="164"/>
      <c r="L559" s="165"/>
      <c r="M559" s="138">
        <f t="shared" si="46"/>
        <v>0</v>
      </c>
      <c r="N559" s="139">
        <f t="shared" si="47"/>
        <v>0</v>
      </c>
      <c r="O559" s="140" t="str">
        <f>_xlfn.IFNA(IF(AND(H559&gt;=VLOOKUP(D559,Deelnemers!$B:$D,2,FALSE),I559&gt;=VLOOKUP(F559,Deelnemers!$B:$D,2,FALSE)),1,IF(H559&gt;=VLOOKUP(D559,Deelnemers!$B:$D,2,FALSE),3,0)),"")</f>
        <v/>
      </c>
      <c r="P559" s="141" t="str">
        <f>_xlfn.IFNA(IF(AND(I559&gt;=VLOOKUP(F559,Deelnemers!$B:$D,2,FALSE),H559&gt;=VLOOKUP(D559,Deelnemers!$B:$D,2,FALSE)),1,IF(I559&gt;=VLOOKUP(F559,Deelnemers!$B:$D,2,FALSE),3,0)),"")</f>
        <v/>
      </c>
      <c r="Q559" t="str">
        <f t="shared" si="48"/>
        <v/>
      </c>
      <c r="R559" t="str">
        <f t="shared" si="49"/>
        <v/>
      </c>
      <c r="S559" t="s">
        <v>30</v>
      </c>
    </row>
    <row r="560" spans="1:19">
      <c r="A560" t="str">
        <f>B560&amp;"-"&amp;COUNTIF($B$3:B560, B560)</f>
        <v>--272</v>
      </c>
      <c r="B560" s="3" t="str">
        <f t="shared" si="45"/>
        <v>-</v>
      </c>
      <c r="C560" s="237"/>
      <c r="D560" s="116"/>
      <c r="E560" s="146" t="str">
        <f>IFERROR(VLOOKUP(D560,Deelnemers!$B$2:$C$26,2,FALSE),"")</f>
        <v/>
      </c>
      <c r="F560" s="136"/>
      <c r="G560" s="146" t="str">
        <f>IFERROR(VLOOKUP(F560,Deelnemers!$B$2:$C$26,2,FALSE),"")</f>
        <v/>
      </c>
      <c r="H560" s="164"/>
      <c r="I560" s="165"/>
      <c r="J560" s="166"/>
      <c r="K560" s="164"/>
      <c r="L560" s="165"/>
      <c r="M560" s="138">
        <f t="shared" si="46"/>
        <v>0</v>
      </c>
      <c r="N560" s="139">
        <f t="shared" si="47"/>
        <v>0</v>
      </c>
      <c r="O560" s="140" t="str">
        <f>_xlfn.IFNA(IF(AND(H560&gt;=VLOOKUP(D560,Deelnemers!$B:$D,2,FALSE),I560&gt;=VLOOKUP(F560,Deelnemers!$B:$D,2,FALSE)),1,IF(H560&gt;=VLOOKUP(D560,Deelnemers!$B:$D,2,FALSE),3,0)),"")</f>
        <v/>
      </c>
      <c r="P560" s="141" t="str">
        <f>_xlfn.IFNA(IF(AND(I560&gt;=VLOOKUP(F560,Deelnemers!$B:$D,2,FALSE),H560&gt;=VLOOKUP(D560,Deelnemers!$B:$D,2,FALSE)),1,IF(I560&gt;=VLOOKUP(F560,Deelnemers!$B:$D,2,FALSE),3,0)),"")</f>
        <v/>
      </c>
      <c r="Q560" t="str">
        <f t="shared" si="48"/>
        <v/>
      </c>
      <c r="R560" t="str">
        <f t="shared" si="49"/>
        <v/>
      </c>
      <c r="S560" t="s">
        <v>30</v>
      </c>
    </row>
    <row r="561" spans="1:19">
      <c r="A561" t="str">
        <f>B561&amp;"-"&amp;COUNTIF($B$3:B561, B561)</f>
        <v>--273</v>
      </c>
      <c r="B561" s="3" t="str">
        <f t="shared" si="45"/>
        <v>-</v>
      </c>
      <c r="C561" s="237"/>
      <c r="D561" s="116"/>
      <c r="E561" s="146" t="str">
        <f>IFERROR(VLOOKUP(D561,Deelnemers!$B$2:$C$26,2,FALSE),"")</f>
        <v/>
      </c>
      <c r="F561" s="136"/>
      <c r="G561" s="146" t="str">
        <f>IFERROR(VLOOKUP(F561,Deelnemers!$B$2:$C$26,2,FALSE),"")</f>
        <v/>
      </c>
      <c r="H561" s="164"/>
      <c r="I561" s="165"/>
      <c r="J561" s="166"/>
      <c r="K561" s="164"/>
      <c r="L561" s="165"/>
      <c r="M561" s="138">
        <f t="shared" si="46"/>
        <v>0</v>
      </c>
      <c r="N561" s="139">
        <f t="shared" si="47"/>
        <v>0</v>
      </c>
      <c r="O561" s="140" t="str">
        <f>_xlfn.IFNA(IF(AND(H561&gt;=VLOOKUP(D561,Deelnemers!$B:$D,2,FALSE),I561&gt;=VLOOKUP(F561,Deelnemers!$B:$D,2,FALSE)),1,IF(H561&gt;=VLOOKUP(D561,Deelnemers!$B:$D,2,FALSE),3,0)),"")</f>
        <v/>
      </c>
      <c r="P561" s="141" t="str">
        <f>_xlfn.IFNA(IF(AND(I561&gt;=VLOOKUP(F561,Deelnemers!$B:$D,2,FALSE),H561&gt;=VLOOKUP(D561,Deelnemers!$B:$D,2,FALSE)),1,IF(I561&gt;=VLOOKUP(F561,Deelnemers!$B:$D,2,FALSE),3,0)),"")</f>
        <v/>
      </c>
      <c r="Q561" t="str">
        <f t="shared" si="48"/>
        <v/>
      </c>
      <c r="R561" t="str">
        <f t="shared" si="49"/>
        <v/>
      </c>
      <c r="S561" t="s">
        <v>30</v>
      </c>
    </row>
    <row r="562" spans="1:19">
      <c r="A562" t="str">
        <f>B562&amp;"-"&amp;COUNTIF($B$3:B562, B562)</f>
        <v>--274</v>
      </c>
      <c r="B562" s="3" t="str">
        <f t="shared" si="45"/>
        <v>-</v>
      </c>
      <c r="C562" s="237"/>
      <c r="D562" s="116"/>
      <c r="E562" s="146" t="str">
        <f>IFERROR(VLOOKUP(D562,Deelnemers!$B$2:$C$26,2,FALSE),"")</f>
        <v/>
      </c>
      <c r="F562" s="136"/>
      <c r="G562" s="146" t="str">
        <f>IFERROR(VLOOKUP(F562,Deelnemers!$B$2:$C$26,2,FALSE),"")</f>
        <v/>
      </c>
      <c r="H562" s="164"/>
      <c r="I562" s="165"/>
      <c r="J562" s="166"/>
      <c r="K562" s="164"/>
      <c r="L562" s="165"/>
      <c r="M562" s="138">
        <f t="shared" si="46"/>
        <v>0</v>
      </c>
      <c r="N562" s="139">
        <f t="shared" si="47"/>
        <v>0</v>
      </c>
      <c r="O562" s="140" t="str">
        <f>_xlfn.IFNA(IF(AND(H562&gt;=VLOOKUP(D562,Deelnemers!$B:$D,2,FALSE),I562&gt;=VLOOKUP(F562,Deelnemers!$B:$D,2,FALSE)),1,IF(H562&gt;=VLOOKUP(D562,Deelnemers!$B:$D,2,FALSE),3,0)),"")</f>
        <v/>
      </c>
      <c r="P562" s="141" t="str">
        <f>_xlfn.IFNA(IF(AND(I562&gt;=VLOOKUP(F562,Deelnemers!$B:$D,2,FALSE),H562&gt;=VLOOKUP(D562,Deelnemers!$B:$D,2,FALSE)),1,IF(I562&gt;=VLOOKUP(F562,Deelnemers!$B:$D,2,FALSE),3,0)),"")</f>
        <v/>
      </c>
      <c r="Q562" t="str">
        <f t="shared" si="48"/>
        <v/>
      </c>
      <c r="R562" t="str">
        <f t="shared" si="49"/>
        <v/>
      </c>
      <c r="S562" t="s">
        <v>30</v>
      </c>
    </row>
    <row r="563" spans="1:19">
      <c r="A563" t="str">
        <f>B563&amp;"-"&amp;COUNTIF($B$3:B563, B563)</f>
        <v>--275</v>
      </c>
      <c r="B563" s="3" t="str">
        <f t="shared" si="45"/>
        <v>-</v>
      </c>
      <c r="C563" s="237"/>
      <c r="D563" s="116"/>
      <c r="E563" s="146" t="str">
        <f>IFERROR(VLOOKUP(D563,Deelnemers!$B$2:$C$26,2,FALSE),"")</f>
        <v/>
      </c>
      <c r="F563" s="136"/>
      <c r="G563" s="146" t="str">
        <f>IFERROR(VLOOKUP(F563,Deelnemers!$B$2:$C$26,2,FALSE),"")</f>
        <v/>
      </c>
      <c r="H563" s="164"/>
      <c r="I563" s="165"/>
      <c r="J563" s="166"/>
      <c r="K563" s="164"/>
      <c r="L563" s="165"/>
      <c r="M563" s="138">
        <f t="shared" si="46"/>
        <v>0</v>
      </c>
      <c r="N563" s="139">
        <f t="shared" si="47"/>
        <v>0</v>
      </c>
      <c r="O563" s="140" t="str">
        <f>_xlfn.IFNA(IF(AND(H563&gt;=VLOOKUP(D563,Deelnemers!$B:$D,2,FALSE),I563&gt;=VLOOKUP(F563,Deelnemers!$B:$D,2,FALSE)),1,IF(H563&gt;=VLOOKUP(D563,Deelnemers!$B:$D,2,FALSE),3,0)),"")</f>
        <v/>
      </c>
      <c r="P563" s="141" t="str">
        <f>_xlfn.IFNA(IF(AND(I563&gt;=VLOOKUP(F563,Deelnemers!$B:$D,2,FALSE),H563&gt;=VLOOKUP(D563,Deelnemers!$B:$D,2,FALSE)),1,IF(I563&gt;=VLOOKUP(F563,Deelnemers!$B:$D,2,FALSE),3,0)),"")</f>
        <v/>
      </c>
      <c r="Q563" t="str">
        <f t="shared" si="48"/>
        <v/>
      </c>
      <c r="R563" t="str">
        <f t="shared" si="49"/>
        <v/>
      </c>
      <c r="S563" t="s">
        <v>30</v>
      </c>
    </row>
    <row r="564" spans="1:19">
      <c r="A564" t="str">
        <f>B564&amp;"-"&amp;COUNTIF($B$3:B564, B564)</f>
        <v>--276</v>
      </c>
      <c r="B564" s="3" t="str">
        <f t="shared" si="45"/>
        <v>-</v>
      </c>
      <c r="C564" s="237"/>
      <c r="D564" s="116"/>
      <c r="E564" s="146" t="str">
        <f>IFERROR(VLOOKUP(D564,Deelnemers!$B$2:$C$26,2,FALSE),"")</f>
        <v/>
      </c>
      <c r="F564" s="136"/>
      <c r="G564" s="146" t="str">
        <f>IFERROR(VLOOKUP(F564,Deelnemers!$B$2:$C$26,2,FALSE),"")</f>
        <v/>
      </c>
      <c r="H564" s="164"/>
      <c r="I564" s="165"/>
      <c r="J564" s="166"/>
      <c r="K564" s="164"/>
      <c r="L564" s="165"/>
      <c r="M564" s="138">
        <f t="shared" si="46"/>
        <v>0</v>
      </c>
      <c r="N564" s="139">
        <f t="shared" si="47"/>
        <v>0</v>
      </c>
      <c r="O564" s="140" t="str">
        <f>_xlfn.IFNA(IF(AND(H564&gt;=VLOOKUP(D564,Deelnemers!$B:$D,2,FALSE),I564&gt;=VLOOKUP(F564,Deelnemers!$B:$D,2,FALSE)),1,IF(H564&gt;=VLOOKUP(D564,Deelnemers!$B:$D,2,FALSE),3,0)),"")</f>
        <v/>
      </c>
      <c r="P564" s="141" t="str">
        <f>_xlfn.IFNA(IF(AND(I564&gt;=VLOOKUP(F564,Deelnemers!$B:$D,2,FALSE),H564&gt;=VLOOKUP(D564,Deelnemers!$B:$D,2,FALSE)),1,IF(I564&gt;=VLOOKUP(F564,Deelnemers!$B:$D,2,FALSE),3,0)),"")</f>
        <v/>
      </c>
      <c r="Q564" t="str">
        <f t="shared" si="48"/>
        <v/>
      </c>
      <c r="R564" t="str">
        <f t="shared" si="49"/>
        <v/>
      </c>
      <c r="S564" t="s">
        <v>30</v>
      </c>
    </row>
    <row r="565" spans="1:19">
      <c r="A565" t="str">
        <f>B565&amp;"-"&amp;COUNTIF($B$3:B565, B565)</f>
        <v>--277</v>
      </c>
      <c r="B565" s="3" t="str">
        <f t="shared" si="45"/>
        <v>-</v>
      </c>
      <c r="C565" s="237"/>
      <c r="D565" s="116"/>
      <c r="E565" s="146" t="str">
        <f>IFERROR(VLOOKUP(D565,Deelnemers!$B$2:$C$26,2,FALSE),"")</f>
        <v/>
      </c>
      <c r="F565" s="136"/>
      <c r="G565" s="146" t="str">
        <f>IFERROR(VLOOKUP(F565,Deelnemers!$B$2:$C$26,2,FALSE),"")</f>
        <v/>
      </c>
      <c r="H565" s="164"/>
      <c r="I565" s="165"/>
      <c r="J565" s="166"/>
      <c r="K565" s="164"/>
      <c r="L565" s="165"/>
      <c r="M565" s="138">
        <f t="shared" si="46"/>
        <v>0</v>
      </c>
      <c r="N565" s="139">
        <f t="shared" si="47"/>
        <v>0</v>
      </c>
      <c r="O565" s="140" t="str">
        <f>_xlfn.IFNA(IF(AND(H565&gt;=VLOOKUP(D565,Deelnemers!$B:$D,2,FALSE),I565&gt;=VLOOKUP(F565,Deelnemers!$B:$D,2,FALSE)),1,IF(H565&gt;=VLOOKUP(D565,Deelnemers!$B:$D,2,FALSE),3,0)),"")</f>
        <v/>
      </c>
      <c r="P565" s="141" t="str">
        <f>_xlfn.IFNA(IF(AND(I565&gt;=VLOOKUP(F565,Deelnemers!$B:$D,2,FALSE),H565&gt;=VLOOKUP(D565,Deelnemers!$B:$D,2,FALSE)),1,IF(I565&gt;=VLOOKUP(F565,Deelnemers!$B:$D,2,FALSE),3,0)),"")</f>
        <v/>
      </c>
      <c r="Q565" t="str">
        <f t="shared" si="48"/>
        <v/>
      </c>
      <c r="R565" t="str">
        <f t="shared" si="49"/>
        <v/>
      </c>
      <c r="S565" t="s">
        <v>30</v>
      </c>
    </row>
    <row r="566" spans="1:19">
      <c r="A566" t="str">
        <f>B566&amp;"-"&amp;COUNTIF($B$3:B566, B566)</f>
        <v>--278</v>
      </c>
      <c r="B566" s="3" t="str">
        <f t="shared" si="45"/>
        <v>-</v>
      </c>
      <c r="C566" s="237"/>
      <c r="D566" s="116"/>
      <c r="E566" s="146" t="str">
        <f>IFERROR(VLOOKUP(D566,Deelnemers!$B$2:$C$26,2,FALSE),"")</f>
        <v/>
      </c>
      <c r="F566" s="136"/>
      <c r="G566" s="146" t="str">
        <f>IFERROR(VLOOKUP(F566,Deelnemers!$B$2:$C$26,2,FALSE),"")</f>
        <v/>
      </c>
      <c r="H566" s="164"/>
      <c r="I566" s="165"/>
      <c r="J566" s="166"/>
      <c r="K566" s="164"/>
      <c r="L566" s="165"/>
      <c r="M566" s="138">
        <f t="shared" si="46"/>
        <v>0</v>
      </c>
      <c r="N566" s="139">
        <f t="shared" si="47"/>
        <v>0</v>
      </c>
      <c r="O566" s="140" t="str">
        <f>_xlfn.IFNA(IF(AND(H566&gt;=VLOOKUP(D566,Deelnemers!$B:$D,2,FALSE),I566&gt;=VLOOKUP(F566,Deelnemers!$B:$D,2,FALSE)),1,IF(H566&gt;=VLOOKUP(D566,Deelnemers!$B:$D,2,FALSE),3,0)),"")</f>
        <v/>
      </c>
      <c r="P566" s="141" t="str">
        <f>_xlfn.IFNA(IF(AND(I566&gt;=VLOOKUP(F566,Deelnemers!$B:$D,2,FALSE),H566&gt;=VLOOKUP(D566,Deelnemers!$B:$D,2,FALSE)),1,IF(I566&gt;=VLOOKUP(F566,Deelnemers!$B:$D,2,FALSE),3,0)),"")</f>
        <v/>
      </c>
      <c r="Q566" t="str">
        <f t="shared" si="48"/>
        <v/>
      </c>
      <c r="R566" t="str">
        <f t="shared" si="49"/>
        <v/>
      </c>
      <c r="S566" t="s">
        <v>30</v>
      </c>
    </row>
    <row r="567" spans="1:19">
      <c r="A567" t="str">
        <f>B567&amp;"-"&amp;COUNTIF($B$3:B567, B567)</f>
        <v>--279</v>
      </c>
      <c r="B567" s="3" t="str">
        <f t="shared" si="45"/>
        <v>-</v>
      </c>
      <c r="C567" s="237"/>
      <c r="D567" s="116"/>
      <c r="E567" s="146" t="str">
        <f>IFERROR(VLOOKUP(D567,Deelnemers!$B$2:$C$26,2,FALSE),"")</f>
        <v/>
      </c>
      <c r="F567" s="136"/>
      <c r="G567" s="146" t="str">
        <f>IFERROR(VLOOKUP(F567,Deelnemers!$B$2:$C$26,2,FALSE),"")</f>
        <v/>
      </c>
      <c r="H567" s="164"/>
      <c r="I567" s="165"/>
      <c r="J567" s="166"/>
      <c r="K567" s="164"/>
      <c r="L567" s="165"/>
      <c r="M567" s="138">
        <f t="shared" si="46"/>
        <v>0</v>
      </c>
      <c r="N567" s="139">
        <f t="shared" si="47"/>
        <v>0</v>
      </c>
      <c r="O567" s="140" t="str">
        <f>_xlfn.IFNA(IF(AND(H567&gt;=VLOOKUP(D567,Deelnemers!$B:$D,2,FALSE),I567&gt;=VLOOKUP(F567,Deelnemers!$B:$D,2,FALSE)),1,IF(H567&gt;=VLOOKUP(D567,Deelnemers!$B:$D,2,FALSE),3,0)),"")</f>
        <v/>
      </c>
      <c r="P567" s="141" t="str">
        <f>_xlfn.IFNA(IF(AND(I567&gt;=VLOOKUP(F567,Deelnemers!$B:$D,2,FALSE),H567&gt;=VLOOKUP(D567,Deelnemers!$B:$D,2,FALSE)),1,IF(I567&gt;=VLOOKUP(F567,Deelnemers!$B:$D,2,FALSE),3,0)),"")</f>
        <v/>
      </c>
      <c r="Q567" t="str">
        <f t="shared" si="48"/>
        <v/>
      </c>
      <c r="R567" t="str">
        <f t="shared" si="49"/>
        <v/>
      </c>
      <c r="S567" t="s">
        <v>30</v>
      </c>
    </row>
    <row r="568" spans="1:19">
      <c r="A568" t="str">
        <f>B568&amp;"-"&amp;COUNTIF($B$3:B568, B568)</f>
        <v>--280</v>
      </c>
      <c r="B568" s="3" t="str">
        <f t="shared" si="45"/>
        <v>-</v>
      </c>
      <c r="C568" s="237"/>
      <c r="D568" s="116"/>
      <c r="E568" s="146" t="str">
        <f>IFERROR(VLOOKUP(D568,Deelnemers!$B$2:$C$26,2,FALSE),"")</f>
        <v/>
      </c>
      <c r="F568" s="136"/>
      <c r="G568" s="146" t="str">
        <f>IFERROR(VLOOKUP(F568,Deelnemers!$B$2:$C$26,2,FALSE),"")</f>
        <v/>
      </c>
      <c r="H568" s="164"/>
      <c r="I568" s="165"/>
      <c r="J568" s="166"/>
      <c r="K568" s="164"/>
      <c r="L568" s="165"/>
      <c r="M568" s="138">
        <f t="shared" si="46"/>
        <v>0</v>
      </c>
      <c r="N568" s="139">
        <f t="shared" si="47"/>
        <v>0</v>
      </c>
      <c r="O568" s="140" t="str">
        <f>_xlfn.IFNA(IF(AND(H568&gt;=VLOOKUP(D568,Deelnemers!$B:$D,2,FALSE),I568&gt;=VLOOKUP(F568,Deelnemers!$B:$D,2,FALSE)),1,IF(H568&gt;=VLOOKUP(D568,Deelnemers!$B:$D,2,FALSE),3,0)),"")</f>
        <v/>
      </c>
      <c r="P568" s="141" t="str">
        <f>_xlfn.IFNA(IF(AND(I568&gt;=VLOOKUP(F568,Deelnemers!$B:$D,2,FALSE),H568&gt;=VLOOKUP(D568,Deelnemers!$B:$D,2,FALSE)),1,IF(I568&gt;=VLOOKUP(F568,Deelnemers!$B:$D,2,FALSE),3,0)),"")</f>
        <v/>
      </c>
      <c r="Q568" t="str">
        <f t="shared" si="48"/>
        <v/>
      </c>
      <c r="R568" t="str">
        <f t="shared" si="49"/>
        <v/>
      </c>
      <c r="S568" t="s">
        <v>30</v>
      </c>
    </row>
    <row r="569" spans="1:19">
      <c r="A569" t="str">
        <f>B569&amp;"-"&amp;COUNTIF($B$3:B569, B569)</f>
        <v>--281</v>
      </c>
      <c r="B569" s="3" t="str">
        <f t="shared" si="45"/>
        <v>-</v>
      </c>
      <c r="C569" s="237"/>
      <c r="D569" s="116"/>
      <c r="E569" s="146" t="str">
        <f>IFERROR(VLOOKUP(D569,Deelnemers!$B$2:$C$26,2,FALSE),"")</f>
        <v/>
      </c>
      <c r="F569" s="136"/>
      <c r="G569" s="146" t="str">
        <f>IFERROR(VLOOKUP(F569,Deelnemers!$B$2:$C$26,2,FALSE),"")</f>
        <v/>
      </c>
      <c r="H569" s="164"/>
      <c r="I569" s="165"/>
      <c r="J569" s="166"/>
      <c r="K569" s="164"/>
      <c r="L569" s="165"/>
      <c r="M569" s="138">
        <f t="shared" si="46"/>
        <v>0</v>
      </c>
      <c r="N569" s="139">
        <f t="shared" si="47"/>
        <v>0</v>
      </c>
      <c r="O569" s="140" t="str">
        <f>_xlfn.IFNA(IF(AND(H569&gt;=VLOOKUP(D569,Deelnemers!$B:$D,2,FALSE),I569&gt;=VLOOKUP(F569,Deelnemers!$B:$D,2,FALSE)),1,IF(H569&gt;=VLOOKUP(D569,Deelnemers!$B:$D,2,FALSE),3,0)),"")</f>
        <v/>
      </c>
      <c r="P569" s="141" t="str">
        <f>_xlfn.IFNA(IF(AND(I569&gt;=VLOOKUP(F569,Deelnemers!$B:$D,2,FALSE),H569&gt;=VLOOKUP(D569,Deelnemers!$B:$D,2,FALSE)),1,IF(I569&gt;=VLOOKUP(F569,Deelnemers!$B:$D,2,FALSE),3,0)),"")</f>
        <v/>
      </c>
      <c r="Q569" t="str">
        <f t="shared" si="48"/>
        <v/>
      </c>
      <c r="R569" t="str">
        <f t="shared" si="49"/>
        <v/>
      </c>
      <c r="S569" t="s">
        <v>30</v>
      </c>
    </row>
    <row r="570" spans="1:19">
      <c r="A570" t="str">
        <f>B570&amp;"-"&amp;COUNTIF($B$3:B570, B570)</f>
        <v>--282</v>
      </c>
      <c r="B570" s="3" t="str">
        <f t="shared" si="45"/>
        <v>-</v>
      </c>
      <c r="C570" s="237"/>
      <c r="D570" s="116"/>
      <c r="E570" s="146" t="str">
        <f>IFERROR(VLOOKUP(D570,Deelnemers!$B$2:$C$26,2,FALSE),"")</f>
        <v/>
      </c>
      <c r="F570" s="136"/>
      <c r="G570" s="146" t="str">
        <f>IFERROR(VLOOKUP(F570,Deelnemers!$B$2:$C$26,2,FALSE),"")</f>
        <v/>
      </c>
      <c r="H570" s="164"/>
      <c r="I570" s="165"/>
      <c r="J570" s="166"/>
      <c r="K570" s="164"/>
      <c r="L570" s="165"/>
      <c r="M570" s="138">
        <f t="shared" si="46"/>
        <v>0</v>
      </c>
      <c r="N570" s="139">
        <f t="shared" si="47"/>
        <v>0</v>
      </c>
      <c r="O570" s="140" t="str">
        <f>_xlfn.IFNA(IF(AND(H570&gt;=VLOOKUP(D570,Deelnemers!$B:$D,2,FALSE),I570&gt;=VLOOKUP(F570,Deelnemers!$B:$D,2,FALSE)),1,IF(H570&gt;=VLOOKUP(D570,Deelnemers!$B:$D,2,FALSE),3,0)),"")</f>
        <v/>
      </c>
      <c r="P570" s="141" t="str">
        <f>_xlfn.IFNA(IF(AND(I570&gt;=VLOOKUP(F570,Deelnemers!$B:$D,2,FALSE),H570&gt;=VLOOKUP(D570,Deelnemers!$B:$D,2,FALSE)),1,IF(I570&gt;=VLOOKUP(F570,Deelnemers!$B:$D,2,FALSE),3,0)),"")</f>
        <v/>
      </c>
      <c r="Q570" t="str">
        <f t="shared" si="48"/>
        <v/>
      </c>
      <c r="R570" t="str">
        <f t="shared" si="49"/>
        <v/>
      </c>
      <c r="S570" t="s">
        <v>30</v>
      </c>
    </row>
    <row r="571" spans="1:19">
      <c r="A571" t="str">
        <f>B571&amp;"-"&amp;COUNTIF($B$3:B571, B571)</f>
        <v>--283</v>
      </c>
      <c r="B571" s="3" t="str">
        <f t="shared" si="45"/>
        <v>-</v>
      </c>
      <c r="C571" s="237"/>
      <c r="D571" s="116"/>
      <c r="E571" s="146" t="str">
        <f>IFERROR(VLOOKUP(D571,Deelnemers!$B$2:$C$26,2,FALSE),"")</f>
        <v/>
      </c>
      <c r="F571" s="136"/>
      <c r="G571" s="146" t="str">
        <f>IFERROR(VLOOKUP(F571,Deelnemers!$B$2:$C$26,2,FALSE),"")</f>
        <v/>
      </c>
      <c r="H571" s="164"/>
      <c r="I571" s="165"/>
      <c r="J571" s="166"/>
      <c r="K571" s="164"/>
      <c r="L571" s="165"/>
      <c r="M571" s="138">
        <f t="shared" si="46"/>
        <v>0</v>
      </c>
      <c r="N571" s="139">
        <f t="shared" si="47"/>
        <v>0</v>
      </c>
      <c r="O571" s="140" t="str">
        <f>_xlfn.IFNA(IF(AND(H571&gt;=VLOOKUP(D571,Deelnemers!$B:$D,2,FALSE),I571&gt;=VLOOKUP(F571,Deelnemers!$B:$D,2,FALSE)),1,IF(H571&gt;=VLOOKUP(D571,Deelnemers!$B:$D,2,FALSE),3,0)),"")</f>
        <v/>
      </c>
      <c r="P571" s="141" t="str">
        <f>_xlfn.IFNA(IF(AND(I571&gt;=VLOOKUP(F571,Deelnemers!$B:$D,2,FALSE),H571&gt;=VLOOKUP(D571,Deelnemers!$B:$D,2,FALSE)),1,IF(I571&gt;=VLOOKUP(F571,Deelnemers!$B:$D,2,FALSE),3,0)),"")</f>
        <v/>
      </c>
      <c r="Q571" t="str">
        <f t="shared" si="48"/>
        <v/>
      </c>
      <c r="R571" t="str">
        <f t="shared" si="49"/>
        <v/>
      </c>
      <c r="S571" t="s">
        <v>30</v>
      </c>
    </row>
    <row r="572" spans="1:19">
      <c r="A572" t="str">
        <f>B572&amp;"-"&amp;COUNTIF($B$3:B572, B572)</f>
        <v>--284</v>
      </c>
      <c r="B572" s="3" t="str">
        <f t="shared" si="45"/>
        <v>-</v>
      </c>
      <c r="C572" s="237"/>
      <c r="D572" s="116"/>
      <c r="E572" s="146" t="str">
        <f>IFERROR(VLOOKUP(D572,Deelnemers!$B$2:$C$26,2,FALSE),"")</f>
        <v/>
      </c>
      <c r="F572" s="136"/>
      <c r="G572" s="146" t="str">
        <f>IFERROR(VLOOKUP(F572,Deelnemers!$B$2:$C$26,2,FALSE),"")</f>
        <v/>
      </c>
      <c r="H572" s="164"/>
      <c r="I572" s="165"/>
      <c r="J572" s="166"/>
      <c r="K572" s="164"/>
      <c r="L572" s="165"/>
      <c r="M572" s="138">
        <f t="shared" si="46"/>
        <v>0</v>
      </c>
      <c r="N572" s="139">
        <f t="shared" si="47"/>
        <v>0</v>
      </c>
      <c r="O572" s="140" t="str">
        <f>_xlfn.IFNA(IF(AND(H572&gt;=VLOOKUP(D572,Deelnemers!$B:$D,2,FALSE),I572&gt;=VLOOKUP(F572,Deelnemers!$B:$D,2,FALSE)),1,IF(H572&gt;=VLOOKUP(D572,Deelnemers!$B:$D,2,FALSE),3,0)),"")</f>
        <v/>
      </c>
      <c r="P572" s="141" t="str">
        <f>_xlfn.IFNA(IF(AND(I572&gt;=VLOOKUP(F572,Deelnemers!$B:$D,2,FALSE),H572&gt;=VLOOKUP(D572,Deelnemers!$B:$D,2,FALSE)),1,IF(I572&gt;=VLOOKUP(F572,Deelnemers!$B:$D,2,FALSE),3,0)),"")</f>
        <v/>
      </c>
      <c r="Q572" t="str">
        <f t="shared" si="48"/>
        <v/>
      </c>
      <c r="R572" t="str">
        <f t="shared" si="49"/>
        <v/>
      </c>
      <c r="S572" t="s">
        <v>30</v>
      </c>
    </row>
    <row r="573" spans="1:19">
      <c r="A573" t="str">
        <f>B573&amp;"-"&amp;COUNTIF($B$3:B573, B573)</f>
        <v>--285</v>
      </c>
      <c r="B573" s="3" t="str">
        <f t="shared" si="45"/>
        <v>-</v>
      </c>
      <c r="C573" s="237"/>
      <c r="D573" s="116"/>
      <c r="E573" s="146" t="str">
        <f>IFERROR(VLOOKUP(D573,Deelnemers!$B$2:$C$26,2,FALSE),"")</f>
        <v/>
      </c>
      <c r="F573" s="136"/>
      <c r="G573" s="146" t="str">
        <f>IFERROR(VLOOKUP(F573,Deelnemers!$B$2:$C$26,2,FALSE),"")</f>
        <v/>
      </c>
      <c r="H573" s="164"/>
      <c r="I573" s="165"/>
      <c r="J573" s="166"/>
      <c r="K573" s="164"/>
      <c r="L573" s="165"/>
      <c r="M573" s="138">
        <f t="shared" si="46"/>
        <v>0</v>
      </c>
      <c r="N573" s="139">
        <f t="shared" si="47"/>
        <v>0</v>
      </c>
      <c r="O573" s="140" t="str">
        <f>_xlfn.IFNA(IF(AND(H573&gt;=VLOOKUP(D573,Deelnemers!$B:$D,2,FALSE),I573&gt;=VLOOKUP(F573,Deelnemers!$B:$D,2,FALSE)),1,IF(H573&gt;=VLOOKUP(D573,Deelnemers!$B:$D,2,FALSE),3,0)),"")</f>
        <v/>
      </c>
      <c r="P573" s="141" t="str">
        <f>_xlfn.IFNA(IF(AND(I573&gt;=VLOOKUP(F573,Deelnemers!$B:$D,2,FALSE),H573&gt;=VLOOKUP(D573,Deelnemers!$B:$D,2,FALSE)),1,IF(I573&gt;=VLOOKUP(F573,Deelnemers!$B:$D,2,FALSE),3,0)),"")</f>
        <v/>
      </c>
      <c r="Q573" t="str">
        <f t="shared" si="48"/>
        <v/>
      </c>
      <c r="R573" t="str">
        <f t="shared" si="49"/>
        <v/>
      </c>
      <c r="S573" t="s">
        <v>30</v>
      </c>
    </row>
    <row r="574" spans="1:19">
      <c r="A574" t="str">
        <f>B574&amp;"-"&amp;COUNTIF($B$3:B574, B574)</f>
        <v>--286</v>
      </c>
      <c r="B574" s="3" t="str">
        <f t="shared" si="45"/>
        <v>-</v>
      </c>
      <c r="C574" s="237"/>
      <c r="D574" s="116"/>
      <c r="E574" s="146" t="str">
        <f>IFERROR(VLOOKUP(D574,Deelnemers!$B$2:$C$26,2,FALSE),"")</f>
        <v/>
      </c>
      <c r="F574" s="136"/>
      <c r="G574" s="146" t="str">
        <f>IFERROR(VLOOKUP(F574,Deelnemers!$B$2:$C$26,2,FALSE),"")</f>
        <v/>
      </c>
      <c r="H574" s="164"/>
      <c r="I574" s="165"/>
      <c r="J574" s="166"/>
      <c r="K574" s="164"/>
      <c r="L574" s="165"/>
      <c r="M574" s="138">
        <f t="shared" si="46"/>
        <v>0</v>
      </c>
      <c r="N574" s="139">
        <f t="shared" si="47"/>
        <v>0</v>
      </c>
      <c r="O574" s="140" t="str">
        <f>_xlfn.IFNA(IF(AND(H574&gt;=VLOOKUP(D574,Deelnemers!$B:$D,2,FALSE),I574&gt;=VLOOKUP(F574,Deelnemers!$B:$D,2,FALSE)),1,IF(H574&gt;=VLOOKUP(D574,Deelnemers!$B:$D,2,FALSE),3,0)),"")</f>
        <v/>
      </c>
      <c r="P574" s="141" t="str">
        <f>_xlfn.IFNA(IF(AND(I574&gt;=VLOOKUP(F574,Deelnemers!$B:$D,2,FALSE),H574&gt;=VLOOKUP(D574,Deelnemers!$B:$D,2,FALSE)),1,IF(I574&gt;=VLOOKUP(F574,Deelnemers!$B:$D,2,FALSE),3,0)),"")</f>
        <v/>
      </c>
      <c r="Q574" t="str">
        <f t="shared" si="48"/>
        <v/>
      </c>
      <c r="R574" t="str">
        <f t="shared" si="49"/>
        <v/>
      </c>
      <c r="S574" t="s">
        <v>30</v>
      </c>
    </row>
    <row r="575" spans="1:19">
      <c r="A575" t="str">
        <f>B575&amp;"-"&amp;COUNTIF($B$3:B575, B575)</f>
        <v>--287</v>
      </c>
      <c r="B575" s="3" t="str">
        <f t="shared" si="45"/>
        <v>-</v>
      </c>
      <c r="C575" s="237"/>
      <c r="D575" s="116"/>
      <c r="E575" s="146" t="str">
        <f>IFERROR(VLOOKUP(D575,Deelnemers!$B$2:$C$26,2,FALSE),"")</f>
        <v/>
      </c>
      <c r="F575" s="136"/>
      <c r="G575" s="146" t="str">
        <f>IFERROR(VLOOKUP(F575,Deelnemers!$B$2:$C$26,2,FALSE),"")</f>
        <v/>
      </c>
      <c r="H575" s="164"/>
      <c r="I575" s="165"/>
      <c r="J575" s="166"/>
      <c r="K575" s="164"/>
      <c r="L575" s="165"/>
      <c r="M575" s="138">
        <f t="shared" si="46"/>
        <v>0</v>
      </c>
      <c r="N575" s="139">
        <f t="shared" si="47"/>
        <v>0</v>
      </c>
      <c r="O575" s="140" t="str">
        <f>_xlfn.IFNA(IF(AND(H575&gt;=VLOOKUP(D575,Deelnemers!$B:$D,2,FALSE),I575&gt;=VLOOKUP(F575,Deelnemers!$B:$D,2,FALSE)),1,IF(H575&gt;=VLOOKUP(D575,Deelnemers!$B:$D,2,FALSE),3,0)),"")</f>
        <v/>
      </c>
      <c r="P575" s="141" t="str">
        <f>_xlfn.IFNA(IF(AND(I575&gt;=VLOOKUP(F575,Deelnemers!$B:$D,2,FALSE),H575&gt;=VLOOKUP(D575,Deelnemers!$B:$D,2,FALSE)),1,IF(I575&gt;=VLOOKUP(F575,Deelnemers!$B:$D,2,FALSE),3,0)),"")</f>
        <v/>
      </c>
      <c r="Q575" t="str">
        <f t="shared" si="48"/>
        <v/>
      </c>
      <c r="R575" t="str">
        <f t="shared" si="49"/>
        <v/>
      </c>
      <c r="S575" t="s">
        <v>30</v>
      </c>
    </row>
    <row r="576" spans="1:19">
      <c r="A576" t="str">
        <f>B576&amp;"-"&amp;COUNTIF($B$3:B576, B576)</f>
        <v>--288</v>
      </c>
      <c r="B576" s="3" t="str">
        <f t="shared" si="45"/>
        <v>-</v>
      </c>
      <c r="C576" s="237"/>
      <c r="D576" s="116"/>
      <c r="E576" s="146" t="str">
        <f>IFERROR(VLOOKUP(D576,Deelnemers!$B$2:$C$26,2,FALSE),"")</f>
        <v/>
      </c>
      <c r="F576" s="136"/>
      <c r="G576" s="146" t="str">
        <f>IFERROR(VLOOKUP(F576,Deelnemers!$B$2:$C$26,2,FALSE),"")</f>
        <v/>
      </c>
      <c r="H576" s="164"/>
      <c r="I576" s="165"/>
      <c r="J576" s="166"/>
      <c r="K576" s="164"/>
      <c r="L576" s="165"/>
      <c r="M576" s="138">
        <f t="shared" si="46"/>
        <v>0</v>
      </c>
      <c r="N576" s="139">
        <f t="shared" si="47"/>
        <v>0</v>
      </c>
      <c r="O576" s="140" t="str">
        <f>_xlfn.IFNA(IF(AND(H576&gt;=VLOOKUP(D576,Deelnemers!$B:$D,2,FALSE),I576&gt;=VLOOKUP(F576,Deelnemers!$B:$D,2,FALSE)),1,IF(H576&gt;=VLOOKUP(D576,Deelnemers!$B:$D,2,FALSE),3,0)),"")</f>
        <v/>
      </c>
      <c r="P576" s="141" t="str">
        <f>_xlfn.IFNA(IF(AND(I576&gt;=VLOOKUP(F576,Deelnemers!$B:$D,2,FALSE),H576&gt;=VLOOKUP(D576,Deelnemers!$B:$D,2,FALSE)),1,IF(I576&gt;=VLOOKUP(F576,Deelnemers!$B:$D,2,FALSE),3,0)),"")</f>
        <v/>
      </c>
      <c r="Q576" t="str">
        <f t="shared" si="48"/>
        <v/>
      </c>
      <c r="R576" t="str">
        <f t="shared" si="49"/>
        <v/>
      </c>
      <c r="S576" t="s">
        <v>30</v>
      </c>
    </row>
    <row r="577" spans="1:19">
      <c r="A577" t="str">
        <f>B577&amp;"-"&amp;COUNTIF($B$3:B577, B577)</f>
        <v>--289</v>
      </c>
      <c r="B577" s="3" t="str">
        <f t="shared" si="45"/>
        <v>-</v>
      </c>
      <c r="C577" s="237"/>
      <c r="D577" s="116"/>
      <c r="E577" s="146" t="str">
        <f>IFERROR(VLOOKUP(D577,Deelnemers!$B$2:$C$26,2,FALSE),"")</f>
        <v/>
      </c>
      <c r="F577" s="136"/>
      <c r="G577" s="146" t="str">
        <f>IFERROR(VLOOKUP(F577,Deelnemers!$B$2:$C$26,2,FALSE),"")</f>
        <v/>
      </c>
      <c r="H577" s="164"/>
      <c r="I577" s="165"/>
      <c r="J577" s="166"/>
      <c r="K577" s="164"/>
      <c r="L577" s="165"/>
      <c r="M577" s="138">
        <f t="shared" si="46"/>
        <v>0</v>
      </c>
      <c r="N577" s="139">
        <f t="shared" si="47"/>
        <v>0</v>
      </c>
      <c r="O577" s="140" t="str">
        <f>_xlfn.IFNA(IF(AND(H577&gt;=VLOOKUP(D577,Deelnemers!$B:$D,2,FALSE),I577&gt;=VLOOKUP(F577,Deelnemers!$B:$D,2,FALSE)),1,IF(H577&gt;=VLOOKUP(D577,Deelnemers!$B:$D,2,FALSE),3,0)),"")</f>
        <v/>
      </c>
      <c r="P577" s="141" t="str">
        <f>_xlfn.IFNA(IF(AND(I577&gt;=VLOOKUP(F577,Deelnemers!$B:$D,2,FALSE),H577&gt;=VLOOKUP(D577,Deelnemers!$B:$D,2,FALSE)),1,IF(I577&gt;=VLOOKUP(F577,Deelnemers!$B:$D,2,FALSE),3,0)),"")</f>
        <v/>
      </c>
      <c r="Q577" t="str">
        <f t="shared" si="48"/>
        <v/>
      </c>
      <c r="R577" t="str">
        <f t="shared" si="49"/>
        <v/>
      </c>
      <c r="S577" t="s">
        <v>30</v>
      </c>
    </row>
    <row r="578" spans="1:19">
      <c r="A578" t="str">
        <f>B578&amp;"-"&amp;COUNTIF($B$3:B578, B578)</f>
        <v>--290</v>
      </c>
      <c r="B578" s="3" t="str">
        <f t="shared" si="45"/>
        <v>-</v>
      </c>
      <c r="C578" s="237"/>
      <c r="D578" s="116"/>
      <c r="E578" s="146" t="str">
        <f>IFERROR(VLOOKUP(D578,Deelnemers!$B$2:$C$26,2,FALSE),"")</f>
        <v/>
      </c>
      <c r="F578" s="136"/>
      <c r="G578" s="146" t="str">
        <f>IFERROR(VLOOKUP(F578,Deelnemers!$B$2:$C$26,2,FALSE),"")</f>
        <v/>
      </c>
      <c r="H578" s="164"/>
      <c r="I578" s="165"/>
      <c r="J578" s="166"/>
      <c r="K578" s="164"/>
      <c r="L578" s="165"/>
      <c r="M578" s="138">
        <f t="shared" si="46"/>
        <v>0</v>
      </c>
      <c r="N578" s="139">
        <f t="shared" si="47"/>
        <v>0</v>
      </c>
      <c r="O578" s="140" t="str">
        <f>_xlfn.IFNA(IF(AND(H578&gt;=VLOOKUP(D578,Deelnemers!$B:$D,2,FALSE),I578&gt;=VLOOKUP(F578,Deelnemers!$B:$D,2,FALSE)),1,IF(H578&gt;=VLOOKUP(D578,Deelnemers!$B:$D,2,FALSE),3,0)),"")</f>
        <v/>
      </c>
      <c r="P578" s="141" t="str">
        <f>_xlfn.IFNA(IF(AND(I578&gt;=VLOOKUP(F578,Deelnemers!$B:$D,2,FALSE),H578&gt;=VLOOKUP(D578,Deelnemers!$B:$D,2,FALSE)),1,IF(I578&gt;=VLOOKUP(F578,Deelnemers!$B:$D,2,FALSE),3,0)),"")</f>
        <v/>
      </c>
      <c r="Q578" t="str">
        <f t="shared" si="48"/>
        <v/>
      </c>
      <c r="R578" t="str">
        <f t="shared" si="49"/>
        <v/>
      </c>
      <c r="S578" t="s">
        <v>30</v>
      </c>
    </row>
    <row r="579" spans="1:19">
      <c r="A579" t="str">
        <f>B579&amp;"-"&amp;COUNTIF($B$3:B579, B579)</f>
        <v>--291</v>
      </c>
      <c r="B579" s="3" t="str">
        <f t="shared" si="45"/>
        <v>-</v>
      </c>
      <c r="C579" s="237"/>
      <c r="D579" s="116"/>
      <c r="E579" s="146" t="str">
        <f>IFERROR(VLOOKUP(D579,Deelnemers!$B$2:$C$26,2,FALSE),"")</f>
        <v/>
      </c>
      <c r="F579" s="136"/>
      <c r="G579" s="146" t="str">
        <f>IFERROR(VLOOKUP(F579,Deelnemers!$B$2:$C$26,2,FALSE),"")</f>
        <v/>
      </c>
      <c r="H579" s="164"/>
      <c r="I579" s="165"/>
      <c r="J579" s="166"/>
      <c r="K579" s="164"/>
      <c r="L579" s="165"/>
      <c r="M579" s="138">
        <f t="shared" si="46"/>
        <v>0</v>
      </c>
      <c r="N579" s="139">
        <f t="shared" si="47"/>
        <v>0</v>
      </c>
      <c r="O579" s="140" t="str">
        <f>_xlfn.IFNA(IF(AND(H579&gt;=VLOOKUP(D579,Deelnemers!$B:$D,2,FALSE),I579&gt;=VLOOKUP(F579,Deelnemers!$B:$D,2,FALSE)),1,IF(H579&gt;=VLOOKUP(D579,Deelnemers!$B:$D,2,FALSE),3,0)),"")</f>
        <v/>
      </c>
      <c r="P579" s="141" t="str">
        <f>_xlfn.IFNA(IF(AND(I579&gt;=VLOOKUP(F579,Deelnemers!$B:$D,2,FALSE),H579&gt;=VLOOKUP(D579,Deelnemers!$B:$D,2,FALSE)),1,IF(I579&gt;=VLOOKUP(F579,Deelnemers!$B:$D,2,FALSE),3,0)),"")</f>
        <v/>
      </c>
      <c r="Q579" t="str">
        <f t="shared" si="48"/>
        <v/>
      </c>
      <c r="R579" t="str">
        <f t="shared" si="49"/>
        <v/>
      </c>
      <c r="S579" t="s">
        <v>30</v>
      </c>
    </row>
    <row r="580" spans="1:19">
      <c r="A580" t="str">
        <f>B580&amp;"-"&amp;COUNTIF($B$3:B580, B580)</f>
        <v>--292</v>
      </c>
      <c r="B580" s="3" t="str">
        <f t="shared" ref="B580:B599" si="50">CONCATENATE(D580,"-",F580)</f>
        <v>-</v>
      </c>
      <c r="C580" s="237"/>
      <c r="D580" s="116"/>
      <c r="E580" s="146" t="str">
        <f>IFERROR(VLOOKUP(D580,Deelnemers!$B$2:$C$26,2,FALSE),"")</f>
        <v/>
      </c>
      <c r="F580" s="136"/>
      <c r="G580" s="146" t="str">
        <f>IFERROR(VLOOKUP(F580,Deelnemers!$B$2:$C$26,2,FALSE),"")</f>
        <v/>
      </c>
      <c r="H580" s="164"/>
      <c r="I580" s="165"/>
      <c r="J580" s="166"/>
      <c r="K580" s="164"/>
      <c r="L580" s="165"/>
      <c r="M580" s="138">
        <f t="shared" ref="M580:M599" si="51">IFERROR(IF(H580&gt;E580,E580,H580)/J580,0)</f>
        <v>0</v>
      </c>
      <c r="N580" s="139">
        <f t="shared" ref="N580:N599" si="52">IFERROR(IF(I580&gt;G580,G580,I580)/J580,0)</f>
        <v>0</v>
      </c>
      <c r="O580" s="140" t="str">
        <f>_xlfn.IFNA(IF(AND(H580&gt;=VLOOKUP(D580,Deelnemers!$B:$D,2,FALSE),I580&gt;=VLOOKUP(F580,Deelnemers!$B:$D,2,FALSE)),1,IF(H580&gt;=VLOOKUP(D580,Deelnemers!$B:$D,2,FALSE),3,0)),"")</f>
        <v/>
      </c>
      <c r="P580" s="141" t="str">
        <f>_xlfn.IFNA(IF(AND(I580&gt;=VLOOKUP(F580,Deelnemers!$B:$D,2,FALSE),H580&gt;=VLOOKUP(D580,Deelnemers!$B:$D,2,FALSE)),1,IF(I580&gt;=VLOOKUP(F580,Deelnemers!$B:$D,2,FALSE),3,0)),"")</f>
        <v/>
      </c>
      <c r="Q580" t="str">
        <f t="shared" ref="Q580:Q599" si="53">_xlfn.CONCAT(D580,C580)</f>
        <v/>
      </c>
      <c r="R580" t="str">
        <f t="shared" ref="R580:R599" si="54">_xlfn.CONCAT(F580,C580)</f>
        <v/>
      </c>
      <c r="S580" t="s">
        <v>30</v>
      </c>
    </row>
    <row r="581" spans="1:19">
      <c r="A581" t="str">
        <f>B581&amp;"-"&amp;COUNTIF($B$3:B581, B581)</f>
        <v>--293</v>
      </c>
      <c r="B581" s="3" t="str">
        <f t="shared" si="50"/>
        <v>-</v>
      </c>
      <c r="C581" s="237"/>
      <c r="D581" s="116"/>
      <c r="E581" s="146" t="str">
        <f>IFERROR(VLOOKUP(D581,Deelnemers!$B$2:$C$26,2,FALSE),"")</f>
        <v/>
      </c>
      <c r="F581" s="136"/>
      <c r="G581" s="146" t="str">
        <f>IFERROR(VLOOKUP(F581,Deelnemers!$B$2:$C$26,2,FALSE),"")</f>
        <v/>
      </c>
      <c r="H581" s="164"/>
      <c r="I581" s="165"/>
      <c r="J581" s="166"/>
      <c r="K581" s="164"/>
      <c r="L581" s="165"/>
      <c r="M581" s="138">
        <f t="shared" si="51"/>
        <v>0</v>
      </c>
      <c r="N581" s="139">
        <f t="shared" si="52"/>
        <v>0</v>
      </c>
      <c r="O581" s="140" t="str">
        <f>_xlfn.IFNA(IF(AND(H581&gt;=VLOOKUP(D581,Deelnemers!$B:$D,2,FALSE),I581&gt;=VLOOKUP(F581,Deelnemers!$B:$D,2,FALSE)),1,IF(H581&gt;=VLOOKUP(D581,Deelnemers!$B:$D,2,FALSE),3,0)),"")</f>
        <v/>
      </c>
      <c r="P581" s="141" t="str">
        <f>_xlfn.IFNA(IF(AND(I581&gt;=VLOOKUP(F581,Deelnemers!$B:$D,2,FALSE),H581&gt;=VLOOKUP(D581,Deelnemers!$B:$D,2,FALSE)),1,IF(I581&gt;=VLOOKUP(F581,Deelnemers!$B:$D,2,FALSE),3,0)),"")</f>
        <v/>
      </c>
      <c r="Q581" t="str">
        <f t="shared" si="53"/>
        <v/>
      </c>
      <c r="R581" t="str">
        <f t="shared" si="54"/>
        <v/>
      </c>
      <c r="S581" t="s">
        <v>30</v>
      </c>
    </row>
    <row r="582" spans="1:19">
      <c r="A582" t="str">
        <f>B582&amp;"-"&amp;COUNTIF($B$3:B582, B582)</f>
        <v>--294</v>
      </c>
      <c r="B582" s="3" t="str">
        <f t="shared" si="50"/>
        <v>-</v>
      </c>
      <c r="C582" s="237"/>
      <c r="D582" s="116"/>
      <c r="E582" s="146" t="str">
        <f>IFERROR(VLOOKUP(D582,Deelnemers!$B$2:$C$26,2,FALSE),"")</f>
        <v/>
      </c>
      <c r="F582" s="136"/>
      <c r="G582" s="146" t="str">
        <f>IFERROR(VLOOKUP(F582,Deelnemers!$B$2:$C$26,2,FALSE),"")</f>
        <v/>
      </c>
      <c r="H582" s="164"/>
      <c r="I582" s="165"/>
      <c r="J582" s="166"/>
      <c r="K582" s="164"/>
      <c r="L582" s="165"/>
      <c r="M582" s="138">
        <f t="shared" si="51"/>
        <v>0</v>
      </c>
      <c r="N582" s="139">
        <f t="shared" si="52"/>
        <v>0</v>
      </c>
      <c r="O582" s="140" t="str">
        <f>_xlfn.IFNA(IF(AND(H582&gt;=VLOOKUP(D582,Deelnemers!$B:$D,2,FALSE),I582&gt;=VLOOKUP(F582,Deelnemers!$B:$D,2,FALSE)),1,IF(H582&gt;=VLOOKUP(D582,Deelnemers!$B:$D,2,FALSE),3,0)),"")</f>
        <v/>
      </c>
      <c r="P582" s="141" t="str">
        <f>_xlfn.IFNA(IF(AND(I582&gt;=VLOOKUP(F582,Deelnemers!$B:$D,2,FALSE),H582&gt;=VLOOKUP(D582,Deelnemers!$B:$D,2,FALSE)),1,IF(I582&gt;=VLOOKUP(F582,Deelnemers!$B:$D,2,FALSE),3,0)),"")</f>
        <v/>
      </c>
      <c r="Q582" t="str">
        <f t="shared" si="53"/>
        <v/>
      </c>
      <c r="R582" t="str">
        <f t="shared" si="54"/>
        <v/>
      </c>
      <c r="S582" t="s">
        <v>30</v>
      </c>
    </row>
    <row r="583" spans="1:19">
      <c r="A583" t="str">
        <f>B583&amp;"-"&amp;COUNTIF($B$3:B583, B583)</f>
        <v>--295</v>
      </c>
      <c r="B583" s="3" t="str">
        <f t="shared" si="50"/>
        <v>-</v>
      </c>
      <c r="C583" s="237"/>
      <c r="D583" s="116"/>
      <c r="E583" s="146" t="str">
        <f>IFERROR(VLOOKUP(D583,Deelnemers!$B$2:$C$26,2,FALSE),"")</f>
        <v/>
      </c>
      <c r="F583" s="136"/>
      <c r="G583" s="146" t="str">
        <f>IFERROR(VLOOKUP(F583,Deelnemers!$B$2:$C$26,2,FALSE),"")</f>
        <v/>
      </c>
      <c r="H583" s="164"/>
      <c r="I583" s="165"/>
      <c r="J583" s="166"/>
      <c r="K583" s="164"/>
      <c r="L583" s="165"/>
      <c r="M583" s="138">
        <f t="shared" si="51"/>
        <v>0</v>
      </c>
      <c r="N583" s="139">
        <f t="shared" si="52"/>
        <v>0</v>
      </c>
      <c r="O583" s="140" t="str">
        <f>_xlfn.IFNA(IF(AND(H583&gt;=VLOOKUP(D583,Deelnemers!$B:$D,2,FALSE),I583&gt;=VLOOKUP(F583,Deelnemers!$B:$D,2,FALSE)),1,IF(H583&gt;=VLOOKUP(D583,Deelnemers!$B:$D,2,FALSE),3,0)),"")</f>
        <v/>
      </c>
      <c r="P583" s="141" t="str">
        <f>_xlfn.IFNA(IF(AND(I583&gt;=VLOOKUP(F583,Deelnemers!$B:$D,2,FALSE),H583&gt;=VLOOKUP(D583,Deelnemers!$B:$D,2,FALSE)),1,IF(I583&gt;=VLOOKUP(F583,Deelnemers!$B:$D,2,FALSE),3,0)),"")</f>
        <v/>
      </c>
      <c r="Q583" t="str">
        <f t="shared" si="53"/>
        <v/>
      </c>
      <c r="R583" t="str">
        <f t="shared" si="54"/>
        <v/>
      </c>
      <c r="S583" t="s">
        <v>30</v>
      </c>
    </row>
    <row r="584" spans="1:19">
      <c r="A584" t="str">
        <f>B584&amp;"-"&amp;COUNTIF($B$3:B584, B584)</f>
        <v>--296</v>
      </c>
      <c r="B584" s="3" t="str">
        <f t="shared" si="50"/>
        <v>-</v>
      </c>
      <c r="C584" s="237"/>
      <c r="D584" s="116"/>
      <c r="E584" s="146" t="str">
        <f>IFERROR(VLOOKUP(D584,Deelnemers!$B$2:$C$26,2,FALSE),"")</f>
        <v/>
      </c>
      <c r="F584" s="136"/>
      <c r="G584" s="146" t="str">
        <f>IFERROR(VLOOKUP(F584,Deelnemers!$B$2:$C$26,2,FALSE),"")</f>
        <v/>
      </c>
      <c r="H584" s="164"/>
      <c r="I584" s="165"/>
      <c r="J584" s="166"/>
      <c r="K584" s="164"/>
      <c r="L584" s="165"/>
      <c r="M584" s="138">
        <f t="shared" si="51"/>
        <v>0</v>
      </c>
      <c r="N584" s="139">
        <f t="shared" si="52"/>
        <v>0</v>
      </c>
      <c r="O584" s="140" t="str">
        <f>_xlfn.IFNA(IF(AND(H584&gt;=VLOOKUP(D584,Deelnemers!$B:$D,2,FALSE),I584&gt;=VLOOKUP(F584,Deelnemers!$B:$D,2,FALSE)),1,IF(H584&gt;=VLOOKUP(D584,Deelnemers!$B:$D,2,FALSE),3,0)),"")</f>
        <v/>
      </c>
      <c r="P584" s="141" t="str">
        <f>_xlfn.IFNA(IF(AND(I584&gt;=VLOOKUP(F584,Deelnemers!$B:$D,2,FALSE),H584&gt;=VLOOKUP(D584,Deelnemers!$B:$D,2,FALSE)),1,IF(I584&gt;=VLOOKUP(F584,Deelnemers!$B:$D,2,FALSE),3,0)),"")</f>
        <v/>
      </c>
      <c r="Q584" t="str">
        <f t="shared" si="53"/>
        <v/>
      </c>
      <c r="R584" t="str">
        <f t="shared" si="54"/>
        <v/>
      </c>
      <c r="S584" t="s">
        <v>30</v>
      </c>
    </row>
    <row r="585" spans="1:19">
      <c r="A585" t="str">
        <f>B585&amp;"-"&amp;COUNTIF($B$3:B585, B585)</f>
        <v>--297</v>
      </c>
      <c r="B585" s="3" t="str">
        <f t="shared" si="50"/>
        <v>-</v>
      </c>
      <c r="C585" s="237"/>
      <c r="D585" s="116"/>
      <c r="E585" s="146" t="str">
        <f>IFERROR(VLOOKUP(D585,Deelnemers!$B$2:$C$26,2,FALSE),"")</f>
        <v/>
      </c>
      <c r="F585" s="136"/>
      <c r="G585" s="146" t="str">
        <f>IFERROR(VLOOKUP(F585,Deelnemers!$B$2:$C$26,2,FALSE),"")</f>
        <v/>
      </c>
      <c r="H585" s="164"/>
      <c r="I585" s="165"/>
      <c r="J585" s="166"/>
      <c r="K585" s="164"/>
      <c r="L585" s="165"/>
      <c r="M585" s="138">
        <f t="shared" si="51"/>
        <v>0</v>
      </c>
      <c r="N585" s="139">
        <f t="shared" si="52"/>
        <v>0</v>
      </c>
      <c r="O585" s="140" t="str">
        <f>_xlfn.IFNA(IF(AND(H585&gt;=VLOOKUP(D585,Deelnemers!$B:$D,2,FALSE),I585&gt;=VLOOKUP(F585,Deelnemers!$B:$D,2,FALSE)),1,IF(H585&gt;=VLOOKUP(D585,Deelnemers!$B:$D,2,FALSE),3,0)),"")</f>
        <v/>
      </c>
      <c r="P585" s="141" t="str">
        <f>_xlfn.IFNA(IF(AND(I585&gt;=VLOOKUP(F585,Deelnemers!$B:$D,2,FALSE),H585&gt;=VLOOKUP(D585,Deelnemers!$B:$D,2,FALSE)),1,IF(I585&gt;=VLOOKUP(F585,Deelnemers!$B:$D,2,FALSE),3,0)),"")</f>
        <v/>
      </c>
      <c r="Q585" t="str">
        <f t="shared" si="53"/>
        <v/>
      </c>
      <c r="R585" t="str">
        <f t="shared" si="54"/>
        <v/>
      </c>
      <c r="S585" t="s">
        <v>30</v>
      </c>
    </row>
    <row r="586" spans="1:19">
      <c r="A586" t="str">
        <f>B586&amp;"-"&amp;COUNTIF($B$3:B586, B586)</f>
        <v>--298</v>
      </c>
      <c r="B586" s="3" t="str">
        <f t="shared" si="50"/>
        <v>-</v>
      </c>
      <c r="C586" s="237"/>
      <c r="D586" s="116"/>
      <c r="E586" s="146" t="str">
        <f>IFERROR(VLOOKUP(D586,Deelnemers!$B$2:$C$26,2,FALSE),"")</f>
        <v/>
      </c>
      <c r="F586" s="136"/>
      <c r="G586" s="146" t="str">
        <f>IFERROR(VLOOKUP(F586,Deelnemers!$B$2:$C$26,2,FALSE),"")</f>
        <v/>
      </c>
      <c r="H586" s="164"/>
      <c r="I586" s="165"/>
      <c r="J586" s="166"/>
      <c r="K586" s="164"/>
      <c r="L586" s="165"/>
      <c r="M586" s="138">
        <f t="shared" si="51"/>
        <v>0</v>
      </c>
      <c r="N586" s="139">
        <f t="shared" si="52"/>
        <v>0</v>
      </c>
      <c r="O586" s="140" t="str">
        <f>_xlfn.IFNA(IF(AND(H586&gt;=VLOOKUP(D586,Deelnemers!$B:$D,2,FALSE),I586&gt;=VLOOKUP(F586,Deelnemers!$B:$D,2,FALSE)),1,IF(H586&gt;=VLOOKUP(D586,Deelnemers!$B:$D,2,FALSE),3,0)),"")</f>
        <v/>
      </c>
      <c r="P586" s="141" t="str">
        <f>_xlfn.IFNA(IF(AND(I586&gt;=VLOOKUP(F586,Deelnemers!$B:$D,2,FALSE),H586&gt;=VLOOKUP(D586,Deelnemers!$B:$D,2,FALSE)),1,IF(I586&gt;=VLOOKUP(F586,Deelnemers!$B:$D,2,FALSE),3,0)),"")</f>
        <v/>
      </c>
      <c r="Q586" t="str">
        <f t="shared" si="53"/>
        <v/>
      </c>
      <c r="R586" t="str">
        <f t="shared" si="54"/>
        <v/>
      </c>
      <c r="S586" t="s">
        <v>30</v>
      </c>
    </row>
    <row r="587" spans="1:19">
      <c r="A587" t="str">
        <f>B587&amp;"-"&amp;COUNTIF($B$3:B587, B587)</f>
        <v>--299</v>
      </c>
      <c r="B587" s="3" t="str">
        <f t="shared" si="50"/>
        <v>-</v>
      </c>
      <c r="C587" s="237"/>
      <c r="D587" s="116"/>
      <c r="E587" s="146" t="str">
        <f>IFERROR(VLOOKUP(D587,Deelnemers!$B$2:$C$26,2,FALSE),"")</f>
        <v/>
      </c>
      <c r="F587" s="136"/>
      <c r="G587" s="146" t="str">
        <f>IFERROR(VLOOKUP(F587,Deelnemers!$B$2:$C$26,2,FALSE),"")</f>
        <v/>
      </c>
      <c r="H587" s="164"/>
      <c r="I587" s="165"/>
      <c r="J587" s="166"/>
      <c r="K587" s="164"/>
      <c r="L587" s="165"/>
      <c r="M587" s="138">
        <f t="shared" si="51"/>
        <v>0</v>
      </c>
      <c r="N587" s="139">
        <f t="shared" si="52"/>
        <v>0</v>
      </c>
      <c r="O587" s="140" t="str">
        <f>_xlfn.IFNA(IF(AND(H587&gt;=VLOOKUP(D587,Deelnemers!$B:$D,2,FALSE),I587&gt;=VLOOKUP(F587,Deelnemers!$B:$D,2,FALSE)),1,IF(H587&gt;=VLOOKUP(D587,Deelnemers!$B:$D,2,FALSE),3,0)),"")</f>
        <v/>
      </c>
      <c r="P587" s="141" t="str">
        <f>_xlfn.IFNA(IF(AND(I587&gt;=VLOOKUP(F587,Deelnemers!$B:$D,2,FALSE),H587&gt;=VLOOKUP(D587,Deelnemers!$B:$D,2,FALSE)),1,IF(I587&gt;=VLOOKUP(F587,Deelnemers!$B:$D,2,FALSE),3,0)),"")</f>
        <v/>
      </c>
      <c r="Q587" t="str">
        <f t="shared" si="53"/>
        <v/>
      </c>
      <c r="R587" t="str">
        <f t="shared" si="54"/>
        <v/>
      </c>
      <c r="S587" t="s">
        <v>30</v>
      </c>
    </row>
    <row r="588" spans="1:19">
      <c r="A588" t="str">
        <f>B588&amp;"-"&amp;COUNTIF($B$3:B588, B588)</f>
        <v>--300</v>
      </c>
      <c r="B588" s="3" t="str">
        <f t="shared" si="50"/>
        <v>-</v>
      </c>
      <c r="C588" s="237"/>
      <c r="D588" s="116"/>
      <c r="E588" s="146" t="str">
        <f>IFERROR(VLOOKUP(D588,Deelnemers!$B$2:$C$26,2,FALSE),"")</f>
        <v/>
      </c>
      <c r="F588" s="136"/>
      <c r="G588" s="146" t="str">
        <f>IFERROR(VLOOKUP(F588,Deelnemers!$B$2:$C$26,2,FALSE),"")</f>
        <v/>
      </c>
      <c r="H588" s="164"/>
      <c r="I588" s="165"/>
      <c r="J588" s="166"/>
      <c r="K588" s="164"/>
      <c r="L588" s="165"/>
      <c r="M588" s="138">
        <f t="shared" si="51"/>
        <v>0</v>
      </c>
      <c r="N588" s="139">
        <f t="shared" si="52"/>
        <v>0</v>
      </c>
      <c r="O588" s="140" t="str">
        <f>_xlfn.IFNA(IF(AND(H588&gt;=VLOOKUP(D588,Deelnemers!$B:$D,2,FALSE),I588&gt;=VLOOKUP(F588,Deelnemers!$B:$D,2,FALSE)),1,IF(H588&gt;=VLOOKUP(D588,Deelnemers!$B:$D,2,FALSE),3,0)),"")</f>
        <v/>
      </c>
      <c r="P588" s="141" t="str">
        <f>_xlfn.IFNA(IF(AND(I588&gt;=VLOOKUP(F588,Deelnemers!$B:$D,2,FALSE),H588&gt;=VLOOKUP(D588,Deelnemers!$B:$D,2,FALSE)),1,IF(I588&gt;=VLOOKUP(F588,Deelnemers!$B:$D,2,FALSE),3,0)),"")</f>
        <v/>
      </c>
      <c r="Q588" t="str">
        <f t="shared" si="53"/>
        <v/>
      </c>
      <c r="R588" t="str">
        <f t="shared" si="54"/>
        <v/>
      </c>
      <c r="S588" t="s">
        <v>30</v>
      </c>
    </row>
    <row r="589" spans="1:19">
      <c r="A589" t="str">
        <f>B589&amp;"-"&amp;COUNTIF($B$3:B589, B589)</f>
        <v>--301</v>
      </c>
      <c r="B589" s="3" t="str">
        <f t="shared" si="50"/>
        <v>-</v>
      </c>
      <c r="C589" s="237"/>
      <c r="D589" s="116"/>
      <c r="E589" s="146" t="str">
        <f>IFERROR(VLOOKUP(D589,Deelnemers!$B$2:$C$26,2,FALSE),"")</f>
        <v/>
      </c>
      <c r="F589" s="136"/>
      <c r="G589" s="146" t="str">
        <f>IFERROR(VLOOKUP(F589,Deelnemers!$B$2:$C$26,2,FALSE),"")</f>
        <v/>
      </c>
      <c r="H589" s="164"/>
      <c r="I589" s="165"/>
      <c r="J589" s="166"/>
      <c r="K589" s="164"/>
      <c r="L589" s="165"/>
      <c r="M589" s="138">
        <f t="shared" si="51"/>
        <v>0</v>
      </c>
      <c r="N589" s="139">
        <f t="shared" si="52"/>
        <v>0</v>
      </c>
      <c r="O589" s="140" t="str">
        <f>_xlfn.IFNA(IF(AND(H589&gt;=VLOOKUP(D589,Deelnemers!$B:$D,2,FALSE),I589&gt;=VLOOKUP(F589,Deelnemers!$B:$D,2,FALSE)),1,IF(H589&gt;=VLOOKUP(D589,Deelnemers!$B:$D,2,FALSE),3,0)),"")</f>
        <v/>
      </c>
      <c r="P589" s="141" t="str">
        <f>_xlfn.IFNA(IF(AND(I589&gt;=VLOOKUP(F589,Deelnemers!$B:$D,2,FALSE),H589&gt;=VLOOKUP(D589,Deelnemers!$B:$D,2,FALSE)),1,IF(I589&gt;=VLOOKUP(F589,Deelnemers!$B:$D,2,FALSE),3,0)),"")</f>
        <v/>
      </c>
      <c r="Q589" t="str">
        <f t="shared" si="53"/>
        <v/>
      </c>
      <c r="R589" t="str">
        <f t="shared" si="54"/>
        <v/>
      </c>
      <c r="S589" t="s">
        <v>30</v>
      </c>
    </row>
    <row r="590" spans="1:19">
      <c r="A590" t="str">
        <f>B590&amp;"-"&amp;COUNTIF($B$3:B590, B590)</f>
        <v>--302</v>
      </c>
      <c r="B590" s="3" t="str">
        <f t="shared" si="50"/>
        <v>-</v>
      </c>
      <c r="C590" s="237"/>
      <c r="D590" s="116"/>
      <c r="E590" s="146" t="str">
        <f>IFERROR(VLOOKUP(D590,Deelnemers!$B$2:$C$26,2,FALSE),"")</f>
        <v/>
      </c>
      <c r="F590" s="136"/>
      <c r="G590" s="146" t="str">
        <f>IFERROR(VLOOKUP(F590,Deelnemers!$B$2:$C$26,2,FALSE),"")</f>
        <v/>
      </c>
      <c r="H590" s="164"/>
      <c r="I590" s="165"/>
      <c r="J590" s="166"/>
      <c r="K590" s="164"/>
      <c r="L590" s="165"/>
      <c r="M590" s="138">
        <f t="shared" si="51"/>
        <v>0</v>
      </c>
      <c r="N590" s="139">
        <f t="shared" si="52"/>
        <v>0</v>
      </c>
      <c r="O590" s="140" t="str">
        <f>_xlfn.IFNA(IF(AND(H590&gt;=VLOOKUP(D590,Deelnemers!$B:$D,2,FALSE),I590&gt;=VLOOKUP(F590,Deelnemers!$B:$D,2,FALSE)),1,IF(H590&gt;=VLOOKUP(D590,Deelnemers!$B:$D,2,FALSE),3,0)),"")</f>
        <v/>
      </c>
      <c r="P590" s="141" t="str">
        <f>_xlfn.IFNA(IF(AND(I590&gt;=VLOOKUP(F590,Deelnemers!$B:$D,2,FALSE),H590&gt;=VLOOKUP(D590,Deelnemers!$B:$D,2,FALSE)),1,IF(I590&gt;=VLOOKUP(F590,Deelnemers!$B:$D,2,FALSE),3,0)),"")</f>
        <v/>
      </c>
      <c r="Q590" t="str">
        <f t="shared" si="53"/>
        <v/>
      </c>
      <c r="R590" t="str">
        <f t="shared" si="54"/>
        <v/>
      </c>
      <c r="S590" t="s">
        <v>30</v>
      </c>
    </row>
    <row r="591" spans="1:19">
      <c r="A591" t="str">
        <f>B591&amp;"-"&amp;COUNTIF($B$3:B591, B591)</f>
        <v>--303</v>
      </c>
      <c r="B591" s="3" t="str">
        <f t="shared" si="50"/>
        <v>-</v>
      </c>
      <c r="C591" s="237"/>
      <c r="D591" s="116"/>
      <c r="E591" s="146" t="str">
        <f>IFERROR(VLOOKUP(D591,Deelnemers!$B$2:$C$26,2,FALSE),"")</f>
        <v/>
      </c>
      <c r="F591" s="136"/>
      <c r="G591" s="146" t="str">
        <f>IFERROR(VLOOKUP(F591,Deelnemers!$B$2:$C$26,2,FALSE),"")</f>
        <v/>
      </c>
      <c r="H591" s="164"/>
      <c r="I591" s="165"/>
      <c r="J591" s="166"/>
      <c r="K591" s="164"/>
      <c r="L591" s="165"/>
      <c r="M591" s="138">
        <f t="shared" si="51"/>
        <v>0</v>
      </c>
      <c r="N591" s="139">
        <f t="shared" si="52"/>
        <v>0</v>
      </c>
      <c r="O591" s="140" t="str">
        <f>_xlfn.IFNA(IF(AND(H591&gt;=VLOOKUP(D591,Deelnemers!$B:$D,2,FALSE),I591&gt;=VLOOKUP(F591,Deelnemers!$B:$D,2,FALSE)),1,IF(H591&gt;=VLOOKUP(D591,Deelnemers!$B:$D,2,FALSE),3,0)),"")</f>
        <v/>
      </c>
      <c r="P591" s="141" t="str">
        <f>_xlfn.IFNA(IF(AND(I591&gt;=VLOOKUP(F591,Deelnemers!$B:$D,2,FALSE),H591&gt;=VLOOKUP(D591,Deelnemers!$B:$D,2,FALSE)),1,IF(I591&gt;=VLOOKUP(F591,Deelnemers!$B:$D,2,FALSE),3,0)),"")</f>
        <v/>
      </c>
      <c r="Q591" t="str">
        <f t="shared" si="53"/>
        <v/>
      </c>
      <c r="R591" t="str">
        <f t="shared" si="54"/>
        <v/>
      </c>
      <c r="S591" t="s">
        <v>30</v>
      </c>
    </row>
    <row r="592" spans="1:19">
      <c r="A592" t="str">
        <f>B592&amp;"-"&amp;COUNTIF($B$3:B592, B592)</f>
        <v>--304</v>
      </c>
      <c r="B592" s="3" t="str">
        <f t="shared" si="50"/>
        <v>-</v>
      </c>
      <c r="C592" s="237"/>
      <c r="D592" s="116"/>
      <c r="E592" s="146" t="str">
        <f>IFERROR(VLOOKUP(D592,Deelnemers!$B$2:$C$26,2,FALSE),"")</f>
        <v/>
      </c>
      <c r="F592" s="136"/>
      <c r="G592" s="146" t="str">
        <f>IFERROR(VLOOKUP(F592,Deelnemers!$B$2:$C$26,2,FALSE),"")</f>
        <v/>
      </c>
      <c r="H592" s="164"/>
      <c r="I592" s="165"/>
      <c r="J592" s="166"/>
      <c r="K592" s="164"/>
      <c r="L592" s="165"/>
      <c r="M592" s="138">
        <f t="shared" si="51"/>
        <v>0</v>
      </c>
      <c r="N592" s="139">
        <f t="shared" si="52"/>
        <v>0</v>
      </c>
      <c r="O592" s="140" t="str">
        <f>_xlfn.IFNA(IF(AND(H592&gt;=VLOOKUP(D592,Deelnemers!$B:$D,2,FALSE),I592&gt;=VLOOKUP(F592,Deelnemers!$B:$D,2,FALSE)),1,IF(H592&gt;=VLOOKUP(D592,Deelnemers!$B:$D,2,FALSE),3,0)),"")</f>
        <v/>
      </c>
      <c r="P592" s="141" t="str">
        <f>_xlfn.IFNA(IF(AND(I592&gt;=VLOOKUP(F592,Deelnemers!$B:$D,2,FALSE),H592&gt;=VLOOKUP(D592,Deelnemers!$B:$D,2,FALSE)),1,IF(I592&gt;=VLOOKUP(F592,Deelnemers!$B:$D,2,FALSE),3,0)),"")</f>
        <v/>
      </c>
      <c r="Q592" t="str">
        <f t="shared" si="53"/>
        <v/>
      </c>
      <c r="R592" t="str">
        <f t="shared" si="54"/>
        <v/>
      </c>
      <c r="S592" t="s">
        <v>30</v>
      </c>
    </row>
    <row r="593" spans="1:19">
      <c r="A593" t="str">
        <f>B593&amp;"-"&amp;COUNTIF($B$3:B593, B593)</f>
        <v>--305</v>
      </c>
      <c r="B593" s="3" t="str">
        <f t="shared" si="50"/>
        <v>-</v>
      </c>
      <c r="C593" s="237"/>
      <c r="D593" s="116"/>
      <c r="E593" s="146" t="str">
        <f>IFERROR(VLOOKUP(D593,Deelnemers!$B$2:$C$26,2,FALSE),"")</f>
        <v/>
      </c>
      <c r="F593" s="136"/>
      <c r="G593" s="146" t="str">
        <f>IFERROR(VLOOKUP(F593,Deelnemers!$B$2:$C$26,2,FALSE),"")</f>
        <v/>
      </c>
      <c r="H593" s="164"/>
      <c r="I593" s="165"/>
      <c r="J593" s="166"/>
      <c r="K593" s="164"/>
      <c r="L593" s="165"/>
      <c r="M593" s="138">
        <f t="shared" si="51"/>
        <v>0</v>
      </c>
      <c r="N593" s="139">
        <f t="shared" si="52"/>
        <v>0</v>
      </c>
      <c r="O593" s="140" t="str">
        <f>_xlfn.IFNA(IF(AND(H593&gt;=VLOOKUP(D593,Deelnemers!$B:$D,2,FALSE),I593&gt;=VLOOKUP(F593,Deelnemers!$B:$D,2,FALSE)),1,IF(H593&gt;=VLOOKUP(D593,Deelnemers!$B:$D,2,FALSE),3,0)),"")</f>
        <v/>
      </c>
      <c r="P593" s="141" t="str">
        <f>_xlfn.IFNA(IF(AND(I593&gt;=VLOOKUP(F593,Deelnemers!$B:$D,2,FALSE),H593&gt;=VLOOKUP(D593,Deelnemers!$B:$D,2,FALSE)),1,IF(I593&gt;=VLOOKUP(F593,Deelnemers!$B:$D,2,FALSE),3,0)),"")</f>
        <v/>
      </c>
      <c r="Q593" t="str">
        <f t="shared" si="53"/>
        <v/>
      </c>
      <c r="R593" t="str">
        <f t="shared" si="54"/>
        <v/>
      </c>
      <c r="S593" t="s">
        <v>30</v>
      </c>
    </row>
    <row r="594" spans="1:19">
      <c r="A594" t="str">
        <f>B594&amp;"-"&amp;COUNTIF($B$3:B594, B594)</f>
        <v>--306</v>
      </c>
      <c r="B594" s="3" t="str">
        <f t="shared" si="50"/>
        <v>-</v>
      </c>
      <c r="C594" s="237"/>
      <c r="D594" s="116"/>
      <c r="E594" s="146" t="str">
        <f>IFERROR(VLOOKUP(D594,Deelnemers!$B$2:$C$26,2,FALSE),"")</f>
        <v/>
      </c>
      <c r="F594" s="136"/>
      <c r="G594" s="146" t="str">
        <f>IFERROR(VLOOKUP(F594,Deelnemers!$B$2:$C$26,2,FALSE),"")</f>
        <v/>
      </c>
      <c r="H594" s="164"/>
      <c r="I594" s="165"/>
      <c r="J594" s="166"/>
      <c r="K594" s="164"/>
      <c r="L594" s="165"/>
      <c r="M594" s="138">
        <f t="shared" si="51"/>
        <v>0</v>
      </c>
      <c r="N594" s="139">
        <f t="shared" si="52"/>
        <v>0</v>
      </c>
      <c r="O594" s="140" t="str">
        <f>_xlfn.IFNA(IF(AND(H594&gt;=VLOOKUP(D594,Deelnemers!$B:$D,2,FALSE),I594&gt;=VLOOKUP(F594,Deelnemers!$B:$D,2,FALSE)),1,IF(H594&gt;=VLOOKUP(D594,Deelnemers!$B:$D,2,FALSE),3,0)),"")</f>
        <v/>
      </c>
      <c r="P594" s="141" t="str">
        <f>_xlfn.IFNA(IF(AND(I594&gt;=VLOOKUP(F594,Deelnemers!$B:$D,2,FALSE),H594&gt;=VLOOKUP(D594,Deelnemers!$B:$D,2,FALSE)),1,IF(I594&gt;=VLOOKUP(F594,Deelnemers!$B:$D,2,FALSE),3,0)),"")</f>
        <v/>
      </c>
      <c r="Q594" t="str">
        <f t="shared" si="53"/>
        <v/>
      </c>
      <c r="R594" t="str">
        <f t="shared" si="54"/>
        <v/>
      </c>
      <c r="S594" t="s">
        <v>30</v>
      </c>
    </row>
    <row r="595" spans="1:19">
      <c r="A595" t="str">
        <f>B595&amp;"-"&amp;COUNTIF($B$3:B595, B595)</f>
        <v>--307</v>
      </c>
      <c r="B595" s="3" t="str">
        <f t="shared" si="50"/>
        <v>-</v>
      </c>
      <c r="C595" s="237"/>
      <c r="D595" s="116"/>
      <c r="E595" s="146" t="str">
        <f>IFERROR(VLOOKUP(D595,Deelnemers!$B$2:$C$26,2,FALSE),"")</f>
        <v/>
      </c>
      <c r="F595" s="136"/>
      <c r="G595" s="146" t="str">
        <f>IFERROR(VLOOKUP(F595,Deelnemers!$B$2:$C$26,2,FALSE),"")</f>
        <v/>
      </c>
      <c r="H595" s="164"/>
      <c r="I595" s="165"/>
      <c r="J595" s="166"/>
      <c r="K595" s="164"/>
      <c r="L595" s="165"/>
      <c r="M595" s="138">
        <f t="shared" si="51"/>
        <v>0</v>
      </c>
      <c r="N595" s="139">
        <f t="shared" si="52"/>
        <v>0</v>
      </c>
      <c r="O595" s="140" t="str">
        <f>_xlfn.IFNA(IF(AND(H595&gt;=VLOOKUP(D595,Deelnemers!$B:$D,2,FALSE),I595&gt;=VLOOKUP(F595,Deelnemers!$B:$D,2,FALSE)),1,IF(H595&gt;=VLOOKUP(D595,Deelnemers!$B:$D,2,FALSE),3,0)),"")</f>
        <v/>
      </c>
      <c r="P595" s="141" t="str">
        <f>_xlfn.IFNA(IF(AND(I595&gt;=VLOOKUP(F595,Deelnemers!$B:$D,2,FALSE),H595&gt;=VLOOKUP(D595,Deelnemers!$B:$D,2,FALSE)),1,IF(I595&gt;=VLOOKUP(F595,Deelnemers!$B:$D,2,FALSE),3,0)),"")</f>
        <v/>
      </c>
      <c r="Q595" t="str">
        <f t="shared" si="53"/>
        <v/>
      </c>
      <c r="R595" t="str">
        <f t="shared" si="54"/>
        <v/>
      </c>
      <c r="S595" t="s">
        <v>30</v>
      </c>
    </row>
    <row r="596" spans="1:19">
      <c r="A596" t="str">
        <f>B596&amp;"-"&amp;COUNTIF($B$3:B596, B596)</f>
        <v>--308</v>
      </c>
      <c r="B596" s="3" t="str">
        <f t="shared" si="50"/>
        <v>-</v>
      </c>
      <c r="C596" s="237"/>
      <c r="D596" s="116"/>
      <c r="E596" s="146" t="str">
        <f>IFERROR(VLOOKUP(D596,Deelnemers!$B$2:$C$26,2,FALSE),"")</f>
        <v/>
      </c>
      <c r="F596" s="136"/>
      <c r="G596" s="146" t="str">
        <f>IFERROR(VLOOKUP(F596,Deelnemers!$B$2:$C$26,2,FALSE),"")</f>
        <v/>
      </c>
      <c r="H596" s="164"/>
      <c r="I596" s="165"/>
      <c r="J596" s="166"/>
      <c r="K596" s="164"/>
      <c r="L596" s="165"/>
      <c r="M596" s="138">
        <f t="shared" si="51"/>
        <v>0</v>
      </c>
      <c r="N596" s="139">
        <f t="shared" si="52"/>
        <v>0</v>
      </c>
      <c r="O596" s="140" t="str">
        <f>_xlfn.IFNA(IF(AND(H596&gt;=VLOOKUP(D596,Deelnemers!$B:$D,2,FALSE),I596&gt;=VLOOKUP(F596,Deelnemers!$B:$D,2,FALSE)),1,IF(H596&gt;=VLOOKUP(D596,Deelnemers!$B:$D,2,FALSE),3,0)),"")</f>
        <v/>
      </c>
      <c r="P596" s="141" t="str">
        <f>_xlfn.IFNA(IF(AND(I596&gt;=VLOOKUP(F596,Deelnemers!$B:$D,2,FALSE),H596&gt;=VLOOKUP(D596,Deelnemers!$B:$D,2,FALSE)),1,IF(I596&gt;=VLOOKUP(F596,Deelnemers!$B:$D,2,FALSE),3,0)),"")</f>
        <v/>
      </c>
      <c r="Q596" t="str">
        <f t="shared" si="53"/>
        <v/>
      </c>
      <c r="R596" t="str">
        <f t="shared" si="54"/>
        <v/>
      </c>
      <c r="S596" t="s">
        <v>30</v>
      </c>
    </row>
    <row r="597" spans="1:19">
      <c r="A597" t="str">
        <f>B597&amp;"-"&amp;COUNTIF($B$3:B597, B597)</f>
        <v>--309</v>
      </c>
      <c r="B597" s="3" t="str">
        <f t="shared" si="50"/>
        <v>-</v>
      </c>
      <c r="C597" s="237"/>
      <c r="D597" s="116"/>
      <c r="E597" s="146" t="str">
        <f>IFERROR(VLOOKUP(D597,Deelnemers!$B$2:$C$26,2,FALSE),"")</f>
        <v/>
      </c>
      <c r="F597" s="136"/>
      <c r="G597" s="146" t="str">
        <f>IFERROR(VLOOKUP(F597,Deelnemers!$B$2:$C$26,2,FALSE),"")</f>
        <v/>
      </c>
      <c r="H597" s="164"/>
      <c r="I597" s="165"/>
      <c r="J597" s="166"/>
      <c r="K597" s="164"/>
      <c r="L597" s="165"/>
      <c r="M597" s="138">
        <f t="shared" si="51"/>
        <v>0</v>
      </c>
      <c r="N597" s="139">
        <f t="shared" si="52"/>
        <v>0</v>
      </c>
      <c r="O597" s="140" t="str">
        <f>_xlfn.IFNA(IF(AND(H597&gt;=VLOOKUP(D597,Deelnemers!$B:$D,2,FALSE),I597&gt;=VLOOKUP(F597,Deelnemers!$B:$D,2,FALSE)),1,IF(H597&gt;=VLOOKUP(D597,Deelnemers!$B:$D,2,FALSE),3,0)),"")</f>
        <v/>
      </c>
      <c r="P597" s="141" t="str">
        <f>_xlfn.IFNA(IF(AND(I597&gt;=VLOOKUP(F597,Deelnemers!$B:$D,2,FALSE),H597&gt;=VLOOKUP(D597,Deelnemers!$B:$D,2,FALSE)),1,IF(I597&gt;=VLOOKUP(F597,Deelnemers!$B:$D,2,FALSE),3,0)),"")</f>
        <v/>
      </c>
      <c r="Q597" t="str">
        <f t="shared" si="53"/>
        <v/>
      </c>
      <c r="R597" t="str">
        <f t="shared" si="54"/>
        <v/>
      </c>
      <c r="S597" t="s">
        <v>30</v>
      </c>
    </row>
    <row r="598" spans="1:19">
      <c r="A598" t="str">
        <f>B598&amp;"-"&amp;COUNTIF($B$3:B598, B598)</f>
        <v>--310</v>
      </c>
      <c r="B598" s="3" t="str">
        <f t="shared" si="50"/>
        <v>-</v>
      </c>
      <c r="C598" s="237"/>
      <c r="D598" s="116"/>
      <c r="E598" s="146" t="str">
        <f>IFERROR(VLOOKUP(D598,Deelnemers!$B$2:$C$26,2,FALSE),"")</f>
        <v/>
      </c>
      <c r="F598" s="136"/>
      <c r="G598" s="146" t="str">
        <f>IFERROR(VLOOKUP(F598,Deelnemers!$B$2:$C$26,2,FALSE),"")</f>
        <v/>
      </c>
      <c r="H598" s="164"/>
      <c r="I598" s="165"/>
      <c r="J598" s="166"/>
      <c r="K598" s="164"/>
      <c r="L598" s="165"/>
      <c r="M598" s="138">
        <f t="shared" si="51"/>
        <v>0</v>
      </c>
      <c r="N598" s="139">
        <f t="shared" si="52"/>
        <v>0</v>
      </c>
      <c r="O598" s="140" t="str">
        <f>_xlfn.IFNA(IF(AND(H598&gt;=VLOOKUP(D598,Deelnemers!$B:$D,2,FALSE),I598&gt;=VLOOKUP(F598,Deelnemers!$B:$D,2,FALSE)),1,IF(H598&gt;=VLOOKUP(D598,Deelnemers!$B:$D,2,FALSE),3,0)),"")</f>
        <v/>
      </c>
      <c r="P598" s="141" t="str">
        <f>_xlfn.IFNA(IF(AND(I598&gt;=VLOOKUP(F598,Deelnemers!$B:$D,2,FALSE),H598&gt;=VLOOKUP(D598,Deelnemers!$B:$D,2,FALSE)),1,IF(I598&gt;=VLOOKUP(F598,Deelnemers!$B:$D,2,FALSE),3,0)),"")</f>
        <v/>
      </c>
      <c r="Q598" t="str">
        <f t="shared" si="53"/>
        <v/>
      </c>
      <c r="R598" t="str">
        <f t="shared" si="54"/>
        <v/>
      </c>
      <c r="S598" t="s">
        <v>30</v>
      </c>
    </row>
    <row r="599" spans="1:19" ht="13.5" thickBot="1">
      <c r="A599" t="str">
        <f>B599&amp;"-"&amp;COUNTIF($B$3:B599, B599)</f>
        <v>--311</v>
      </c>
      <c r="B599" s="3" t="str">
        <f t="shared" si="50"/>
        <v>-</v>
      </c>
      <c r="C599" s="237"/>
      <c r="D599" s="117"/>
      <c r="E599" s="147" t="str">
        <f>IFERROR(VLOOKUP(D599,Deelnemers!$B$2:$C$26,2,FALSE),"")</f>
        <v/>
      </c>
      <c r="F599" s="137"/>
      <c r="G599" s="148" t="str">
        <f>IFERROR(VLOOKUP(F599,Deelnemers!$B$2:$C$26,2,FALSE),"")</f>
        <v/>
      </c>
      <c r="H599" s="167"/>
      <c r="I599" s="168"/>
      <c r="J599" s="169"/>
      <c r="K599" s="167"/>
      <c r="L599" s="168"/>
      <c r="M599" s="142">
        <f t="shared" si="51"/>
        <v>0</v>
      </c>
      <c r="N599" s="143">
        <f t="shared" si="52"/>
        <v>0</v>
      </c>
      <c r="O599" s="144" t="str">
        <f>_xlfn.IFNA(IF(AND(H599&gt;=VLOOKUP(D599,Deelnemers!$B:$D,2,FALSE),I599&gt;=VLOOKUP(F599,Deelnemers!$B:$D,2,FALSE)),1,IF(H599&gt;=VLOOKUP(D599,Deelnemers!$B:$D,2,FALSE),3,0)),"")</f>
        <v/>
      </c>
      <c r="P599" s="145" t="str">
        <f>_xlfn.IFNA(IF(AND(I599&gt;=VLOOKUP(F599,Deelnemers!$B:$D,2,FALSE),H599&gt;=VLOOKUP(D599,Deelnemers!$B:$D,2,FALSE)),1,IF(I599&gt;=VLOOKUP(F599,Deelnemers!$B:$D,2,FALSE),3,0)),"")</f>
        <v/>
      </c>
      <c r="Q599" t="str">
        <f t="shared" si="53"/>
        <v/>
      </c>
      <c r="R599" t="str">
        <f t="shared" si="54"/>
        <v/>
      </c>
      <c r="S599" t="s">
        <v>30</v>
      </c>
    </row>
  </sheetData>
  <sheetProtection algorithmName="SHA-512" hashValue="u1bw3u2I+mGmn8QLRHe0D9aRBHrAXwE2ClpoLCmmSudNPPi2jGbgSZ0jKUc+76YgZJ8tYg3p2oR1bZ5AdzdpcA==" saltValue="Rphj6cJBigR4Bn5qQQuDrA==" spinCount="100000" sheet="1" selectLockedCells="1"/>
  <mergeCells count="8">
    <mergeCell ref="O1:P1"/>
    <mergeCell ref="C1:C2"/>
    <mergeCell ref="H1:I1"/>
    <mergeCell ref="K1:L1"/>
    <mergeCell ref="M1:N1"/>
    <mergeCell ref="D1:G1"/>
    <mergeCell ref="D2:E2"/>
    <mergeCell ref="F2:G2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F7CA9C-18AB-477C-8A4A-D963F6501857}">
          <x14:formula1>
            <xm:f>Deelnemers!$E$2:$E$17</xm:f>
          </x14:formula1>
          <xm:sqref>D3:D599 F3:F599</xm:sqref>
        </x14:dataValidation>
        <x14:dataValidation type="list" allowBlank="1" showInputMessage="1" showErrorMessage="1" xr:uid="{D6E6D9A8-EB14-4D21-B2B2-D99A42B117A1}">
          <x14:formula1>
            <xm:f>Presentie!$B$1:$AR$1</xm:f>
          </x14:formula1>
          <xm:sqref>C3:C254 C255:C599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AG39"/>
  <sheetViews>
    <sheetView showGridLines="0" zoomScale="89" zoomScaleNormal="89" workbookViewId="0">
      <pane ySplit="2" topLeftCell="B3" activePane="bottomLeft" state="frozen"/>
      <selection pane="bottomLeft" activeCell="B2" sqref="B2"/>
      <selection activeCell="Y3" sqref="Y3:AM36"/>
    </sheetView>
  </sheetViews>
  <sheetFormatPr defaultRowHeight="12.75"/>
  <cols>
    <col min="1" max="1" width="6.42578125" customWidth="1"/>
    <col min="2" max="2" width="35" customWidth="1"/>
    <col min="3" max="6" width="15" customWidth="1"/>
    <col min="7" max="7" width="15" style="4" customWidth="1"/>
    <col min="8" max="8" width="15" style="1" customWidth="1"/>
    <col min="9" max="10" width="15" customWidth="1"/>
    <col min="11" max="12" width="15" style="5" customWidth="1"/>
    <col min="13" max="13" width="15" customWidth="1"/>
    <col min="14" max="14" width="19.28515625" hidden="1" customWidth="1"/>
    <col min="15" max="16" width="15.28515625" hidden="1" customWidth="1"/>
    <col min="17" max="17" width="6.5703125" hidden="1" customWidth="1"/>
    <col min="18" max="18" width="21.28515625" hidden="1" customWidth="1"/>
    <col min="19" max="19" width="11.28515625" style="6" hidden="1" customWidth="1"/>
    <col min="20" max="23" width="9.140625" style="6" hidden="1" customWidth="1"/>
    <col min="24" max="24" width="12.140625" style="6" hidden="1" customWidth="1"/>
    <col min="25" max="26" width="9.5703125" style="6" hidden="1" customWidth="1"/>
    <col min="27" max="27" width="9.140625" style="6" hidden="1" customWidth="1"/>
    <col min="28" max="28" width="11.85546875" style="6" hidden="1" customWidth="1"/>
    <col min="29" max="29" width="10.7109375" style="6" hidden="1" customWidth="1"/>
    <col min="30" max="31" width="11.85546875" style="6" hidden="1" customWidth="1"/>
    <col min="32" max="32" width="13.5703125" hidden="1" customWidth="1"/>
    <col min="33" max="33" width="8.7109375" customWidth="1"/>
  </cols>
  <sheetData>
    <row r="1" spans="1:32" ht="30.75" customHeight="1" thickBot="1">
      <c r="A1" s="119"/>
      <c r="B1" s="262" t="s">
        <v>45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</row>
    <row r="2" spans="1:32" s="54" customFormat="1" ht="37.9" customHeight="1" thickBot="1">
      <c r="A2" s="65"/>
      <c r="B2" s="66" t="s">
        <v>8</v>
      </c>
      <c r="C2" s="64" t="s">
        <v>46</v>
      </c>
      <c r="D2" s="59" t="s">
        <v>47</v>
      </c>
      <c r="E2" s="59" t="s">
        <v>48</v>
      </c>
      <c r="F2" s="59" t="s">
        <v>49</v>
      </c>
      <c r="G2" s="60" t="s">
        <v>50</v>
      </c>
      <c r="H2" s="61" t="s">
        <v>40</v>
      </c>
      <c r="I2" s="59" t="s">
        <v>51</v>
      </c>
      <c r="J2" s="59" t="s">
        <v>52</v>
      </c>
      <c r="K2" s="62" t="s">
        <v>53</v>
      </c>
      <c r="L2" s="62" t="s">
        <v>54</v>
      </c>
      <c r="M2" s="63" t="s">
        <v>55</v>
      </c>
      <c r="O2" s="68" t="s">
        <v>56</v>
      </c>
      <c r="P2" s="68" t="s">
        <v>57</v>
      </c>
      <c r="Q2" s="68"/>
      <c r="R2" s="55" t="s">
        <v>8</v>
      </c>
      <c r="S2" s="55" t="s">
        <v>58</v>
      </c>
      <c r="T2" s="55" t="s">
        <v>59</v>
      </c>
      <c r="U2" s="55" t="s">
        <v>60</v>
      </c>
      <c r="V2" s="55" t="s">
        <v>61</v>
      </c>
      <c r="W2" s="55" t="s">
        <v>62</v>
      </c>
      <c r="X2" s="55" t="s">
        <v>40</v>
      </c>
      <c r="Y2" s="55" t="s">
        <v>63</v>
      </c>
      <c r="Z2" s="55" t="s">
        <v>64</v>
      </c>
      <c r="AA2" s="55" t="s">
        <v>65</v>
      </c>
      <c r="AB2" s="55" t="s">
        <v>66</v>
      </c>
      <c r="AC2" s="55" t="s">
        <v>67</v>
      </c>
      <c r="AD2" s="55" t="s">
        <v>68</v>
      </c>
      <c r="AE2" s="55" t="s">
        <v>69</v>
      </c>
    </row>
    <row r="3" spans="1:32" s="3" customFormat="1" ht="18.75" customHeight="1">
      <c r="A3" s="193">
        <v>1</v>
      </c>
      <c r="B3" s="194" t="str">
        <f t="shared" ref="B3:B25" si="0">VLOOKUP($O3,$P$3:$AE$27,3,FALSE)</f>
        <v>Havermans, Jos</v>
      </c>
      <c r="C3" s="195">
        <f t="shared" ref="C3:C27" si="1">IF($O3=0,"",VLOOKUP($O3,$P:$AE,4,FALSE))</f>
        <v>13</v>
      </c>
      <c r="D3" s="196">
        <f t="shared" ref="D3:D27" si="2">IF($O3=0,"",VLOOKUP($O3,$P:$AE,5,FALSE))</f>
        <v>436</v>
      </c>
      <c r="E3" s="196">
        <f t="shared" ref="E3:E27" si="3">IF($O3=0,"",VLOOKUP($O3,$P:$AE,6,FALSE))</f>
        <v>893</v>
      </c>
      <c r="F3" s="196">
        <f t="shared" ref="F3:F27" si="4">IF($O3=0,"",VLOOKUP($O3,$P:$AE,7,FALSE))</f>
        <v>5</v>
      </c>
      <c r="G3" s="196">
        <f t="shared" ref="G3:G27" si="5">IF($O3=0,"",VLOOKUP($O3,$P:$AE,8,FALSE))</f>
        <v>69</v>
      </c>
      <c r="H3" s="197">
        <f t="shared" ref="H3:H27" si="6">IF($O3=0,"",VLOOKUP($O3,$P:$AE,9,FALSE))</f>
        <v>0.48824188129899215</v>
      </c>
      <c r="I3" s="196">
        <f t="shared" ref="I3:I27" si="7">IF($O3=0,"",VLOOKUP($O3,$P:$AE,10,FALSE))</f>
        <v>37</v>
      </c>
      <c r="J3" s="196">
        <f t="shared" ref="J3:J27" si="8">IF($O3=0,"",IF(VLOOKUP($O3,$P:$AE,11,FALSE)&gt;=100,0,VLOOKUP($O3,$P:$AE,11,FALSE)))</f>
        <v>14</v>
      </c>
      <c r="K3" s="198">
        <f t="shared" ref="K3:K27" si="9">IF($O3=0,"",VLOOKUP($O3,$P:$AE,12,FALSE))</f>
        <v>0.9064449064449065</v>
      </c>
      <c r="L3" s="199">
        <f t="shared" ref="L3:L27" si="10">IF($O3=0,"",VLOOKUP($O3,$P:$AE,14,FALSE))</f>
        <v>1.8648648648648649</v>
      </c>
      <c r="M3" s="200">
        <f t="shared" ref="M3:M27" si="11">IF($O3=0,"",VLOOKUP($O3,$P:$AE,16,FALSE))</f>
        <v>14.647256438969764</v>
      </c>
      <c r="N3" s="3" t="str">
        <f>B3</f>
        <v>Havermans, Jos</v>
      </c>
      <c r="O3" s="105">
        <f t="shared" ref="O3:O27" si="12">IFERROR(LARGE($P:$P,ROW($A1)),0)</f>
        <v>187468.79628079623</v>
      </c>
      <c r="P3" s="105">
        <f t="shared" ref="P3:P27" si="13">IF(R3="",0,AC3*100000+IF(U3=0,0,(100-(U3/Y3)))+(AA3*1000)+AF3)</f>
        <v>177670.66076371408</v>
      </c>
      <c r="Q3" s="132">
        <v>1</v>
      </c>
      <c r="R3" s="11" t="str">
        <f>IF(OR(VLOOKUP(Q3,Deelnemers!A:C,2,FALSE)=0,VLOOKUP(Q3,Deelnemers!A:C,3,FALSE)=0),"",VLOOKUP(Q3,Deelnemers!A:C,2,FALSE))</f>
        <v>Hanegraaf, Daan</v>
      </c>
      <c r="S3" s="7">
        <f>VLOOKUP(R3,Deelnemers!$B:$D,2,FALSE)</f>
        <v>17</v>
      </c>
      <c r="T3" s="7">
        <f>'Hanegraaf, Daan'!$S$103</f>
        <v>621</v>
      </c>
      <c r="U3" s="7">
        <f>'Hanegraaf, Daan'!$T$103</f>
        <v>991</v>
      </c>
      <c r="V3" s="7">
        <f>'Hanegraaf, Daan'!$U$103</f>
        <v>6</v>
      </c>
      <c r="W3" s="7">
        <f>'Hanegraaf, Daan'!$W$103</f>
        <v>76</v>
      </c>
      <c r="X3" s="52">
        <f>IF(T3=0,0,'Hanegraaf, Daan'!$V$103)</f>
        <v>0.6266397578203835</v>
      </c>
      <c r="Y3" s="51">
        <f>'Hanegraaf, Daan'!$X$188</f>
        <v>43</v>
      </c>
      <c r="Z3" s="51">
        <f>IFERROR(IF(MAX('Hanegraaf, Daan'!$W$4:$W$102)=1,MIN('Hanegraaf, Daan'!$X$4:$X$102)/10,MIN('Hanegraaf, Daan'!$X$4:$X$102)),0)</f>
        <v>14</v>
      </c>
      <c r="AA3" s="67">
        <f t="shared" ref="AA3" si="14">IF(T3=0,0,T3/S3/Y3)</f>
        <v>0.84952120383036944</v>
      </c>
      <c r="AB3" s="53">
        <f t="shared" ref="AB3" si="15">W3/Y3</f>
        <v>1.7674418604651163</v>
      </c>
      <c r="AC3" s="53">
        <f t="shared" ref="AC3:AC27" si="16">IF(T3=0,0,IF(Y3&gt;=(MAX($Y$3:$Y$27)/2),W3/Y3,W3/Y3*(Y3/(MAX($Y$3:$Y$27)/2))))</f>
        <v>1.7674418604651163</v>
      </c>
      <c r="AD3" s="239">
        <f t="shared" ref="AD3:AD27" si="17">IF(Y3&gt;=(MAX($Y$3:$Y$27)/2),100,(Y3/(MAX($Y$3:$Y$27)/2))*100)</f>
        <v>100</v>
      </c>
      <c r="AE3" s="51">
        <f>IF(T3=0,S3,X3*30)</f>
        <v>18.799192734611506</v>
      </c>
      <c r="AF3" s="3">
        <v>2.5000000000000001E-5</v>
      </c>
    </row>
    <row r="4" spans="1:32" ht="18.75" customHeight="1">
      <c r="A4" s="201">
        <v>2</v>
      </c>
      <c r="B4" s="202" t="str">
        <f t="shared" si="0"/>
        <v>Hanegraaf, Daan</v>
      </c>
      <c r="C4" s="203">
        <f t="shared" si="1"/>
        <v>17</v>
      </c>
      <c r="D4" s="204">
        <f t="shared" si="2"/>
        <v>621</v>
      </c>
      <c r="E4" s="204">
        <f t="shared" si="3"/>
        <v>991</v>
      </c>
      <c r="F4" s="204">
        <f t="shared" si="4"/>
        <v>6</v>
      </c>
      <c r="G4" s="204">
        <f t="shared" si="5"/>
        <v>76</v>
      </c>
      <c r="H4" s="205">
        <f t="shared" si="6"/>
        <v>0.6266397578203835</v>
      </c>
      <c r="I4" s="204">
        <f t="shared" si="7"/>
        <v>43</v>
      </c>
      <c r="J4" s="204">
        <f t="shared" si="8"/>
        <v>14</v>
      </c>
      <c r="K4" s="206">
        <f t="shared" si="9"/>
        <v>0.84952120383036944</v>
      </c>
      <c r="L4" s="207">
        <f t="shared" si="10"/>
        <v>1.7674418604651163</v>
      </c>
      <c r="M4" s="208">
        <f t="shared" si="11"/>
        <v>18.799192734611506</v>
      </c>
      <c r="N4" s="3" t="str">
        <f t="shared" ref="N4:N27" si="18">B4</f>
        <v>Hanegraaf, Daan</v>
      </c>
      <c r="O4" s="105">
        <f t="shared" si="12"/>
        <v>177670.66076371408</v>
      </c>
      <c r="P4" s="105">
        <f t="shared" si="13"/>
        <v>69919.828901005341</v>
      </c>
      <c r="Q4" s="132">
        <v>2</v>
      </c>
      <c r="R4" s="11" t="str">
        <f>IF(OR(VLOOKUP(Q4,Deelnemers!A:C,2,FALSE)=0,VLOOKUP(Q4,Deelnemers!A:C,3,FALSE)=0),"",VLOOKUP(Q4,Deelnemers!A:C,2,FALSE))</f>
        <v>Hanegraaf, Hein</v>
      </c>
      <c r="S4" s="7">
        <f>VLOOKUP(R4,Deelnemers!$B:$D,2,FALSE)</f>
        <v>17</v>
      </c>
      <c r="T4" s="7">
        <f>'Hanegraaf, Hein'!$S$103</f>
        <v>282</v>
      </c>
      <c r="U4" s="7">
        <f>'Hanegraaf, Hein'!$T$103</f>
        <v>552</v>
      </c>
      <c r="V4" s="7">
        <f>'Hanegraaf, Hein'!$U$103</f>
        <v>7</v>
      </c>
      <c r="W4" s="7">
        <f>'Hanegraaf, Hein'!$W$103</f>
        <v>19</v>
      </c>
      <c r="X4" s="52">
        <f>IF(T4=0,0,'Hanegraaf, Hein'!$V$103)</f>
        <v>0.51086956521739135</v>
      </c>
      <c r="Y4" s="51">
        <f>'Hanegraaf, Hein'!$X$188</f>
        <v>22</v>
      </c>
      <c r="Z4" s="51">
        <f>IFERROR(IF(MAX('Hanegraaf, Hein'!$W$4:$W$102)=1,MIN('Hanegraaf, Hein'!$X$4:$X$102)/10,MIN('Hanegraaf, Hein'!$X$4:$X$102)),0)</f>
        <v>17</v>
      </c>
      <c r="AA4" s="67">
        <f t="shared" ref="AA4:AA27" si="19">IF(T4=0,0,T4/S4/Y4)</f>
        <v>0.75401069518716579</v>
      </c>
      <c r="AB4" s="53">
        <f t="shared" ref="AB4:AB27" si="20">W4/Y4</f>
        <v>0.86363636363636365</v>
      </c>
      <c r="AC4" s="53">
        <f t="shared" si="16"/>
        <v>0.69090909090909092</v>
      </c>
      <c r="AD4" s="239">
        <f t="shared" si="17"/>
        <v>80</v>
      </c>
      <c r="AE4" s="51">
        <f t="shared" ref="AE4:AE27" si="21">IF(T4=0,S4,X4*30)</f>
        <v>15.32608695652174</v>
      </c>
      <c r="AF4">
        <v>2.4000000000000001E-5</v>
      </c>
    </row>
    <row r="5" spans="1:32" ht="18.75" customHeight="1">
      <c r="A5" s="209">
        <v>3</v>
      </c>
      <c r="B5" s="210" t="str">
        <f t="shared" si="0"/>
        <v>Vermeulen, Rudolf</v>
      </c>
      <c r="C5" s="211">
        <f t="shared" si="1"/>
        <v>14</v>
      </c>
      <c r="D5" s="212">
        <f t="shared" si="2"/>
        <v>661</v>
      </c>
      <c r="E5" s="212">
        <f t="shared" si="3"/>
        <v>1343</v>
      </c>
      <c r="F5" s="212">
        <f t="shared" si="4"/>
        <v>6</v>
      </c>
      <c r="G5" s="212">
        <f t="shared" si="5"/>
        <v>85</v>
      </c>
      <c r="H5" s="213">
        <f t="shared" si="6"/>
        <v>0.49218168279970215</v>
      </c>
      <c r="I5" s="212">
        <f t="shared" si="7"/>
        <v>55</v>
      </c>
      <c r="J5" s="212">
        <f t="shared" si="8"/>
        <v>12</v>
      </c>
      <c r="K5" s="214">
        <f t="shared" si="9"/>
        <v>0.85844155844155845</v>
      </c>
      <c r="L5" s="215">
        <f t="shared" si="10"/>
        <v>1.5454545454545454</v>
      </c>
      <c r="M5" s="216">
        <f t="shared" si="11"/>
        <v>14.765450483991064</v>
      </c>
      <c r="N5" s="3" t="str">
        <f t="shared" si="18"/>
        <v>Vermeulen, Rudolf</v>
      </c>
      <c r="O5" s="105">
        <f t="shared" si="12"/>
        <v>155479.20564270561</v>
      </c>
      <c r="P5" s="105">
        <f t="shared" si="13"/>
        <v>187468.79628079623</v>
      </c>
      <c r="Q5" s="132">
        <v>3</v>
      </c>
      <c r="R5" s="11" t="str">
        <f>IF(OR(VLOOKUP(Q5,Deelnemers!A:C,2,FALSE)=0,VLOOKUP(Q5,Deelnemers!A:C,3,FALSE)=0),"",VLOOKUP(Q5,Deelnemers!A:C,2,FALSE))</f>
        <v>Havermans, Jos</v>
      </c>
      <c r="S5" s="7">
        <f>VLOOKUP(R5,Deelnemers!$B:$D,2,FALSE)</f>
        <v>13</v>
      </c>
      <c r="T5" s="7">
        <f>'Havermans, Jos'!$S$103</f>
        <v>436</v>
      </c>
      <c r="U5" s="7">
        <f>'Havermans, Jos'!$T$103</f>
        <v>893</v>
      </c>
      <c r="V5" s="7">
        <f>'Havermans, Jos'!$U$103</f>
        <v>5</v>
      </c>
      <c r="W5" s="7">
        <f>'Havermans, Jos'!$W$103</f>
        <v>69</v>
      </c>
      <c r="X5" s="52">
        <f>IF(T5=0,0,'Havermans, Jos'!$V$103)</f>
        <v>0.48824188129899215</v>
      </c>
      <c r="Y5" s="51">
        <f>'Havermans, Jos'!$X$188</f>
        <v>37</v>
      </c>
      <c r="Z5" s="51">
        <f>IFERROR(IF(MAX('Havermans, Jos'!$W$4:$W$102)=1,MIN('Havermans, Jos'!$X$4:$X$102)/10,MIN('Havermans, Jos'!$X$4:$X$102)),0)</f>
        <v>14</v>
      </c>
      <c r="AA5" s="67">
        <f t="shared" si="19"/>
        <v>0.9064449064449065</v>
      </c>
      <c r="AB5" s="53">
        <f t="shared" si="20"/>
        <v>1.8648648648648649</v>
      </c>
      <c r="AC5" s="53">
        <f t="shared" si="16"/>
        <v>1.8648648648648649</v>
      </c>
      <c r="AD5" s="239">
        <f t="shared" si="17"/>
        <v>100</v>
      </c>
      <c r="AE5" s="51">
        <f t="shared" si="21"/>
        <v>14.647256438969764</v>
      </c>
      <c r="AF5" s="3">
        <v>2.3E-5</v>
      </c>
    </row>
    <row r="6" spans="1:32" ht="18.75" customHeight="1">
      <c r="A6" s="217">
        <v>4</v>
      </c>
      <c r="B6" s="218" t="str">
        <f t="shared" si="0"/>
        <v>Kroese, Gerard</v>
      </c>
      <c r="C6" s="219">
        <f t="shared" si="1"/>
        <v>13</v>
      </c>
      <c r="D6" s="220">
        <f t="shared" si="2"/>
        <v>251</v>
      </c>
      <c r="E6" s="220">
        <f t="shared" si="3"/>
        <v>552</v>
      </c>
      <c r="F6" s="220">
        <f t="shared" si="4"/>
        <v>5</v>
      </c>
      <c r="G6" s="220">
        <f t="shared" si="5"/>
        <v>39</v>
      </c>
      <c r="H6" s="221">
        <f t="shared" si="6"/>
        <v>0.45471014492753625</v>
      </c>
      <c r="I6" s="220">
        <f t="shared" si="7"/>
        <v>22</v>
      </c>
      <c r="J6" s="220">
        <f t="shared" si="8"/>
        <v>16</v>
      </c>
      <c r="K6" s="222">
        <f t="shared" si="9"/>
        <v>0.8776223776223776</v>
      </c>
      <c r="L6" s="223">
        <f t="shared" si="10"/>
        <v>1.4181818181818182</v>
      </c>
      <c r="M6" s="224">
        <f t="shared" si="11"/>
        <v>13.641304347826088</v>
      </c>
      <c r="N6" s="3" t="str">
        <f t="shared" si="18"/>
        <v>Kroese, Gerard</v>
      </c>
      <c r="O6" s="105">
        <f t="shared" si="12"/>
        <v>142770.7133067133</v>
      </c>
      <c r="P6" s="105">
        <f t="shared" si="13"/>
        <v>89712.697552864192</v>
      </c>
      <c r="Q6" s="132">
        <v>4</v>
      </c>
      <c r="R6" s="11" t="str">
        <f>IF(OR(VLOOKUP(Q6,Deelnemers!A:C,2,FALSE)=0,VLOOKUP(Q6,Deelnemers!A:C,3,FALSE)=0),"",VLOOKUP(Q6,Deelnemers!A:C,2,FALSE))</f>
        <v>Hoppenbrouwers, Ben</v>
      </c>
      <c r="S6" s="7">
        <f>VLOOKUP(R6,Deelnemers!$B:$D,2,FALSE)</f>
        <v>12</v>
      </c>
      <c r="T6" s="7">
        <f>'Hoppenbrouwers, Ben'!$S$103</f>
        <v>485</v>
      </c>
      <c r="U6" s="7">
        <f>'Hoppenbrouwers, Ben'!$T$103</f>
        <v>1331</v>
      </c>
      <c r="V6" s="7">
        <f>'Hoppenbrouwers, Ben'!$U$103</f>
        <v>5</v>
      </c>
      <c r="W6" s="7">
        <f>'Hoppenbrouwers, Ben'!$W$103</f>
        <v>48</v>
      </c>
      <c r="X6" s="52">
        <f>IF(T6=0,0,'Hoppenbrouwers, Ben'!$V$103)</f>
        <v>0.36438767843726522</v>
      </c>
      <c r="Y6" s="51">
        <f>'Hoppenbrouwers, Ben'!$X$188</f>
        <v>54</v>
      </c>
      <c r="Z6" s="51">
        <f>IFERROR(IF(MAX('Hoppenbrouwers, Ben'!$W$4:$W$102)=1,MIN('Hoppenbrouwers, Ben'!$X$4:$X$102)/10,MIN('Hoppenbrouwers, Ben'!$X$4:$X$102)),0)</f>
        <v>15</v>
      </c>
      <c r="AA6" s="67">
        <f t="shared" si="19"/>
        <v>0.74845679012345678</v>
      </c>
      <c r="AB6" s="53">
        <f t="shared" si="20"/>
        <v>0.88888888888888884</v>
      </c>
      <c r="AC6" s="53">
        <f t="shared" si="16"/>
        <v>0.88888888888888884</v>
      </c>
      <c r="AD6" s="239">
        <f t="shared" si="17"/>
        <v>100</v>
      </c>
      <c r="AE6" s="51">
        <f t="shared" si="21"/>
        <v>10.931630353117956</v>
      </c>
      <c r="AF6">
        <v>2.1999999999999999E-5</v>
      </c>
    </row>
    <row r="7" spans="1:32" ht="18.75" customHeight="1">
      <c r="A7" s="217">
        <v>5</v>
      </c>
      <c r="B7" s="218" t="str">
        <f t="shared" si="0"/>
        <v>Vissenberg, Erwin</v>
      </c>
      <c r="C7" s="219">
        <f t="shared" si="1"/>
        <v>19</v>
      </c>
      <c r="D7" s="220">
        <f t="shared" si="2"/>
        <v>676</v>
      </c>
      <c r="E7" s="220">
        <f t="shared" si="3"/>
        <v>1037</v>
      </c>
      <c r="F7" s="220">
        <f t="shared" si="4"/>
        <v>10</v>
      </c>
      <c r="G7" s="220">
        <f t="shared" si="5"/>
        <v>56</v>
      </c>
      <c r="H7" s="221">
        <f t="shared" si="6"/>
        <v>0.6518804243008679</v>
      </c>
      <c r="I7" s="220">
        <f t="shared" si="7"/>
        <v>42</v>
      </c>
      <c r="J7" s="220">
        <f t="shared" si="8"/>
        <v>14</v>
      </c>
      <c r="K7" s="222">
        <f t="shared" si="9"/>
        <v>0.8471177944862156</v>
      </c>
      <c r="L7" s="223">
        <f t="shared" si="10"/>
        <v>1.3333333333333333</v>
      </c>
      <c r="M7" s="224">
        <f t="shared" si="11"/>
        <v>19.556412729026036</v>
      </c>
      <c r="N7" s="3" t="str">
        <f t="shared" si="18"/>
        <v>Vissenberg, Erwin</v>
      </c>
      <c r="O7" s="105">
        <f t="shared" si="12"/>
        <v>134255.8215121899</v>
      </c>
      <c r="P7" s="105">
        <f t="shared" si="13"/>
        <v>131475.02126283009</v>
      </c>
      <c r="Q7" s="132">
        <v>5</v>
      </c>
      <c r="R7" s="11" t="str">
        <f>IF(OR(VLOOKUP(Q7,Deelnemers!A:C,2,FALSE)=0,VLOOKUP(Q7,Deelnemers!A:C,3,FALSE)=0),"",VLOOKUP(Q7,Deelnemers!A:C,2,FALSE))</f>
        <v>Jochems, Cees</v>
      </c>
      <c r="S7" s="7">
        <f>VLOOKUP(R7,Deelnemers!$B:$D,2,FALSE)</f>
        <v>17</v>
      </c>
      <c r="T7" s="7">
        <f>'Jochems, Cees'!$S$103</f>
        <v>517</v>
      </c>
      <c r="U7" s="7">
        <f>'Jochems, Cees'!$T$103</f>
        <v>911</v>
      </c>
      <c r="V7" s="7">
        <f>'Jochems, Cees'!$U$103</f>
        <v>6</v>
      </c>
      <c r="W7" s="7">
        <f>'Jochems, Cees'!$W$103</f>
        <v>47</v>
      </c>
      <c r="X7" s="52">
        <f>IF(T7=0,0,'Jochems, Cees'!$V$103)</f>
        <v>0.56750823271130624</v>
      </c>
      <c r="Y7" s="51">
        <f>'Jochems, Cees'!$X$188</f>
        <v>36</v>
      </c>
      <c r="Z7" s="51">
        <f>IFERROR(IF(MAX('Jochems, Cees'!$W$4:$W$102)=1,MIN('Jochems, Cees'!$X$4:$X$102)/10,MIN('Jochems, Cees'!$X$4:$X$102)),0)</f>
        <v>11</v>
      </c>
      <c r="AA7" s="67">
        <f t="shared" si="19"/>
        <v>0.84477124183006536</v>
      </c>
      <c r="AB7" s="53">
        <f t="shared" si="20"/>
        <v>1.3055555555555556</v>
      </c>
      <c r="AC7" s="53">
        <f t="shared" si="16"/>
        <v>1.3055555555555556</v>
      </c>
      <c r="AD7" s="239">
        <f t="shared" si="17"/>
        <v>100</v>
      </c>
      <c r="AE7" s="51">
        <f t="shared" si="21"/>
        <v>17.025246981339187</v>
      </c>
      <c r="AF7" s="3">
        <v>2.0999999999999999E-5</v>
      </c>
    </row>
    <row r="8" spans="1:32" ht="18.75" customHeight="1">
      <c r="A8" s="217">
        <v>6</v>
      </c>
      <c r="B8" s="218" t="str">
        <f t="shared" si="0"/>
        <v>Jochems, Cees</v>
      </c>
      <c r="C8" s="219">
        <f t="shared" si="1"/>
        <v>17</v>
      </c>
      <c r="D8" s="220">
        <f t="shared" si="2"/>
        <v>517</v>
      </c>
      <c r="E8" s="220">
        <f t="shared" si="3"/>
        <v>911</v>
      </c>
      <c r="F8" s="220">
        <f t="shared" si="4"/>
        <v>6</v>
      </c>
      <c r="G8" s="220">
        <f t="shared" si="5"/>
        <v>47</v>
      </c>
      <c r="H8" s="221">
        <f t="shared" si="6"/>
        <v>0.56750823271130624</v>
      </c>
      <c r="I8" s="220">
        <f t="shared" si="7"/>
        <v>36</v>
      </c>
      <c r="J8" s="220">
        <f t="shared" si="8"/>
        <v>11</v>
      </c>
      <c r="K8" s="222">
        <f t="shared" si="9"/>
        <v>0.84477124183006536</v>
      </c>
      <c r="L8" s="223">
        <f t="shared" si="10"/>
        <v>1.3055555555555556</v>
      </c>
      <c r="M8" s="224">
        <f t="shared" si="11"/>
        <v>17.025246981339187</v>
      </c>
      <c r="N8" s="3" t="str">
        <f t="shared" si="18"/>
        <v>Jochems, Cees</v>
      </c>
      <c r="O8" s="105">
        <f t="shared" si="12"/>
        <v>131475.02126283009</v>
      </c>
      <c r="P8" s="105">
        <f t="shared" si="13"/>
        <v>142770.7133067133</v>
      </c>
      <c r="Q8" s="132">
        <v>6</v>
      </c>
      <c r="R8" s="11" t="str">
        <f>IF(OR(VLOOKUP(Q8,Deelnemers!A:C,2,FALSE)=0,VLOOKUP(Q8,Deelnemers!A:C,3,FALSE)=0),"",VLOOKUP(Q8,Deelnemers!A:C,2,FALSE))</f>
        <v>Kroese, Gerard</v>
      </c>
      <c r="S8" s="7">
        <f>VLOOKUP(R8,Deelnemers!$B:$D,2,FALSE)</f>
        <v>13</v>
      </c>
      <c r="T8" s="7">
        <f>'Kroese, Gerard'!$S$103</f>
        <v>251</v>
      </c>
      <c r="U8" s="7">
        <f>'Kroese, Gerard'!$T$103</f>
        <v>552</v>
      </c>
      <c r="V8" s="7">
        <f>'Kroese, Gerard'!$U$103</f>
        <v>5</v>
      </c>
      <c r="W8" s="7">
        <f>'Kroese, Gerard'!$W$103</f>
        <v>39</v>
      </c>
      <c r="X8" s="52">
        <f>IF(T8=0,0,'Kroese, Gerard'!$V$103)</f>
        <v>0.45471014492753625</v>
      </c>
      <c r="Y8" s="7">
        <f>'Kroese, Gerard'!$X$188</f>
        <v>22</v>
      </c>
      <c r="Z8" s="51">
        <f>IFERROR(IF(MAX('Kroese, Gerard'!$W$4:$W$102)=1,MIN('Kroese, Gerard'!$X$4:$X$102)/10,MIN('Kroese, Gerard'!$X$4:$X$102)),0)</f>
        <v>16</v>
      </c>
      <c r="AA8" s="67">
        <f t="shared" si="19"/>
        <v>0.8776223776223776</v>
      </c>
      <c r="AB8" s="53">
        <f t="shared" si="20"/>
        <v>1.7727272727272727</v>
      </c>
      <c r="AC8" s="53">
        <f t="shared" si="16"/>
        <v>1.4181818181818182</v>
      </c>
      <c r="AD8" s="239">
        <f t="shared" si="17"/>
        <v>80</v>
      </c>
      <c r="AE8" s="51">
        <f t="shared" si="21"/>
        <v>13.641304347826088</v>
      </c>
      <c r="AF8">
        <v>2.0000000000000002E-5</v>
      </c>
    </row>
    <row r="9" spans="1:32" ht="18.75" customHeight="1">
      <c r="A9" s="217">
        <v>7</v>
      </c>
      <c r="B9" s="218" t="str">
        <f t="shared" si="0"/>
        <v>Steen, Jan van</v>
      </c>
      <c r="C9" s="219">
        <f t="shared" si="1"/>
        <v>14</v>
      </c>
      <c r="D9" s="220">
        <f t="shared" si="2"/>
        <v>368</v>
      </c>
      <c r="E9" s="220">
        <f t="shared" si="3"/>
        <v>843</v>
      </c>
      <c r="F9" s="220">
        <f t="shared" si="4"/>
        <v>4</v>
      </c>
      <c r="G9" s="220">
        <f t="shared" si="5"/>
        <v>34</v>
      </c>
      <c r="H9" s="221">
        <f t="shared" si="6"/>
        <v>0.43653618030842228</v>
      </c>
      <c r="I9" s="220">
        <f t="shared" si="7"/>
        <v>32</v>
      </c>
      <c r="J9" s="220">
        <f t="shared" si="8"/>
        <v>22</v>
      </c>
      <c r="K9" s="222">
        <f t="shared" si="9"/>
        <v>0.8214285714285714</v>
      </c>
      <c r="L9" s="223">
        <f t="shared" si="10"/>
        <v>1.0625</v>
      </c>
      <c r="M9" s="224">
        <f t="shared" si="11"/>
        <v>13.096085409252668</v>
      </c>
      <c r="N9" s="3" t="str">
        <f t="shared" si="18"/>
        <v>Steen, Jan van</v>
      </c>
      <c r="O9" s="105">
        <f t="shared" si="12"/>
        <v>107146.12555812554</v>
      </c>
      <c r="P9" s="105">
        <f t="shared" ref="P9:P24" si="22">IF(R9="",0,AC9*100000+IF(U10=0,0,(100-(U10/Y10)))+(AA9*1000)+AF9)</f>
        <v>62664.222718040081</v>
      </c>
      <c r="Q9" s="132">
        <v>7</v>
      </c>
      <c r="R9" s="11" t="str">
        <f>IF(OR(VLOOKUP(Q9,Deelnemers!A:C,2,FALSE)=0,VLOOKUP(Q9,Deelnemers!A:C,3,FALSE)=0),"",VLOOKUP(Q9,Deelnemers!A:C,2,FALSE))</f>
        <v>Oorschot, René van</v>
      </c>
      <c r="S9" s="7">
        <f>VLOOKUP(R9,Deelnemers!$B:$D,2,FALSE)</f>
        <v>14</v>
      </c>
      <c r="T9" s="7">
        <f>'Oorschot, René van'!$S$103</f>
        <v>248</v>
      </c>
      <c r="U9" s="7">
        <f>'Oorschot, René van'!$T$103</f>
        <v>599</v>
      </c>
      <c r="V9" s="7">
        <f>'Oorschot, René van'!$U$103</f>
        <v>5</v>
      </c>
      <c r="W9" s="7">
        <f>'Oorschot, René van'!$W$103</f>
        <v>17</v>
      </c>
      <c r="X9" s="52">
        <f>IF(T9=0,0,'Oorschot, René van'!$V$103)</f>
        <v>0.41402337228714525</v>
      </c>
      <c r="Y9" s="51">
        <f>'Oorschot, René van'!$X$188</f>
        <v>23</v>
      </c>
      <c r="Z9" s="51">
        <f>IFERROR(IF(MAX('Oorschot, René van'!$W$4:$W$102)=1,MIN('Oorschot, René van'!$X$4:$X$102)/10,MIN('Oorschot, René van'!$X$4:$X$102)),0)</f>
        <v>21</v>
      </c>
      <c r="AA9" s="67">
        <f t="shared" si="19"/>
        <v>0.77018633540372672</v>
      </c>
      <c r="AB9" s="53">
        <f t="shared" si="20"/>
        <v>0.73913043478260865</v>
      </c>
      <c r="AC9" s="53">
        <f t="shared" si="16"/>
        <v>0.61818181818181805</v>
      </c>
      <c r="AD9" s="239">
        <f t="shared" si="17"/>
        <v>83.636363636363626</v>
      </c>
      <c r="AE9" s="51">
        <f t="shared" si="21"/>
        <v>12.420701168614357</v>
      </c>
      <c r="AF9" s="3">
        <v>1.9000000000000001E-5</v>
      </c>
    </row>
    <row r="10" spans="1:32" ht="18.75" customHeight="1">
      <c r="A10" s="217">
        <v>8</v>
      </c>
      <c r="B10" s="218" t="str">
        <f t="shared" si="0"/>
        <v>Zagers, Kees</v>
      </c>
      <c r="C10" s="219">
        <f t="shared" si="1"/>
        <v>12</v>
      </c>
      <c r="D10" s="220">
        <f t="shared" si="2"/>
        <v>497</v>
      </c>
      <c r="E10" s="220">
        <f t="shared" si="3"/>
        <v>1330</v>
      </c>
      <c r="F10" s="220">
        <f t="shared" si="4"/>
        <v>5</v>
      </c>
      <c r="G10" s="220">
        <f t="shared" si="5"/>
        <v>57</v>
      </c>
      <c r="H10" s="221">
        <f t="shared" si="6"/>
        <v>0.37368421052631579</v>
      </c>
      <c r="I10" s="220">
        <f t="shared" si="7"/>
        <v>54</v>
      </c>
      <c r="J10" s="220">
        <f t="shared" si="8"/>
        <v>14</v>
      </c>
      <c r="K10" s="222">
        <f t="shared" si="9"/>
        <v>0.76697530864197527</v>
      </c>
      <c r="L10" s="223">
        <f t="shared" si="10"/>
        <v>1.0555555555555556</v>
      </c>
      <c r="M10" s="224">
        <f t="shared" si="11"/>
        <v>11.210526315789474</v>
      </c>
      <c r="N10" s="3" t="str">
        <f t="shared" si="18"/>
        <v>Zagers, Kees</v>
      </c>
      <c r="O10" s="105">
        <f t="shared" si="12"/>
        <v>106399.70734778578</v>
      </c>
      <c r="P10" s="105">
        <f t="shared" si="22"/>
        <v>104529.71687406061</v>
      </c>
      <c r="Q10" s="132">
        <v>8</v>
      </c>
      <c r="R10" s="11" t="str">
        <f>IF(OR(VLOOKUP(Q10,Deelnemers!A:C,2,FALSE)=0,VLOOKUP(Q10,Deelnemers!A:C,3,FALSE)=0),"",VLOOKUP(Q10,Deelnemers!A:C,2,FALSE))</f>
        <v>Praat, Marcel van</v>
      </c>
      <c r="S10" s="7">
        <f>VLOOKUP(R10,Deelnemers!$B:$D,2,FALSE)</f>
        <v>12</v>
      </c>
      <c r="T10" s="7">
        <f>'Praat, Marcel van'!$S$103</f>
        <v>541</v>
      </c>
      <c r="U10" s="7">
        <f>'Praat, Marcel van'!$T$103</f>
        <v>1328</v>
      </c>
      <c r="V10" s="7">
        <f>'Praat, Marcel van'!$U$103</f>
        <v>4</v>
      </c>
      <c r="W10" s="7">
        <f>'Praat, Marcel van'!$W$103</f>
        <v>57</v>
      </c>
      <c r="X10" s="52">
        <f>IF(T10=0,0,'Praat, Marcel van'!$V$103)</f>
        <v>0.40737951807228917</v>
      </c>
      <c r="Y10" s="51">
        <f>'Praat, Marcel van'!$X$188</f>
        <v>55</v>
      </c>
      <c r="Z10" s="51">
        <f>IFERROR(IF(MAX('Praat, Marcel van'!$W$4:$W$102)=1,MIN('Praat, Marcel van'!$X$4:$X$102)/10,MIN('Praat, Marcel van'!$X$4:$X$102)),0)</f>
        <v>10</v>
      </c>
      <c r="AA10" s="67">
        <f t="shared" si="19"/>
        <v>0.8196969696969697</v>
      </c>
      <c r="AB10" s="53">
        <f t="shared" si="20"/>
        <v>1.0363636363636364</v>
      </c>
      <c r="AC10" s="53">
        <f t="shared" si="16"/>
        <v>1.0363636363636364</v>
      </c>
      <c r="AD10" s="239">
        <f t="shared" si="17"/>
        <v>100</v>
      </c>
      <c r="AE10" s="51">
        <f t="shared" si="21"/>
        <v>12.221385542168676</v>
      </c>
      <c r="AF10">
        <v>1.8E-5</v>
      </c>
    </row>
    <row r="11" spans="1:32" ht="18.75" customHeight="1">
      <c r="A11" s="217">
        <v>9</v>
      </c>
      <c r="B11" s="218" t="str">
        <f t="shared" si="0"/>
        <v>Praat, Marcel van</v>
      </c>
      <c r="C11" s="219">
        <f t="shared" si="1"/>
        <v>12</v>
      </c>
      <c r="D11" s="220">
        <f t="shared" si="2"/>
        <v>541</v>
      </c>
      <c r="E11" s="220">
        <f t="shared" si="3"/>
        <v>1328</v>
      </c>
      <c r="F11" s="220">
        <f t="shared" si="4"/>
        <v>4</v>
      </c>
      <c r="G11" s="220">
        <f t="shared" si="5"/>
        <v>57</v>
      </c>
      <c r="H11" s="221">
        <f t="shared" si="6"/>
        <v>0.40737951807228917</v>
      </c>
      <c r="I11" s="220">
        <f t="shared" si="7"/>
        <v>55</v>
      </c>
      <c r="J11" s="220">
        <f t="shared" si="8"/>
        <v>10</v>
      </c>
      <c r="K11" s="222">
        <f t="shared" si="9"/>
        <v>0.8196969696969697</v>
      </c>
      <c r="L11" s="223">
        <f t="shared" si="10"/>
        <v>1.0363636363636364</v>
      </c>
      <c r="M11" s="224">
        <f t="shared" si="11"/>
        <v>12.221385542168676</v>
      </c>
      <c r="N11" s="3" t="str">
        <f t="shared" si="18"/>
        <v>Praat, Marcel van</v>
      </c>
      <c r="O11" s="105">
        <f t="shared" si="12"/>
        <v>104529.71687406061</v>
      </c>
      <c r="P11" s="105">
        <f t="shared" si="22"/>
        <v>107146.12555812554</v>
      </c>
      <c r="Q11" s="132">
        <v>9</v>
      </c>
      <c r="R11" s="11" t="str">
        <f>IF(OR(VLOOKUP(Q11,Deelnemers!A:C,2,FALSE)=0,VLOOKUP(Q11,Deelnemers!A:C,3,FALSE)=0),"",VLOOKUP(Q11,Deelnemers!A:C,2,FALSE))</f>
        <v>Steen, Jan van</v>
      </c>
      <c r="S11" s="7">
        <f>VLOOKUP(R11,Deelnemers!$B:$D,2,FALSE)</f>
        <v>14</v>
      </c>
      <c r="T11" s="7">
        <f>'Steen, Jan van'!$S$103</f>
        <v>368</v>
      </c>
      <c r="U11" s="7">
        <f>'Steen, Jan van'!$T$103</f>
        <v>843</v>
      </c>
      <c r="V11" s="7">
        <f>'Steen, Jan van'!$U$103</f>
        <v>4</v>
      </c>
      <c r="W11" s="7">
        <f>'Steen, Jan van'!$W$103</f>
        <v>34</v>
      </c>
      <c r="X11" s="52">
        <f>IF(T11=0,0,'Steen, Jan van'!$V$103)</f>
        <v>0.43653618030842228</v>
      </c>
      <c r="Y11" s="51">
        <f>'Steen, Jan van'!$X$188</f>
        <v>32</v>
      </c>
      <c r="Z11" s="51">
        <f>IFERROR(IF(MAX('Steen, Jan van'!$W$4:$W$102)=1,MIN('Steen, Jan van'!$X$4:$X$102)/10,MIN('Steen, Jan van'!$X$4:$X$102)),0)</f>
        <v>22</v>
      </c>
      <c r="AA11" s="67">
        <f t="shared" si="19"/>
        <v>0.8214285714285714</v>
      </c>
      <c r="AB11" s="53">
        <f t="shared" si="20"/>
        <v>1.0625</v>
      </c>
      <c r="AC11" s="53">
        <f t="shared" si="16"/>
        <v>1.0625</v>
      </c>
      <c r="AD11" s="239">
        <f t="shared" si="17"/>
        <v>100</v>
      </c>
      <c r="AE11" s="51">
        <f t="shared" si="21"/>
        <v>13.096085409252668</v>
      </c>
      <c r="AF11" s="3">
        <v>1.7E-5</v>
      </c>
    </row>
    <row r="12" spans="1:32" ht="18.75" customHeight="1">
      <c r="A12" s="217">
        <v>10</v>
      </c>
      <c r="B12" s="218" t="str">
        <f t="shared" si="0"/>
        <v>Steen, Kees van</v>
      </c>
      <c r="C12" s="219">
        <f t="shared" si="1"/>
        <v>14</v>
      </c>
      <c r="D12" s="220">
        <f t="shared" si="2"/>
        <v>366</v>
      </c>
      <c r="E12" s="220">
        <f t="shared" si="3"/>
        <v>835</v>
      </c>
      <c r="F12" s="220">
        <f t="shared" si="4"/>
        <v>6</v>
      </c>
      <c r="G12" s="220">
        <f t="shared" si="5"/>
        <v>33</v>
      </c>
      <c r="H12" s="221">
        <f t="shared" si="6"/>
        <v>0.43832335329341315</v>
      </c>
      <c r="I12" s="220">
        <f t="shared" si="7"/>
        <v>33</v>
      </c>
      <c r="J12" s="220">
        <f t="shared" si="8"/>
        <v>16</v>
      </c>
      <c r="K12" s="222">
        <f t="shared" si="9"/>
        <v>0.79220779220779214</v>
      </c>
      <c r="L12" s="223">
        <f t="shared" si="10"/>
        <v>1</v>
      </c>
      <c r="M12" s="224">
        <f t="shared" si="11"/>
        <v>13.149700598802395</v>
      </c>
      <c r="N12" s="3" t="str">
        <f t="shared" si="18"/>
        <v>Steen, Kees van</v>
      </c>
      <c r="O12" s="105">
        <f t="shared" si="12"/>
        <v>100867.78962638961</v>
      </c>
      <c r="P12" s="105">
        <f t="shared" si="22"/>
        <v>100867.78962638961</v>
      </c>
      <c r="Q12" s="132">
        <v>10</v>
      </c>
      <c r="R12" s="11" t="str">
        <f>IF(OR(VLOOKUP(Q12,Deelnemers!A:C,2,FALSE)=0,VLOOKUP(Q12,Deelnemers!A:C,3,FALSE)=0),"",VLOOKUP(Q12,Deelnemers!A:C,2,FALSE))</f>
        <v>Steen, Kees van</v>
      </c>
      <c r="S12" s="7">
        <f>VLOOKUP(R12,Deelnemers!$B:$D,2,FALSE)</f>
        <v>14</v>
      </c>
      <c r="T12" s="7">
        <f>'Steen, Kees van'!$S$103</f>
        <v>366</v>
      </c>
      <c r="U12" s="7">
        <f>'Steen, Kees van'!$T$103</f>
        <v>835</v>
      </c>
      <c r="V12" s="7">
        <f>'Steen, Kees van'!$U$103</f>
        <v>6</v>
      </c>
      <c r="W12" s="7">
        <f>'Steen, Kees van'!$W$103</f>
        <v>33</v>
      </c>
      <c r="X12" s="52">
        <f>IF(T12=0,0,'Steen, Kees van'!$V$103)</f>
        <v>0.43832335329341315</v>
      </c>
      <c r="Y12" s="51">
        <f>'Steen, Kees van'!$X$188</f>
        <v>33</v>
      </c>
      <c r="Z12" s="51">
        <f>IFERROR(IF(MAX('Steen, Kees van'!$W$4:$W$102)=1,MIN('Steen, Kees van'!$X$4:$X$102)/10,MIN('Steen, Kees van'!$X$4:$X$102)),0)</f>
        <v>16</v>
      </c>
      <c r="AA12" s="67">
        <f t="shared" si="19"/>
        <v>0.79220779220779214</v>
      </c>
      <c r="AB12" s="53">
        <f t="shared" si="20"/>
        <v>1</v>
      </c>
      <c r="AC12" s="53">
        <f t="shared" si="16"/>
        <v>1</v>
      </c>
      <c r="AD12" s="239">
        <f t="shared" si="17"/>
        <v>100</v>
      </c>
      <c r="AE12" s="51">
        <f t="shared" si="21"/>
        <v>13.149700598802395</v>
      </c>
      <c r="AF12">
        <v>1.5999999999999999E-5</v>
      </c>
    </row>
    <row r="13" spans="1:32" ht="18.75" customHeight="1">
      <c r="A13" s="217">
        <v>11</v>
      </c>
      <c r="B13" s="218" t="str">
        <f t="shared" si="0"/>
        <v>Hoppenbrouwers, Ben</v>
      </c>
      <c r="C13" s="219">
        <f t="shared" si="1"/>
        <v>12</v>
      </c>
      <c r="D13" s="220">
        <f t="shared" si="2"/>
        <v>485</v>
      </c>
      <c r="E13" s="220">
        <f t="shared" si="3"/>
        <v>1331</v>
      </c>
      <c r="F13" s="220">
        <f t="shared" si="4"/>
        <v>5</v>
      </c>
      <c r="G13" s="220">
        <f t="shared" si="5"/>
        <v>48</v>
      </c>
      <c r="H13" s="221">
        <f t="shared" si="6"/>
        <v>0.36438767843726522</v>
      </c>
      <c r="I13" s="220">
        <f t="shared" si="7"/>
        <v>54</v>
      </c>
      <c r="J13" s="220">
        <f t="shared" si="8"/>
        <v>15</v>
      </c>
      <c r="K13" s="222">
        <f t="shared" si="9"/>
        <v>0.74845679012345678</v>
      </c>
      <c r="L13" s="223">
        <f t="shared" si="10"/>
        <v>0.88888888888888884</v>
      </c>
      <c r="M13" s="224">
        <f t="shared" si="11"/>
        <v>10.931630353117956</v>
      </c>
      <c r="N13" s="3" t="str">
        <f t="shared" si="18"/>
        <v>Hoppenbrouwers, Ben</v>
      </c>
      <c r="O13" s="105">
        <f t="shared" si="12"/>
        <v>89712.697552864192</v>
      </c>
      <c r="P13" s="105">
        <f t="shared" si="22"/>
        <v>155479.20564270561</v>
      </c>
      <c r="Q13" s="132">
        <v>11</v>
      </c>
      <c r="R13" s="11" t="str">
        <f>IF(OR(VLOOKUP(Q13,Deelnemers!A:C,2,FALSE)=0,VLOOKUP(Q13,Deelnemers!A:C,3,FALSE)=0),"",VLOOKUP(Q13,Deelnemers!A:C,2,FALSE))</f>
        <v>Vermeulen, Rudolf</v>
      </c>
      <c r="S13" s="7">
        <f>VLOOKUP(R13,Deelnemers!$B:$D,2,FALSE)</f>
        <v>14</v>
      </c>
      <c r="T13" s="7">
        <f>'Vermeulen, Rudolf'!$S$103</f>
        <v>661</v>
      </c>
      <c r="U13" s="7">
        <f>'Vermeulen, Rudolf'!$T$103</f>
        <v>1343</v>
      </c>
      <c r="V13" s="7">
        <f>'Vermeulen, Rudolf'!$U$103</f>
        <v>6</v>
      </c>
      <c r="W13" s="7">
        <f>'Vermeulen, Rudolf'!$W$103</f>
        <v>85</v>
      </c>
      <c r="X13" s="52">
        <f>IF(T13=0,0,'Vermeulen, Rudolf'!$V$103)</f>
        <v>0.49218168279970215</v>
      </c>
      <c r="Y13" s="51">
        <f>'Vermeulen, Rudolf'!$X$188</f>
        <v>55</v>
      </c>
      <c r="Z13" s="51">
        <f>IFERROR(IF(MAX('Vermeulen, Rudolf'!$W$4:$W$102)=1,MIN('Vermeulen, Rudolf'!$X$4:$X$102)/10,MIN('Vermeulen, Rudolf'!$X$4:$X$102)),0)</f>
        <v>12</v>
      </c>
      <c r="AA13" s="67">
        <f t="shared" si="19"/>
        <v>0.85844155844155845</v>
      </c>
      <c r="AB13" s="53">
        <f t="shared" si="20"/>
        <v>1.5454545454545454</v>
      </c>
      <c r="AC13" s="53">
        <f t="shared" si="16"/>
        <v>1.5454545454545454</v>
      </c>
      <c r="AD13" s="239">
        <f t="shared" si="17"/>
        <v>100</v>
      </c>
      <c r="AE13" s="51">
        <f t="shared" si="21"/>
        <v>14.765450483991064</v>
      </c>
      <c r="AF13" s="3">
        <v>1.5E-5</v>
      </c>
    </row>
    <row r="14" spans="1:32" s="3" customFormat="1" ht="18.75" customHeight="1">
      <c r="A14" s="217">
        <v>12</v>
      </c>
      <c r="B14" s="218" t="str">
        <f t="shared" si="0"/>
        <v>Hanegraaf, Hein</v>
      </c>
      <c r="C14" s="219">
        <f t="shared" si="1"/>
        <v>17</v>
      </c>
      <c r="D14" s="220">
        <f t="shared" si="2"/>
        <v>282</v>
      </c>
      <c r="E14" s="220">
        <f t="shared" si="3"/>
        <v>552</v>
      </c>
      <c r="F14" s="220">
        <f t="shared" si="4"/>
        <v>7</v>
      </c>
      <c r="G14" s="220">
        <f t="shared" si="5"/>
        <v>19</v>
      </c>
      <c r="H14" s="221">
        <f t="shared" si="6"/>
        <v>0.51086956521739135</v>
      </c>
      <c r="I14" s="220">
        <f t="shared" si="7"/>
        <v>22</v>
      </c>
      <c r="J14" s="220">
        <f t="shared" si="8"/>
        <v>17</v>
      </c>
      <c r="K14" s="222">
        <f t="shared" si="9"/>
        <v>0.75401069518716579</v>
      </c>
      <c r="L14" s="223">
        <f t="shared" si="10"/>
        <v>0.69090909090909092</v>
      </c>
      <c r="M14" s="224">
        <f t="shared" si="11"/>
        <v>15.32608695652174</v>
      </c>
      <c r="N14" s="3" t="str">
        <f t="shared" si="18"/>
        <v>Hanegraaf, Hein</v>
      </c>
      <c r="O14" s="105">
        <f t="shared" si="12"/>
        <v>69919.828901005341</v>
      </c>
      <c r="P14" s="105">
        <f t="shared" si="22"/>
        <v>134255.8215121899</v>
      </c>
      <c r="Q14" s="132">
        <v>12</v>
      </c>
      <c r="R14" s="11" t="str">
        <f>IF(OR(VLOOKUP(Q14,Deelnemers!A:C,2,FALSE)=0,VLOOKUP(Q14,Deelnemers!A:C,3,FALSE)=0),"",VLOOKUP(Q14,Deelnemers!A:C,2,FALSE))</f>
        <v>Vissenberg, Erwin</v>
      </c>
      <c r="S14" s="7">
        <f>VLOOKUP(R14,Deelnemers!$B:$D,2,FALSE)</f>
        <v>19</v>
      </c>
      <c r="T14" s="7">
        <f>'Vissenberg, Erwin'!$S$103</f>
        <v>676</v>
      </c>
      <c r="U14" s="7">
        <f>'Vissenberg, Erwin'!$T$103</f>
        <v>1037</v>
      </c>
      <c r="V14" s="7">
        <f>'Vissenberg, Erwin'!$U$103</f>
        <v>10</v>
      </c>
      <c r="W14" s="7">
        <f>'Vissenberg, Erwin'!$W$103</f>
        <v>56</v>
      </c>
      <c r="X14" s="52">
        <f>IF(T14=0,0,'Vissenberg, Erwin'!$V$103)</f>
        <v>0.6518804243008679</v>
      </c>
      <c r="Y14" s="51">
        <f>'Vissenberg, Erwin'!$X$188</f>
        <v>42</v>
      </c>
      <c r="Z14" s="51">
        <f>IFERROR(IF(MAX('Vissenberg, Erwin'!$W$4:$W$102)=1,MIN('Vissenberg, Erwin'!$X$4:$X$102)/10,MIN('Vissenberg, Erwin'!$X$4:$X$102)),0)</f>
        <v>14</v>
      </c>
      <c r="AA14" s="67">
        <f t="shared" si="19"/>
        <v>0.8471177944862156</v>
      </c>
      <c r="AB14" s="53">
        <f t="shared" si="20"/>
        <v>1.3333333333333333</v>
      </c>
      <c r="AC14" s="53">
        <f t="shared" si="16"/>
        <v>1.3333333333333333</v>
      </c>
      <c r="AD14" s="239">
        <f t="shared" si="17"/>
        <v>100</v>
      </c>
      <c r="AE14" s="51">
        <f t="shared" si="21"/>
        <v>19.556412729026036</v>
      </c>
      <c r="AF14">
        <v>1.4E-5</v>
      </c>
    </row>
    <row r="15" spans="1:32" ht="18.75" customHeight="1">
      <c r="A15" s="217">
        <v>13</v>
      </c>
      <c r="B15" s="218" t="str">
        <f t="shared" si="0"/>
        <v>Zagers, Mark</v>
      </c>
      <c r="C15" s="219">
        <f t="shared" si="1"/>
        <v>15</v>
      </c>
      <c r="D15" s="220">
        <f t="shared" si="2"/>
        <v>185</v>
      </c>
      <c r="E15" s="220">
        <f t="shared" si="3"/>
        <v>388</v>
      </c>
      <c r="F15" s="220">
        <f t="shared" si="4"/>
        <v>4</v>
      </c>
      <c r="G15" s="220">
        <f t="shared" si="5"/>
        <v>19</v>
      </c>
      <c r="H15" s="221">
        <f t="shared" si="6"/>
        <v>0.47680412371134023</v>
      </c>
      <c r="I15" s="220">
        <f t="shared" si="7"/>
        <v>17</v>
      </c>
      <c r="J15" s="220">
        <f t="shared" si="8"/>
        <v>13</v>
      </c>
      <c r="K15" s="222">
        <f t="shared" si="9"/>
        <v>0.72549019607843146</v>
      </c>
      <c r="L15" s="223">
        <f t="shared" si="10"/>
        <v>0.69090909090909092</v>
      </c>
      <c r="M15" s="224">
        <f t="shared" si="11"/>
        <v>14.304123711340207</v>
      </c>
      <c r="N15" s="3" t="str">
        <f t="shared" si="18"/>
        <v>Zagers, Mark</v>
      </c>
      <c r="O15" s="105">
        <f t="shared" si="12"/>
        <v>69890.250362817314</v>
      </c>
      <c r="P15" s="105">
        <f t="shared" si="22"/>
        <v>106399.70734778578</v>
      </c>
      <c r="Q15" s="132">
        <v>13</v>
      </c>
      <c r="R15" s="11" t="str">
        <f>IF(OR(VLOOKUP(Q15,Deelnemers!A:C,2,FALSE)=0,VLOOKUP(Q15,Deelnemers!A:C,3,FALSE)=0),"",VLOOKUP(Q15,Deelnemers!A:C,2,FALSE))</f>
        <v>Zagers, Kees</v>
      </c>
      <c r="S15" s="7">
        <f>VLOOKUP(R15,Deelnemers!$B:$D,2,FALSE)</f>
        <v>12</v>
      </c>
      <c r="T15" s="7">
        <f>'Zagers, Kees'!$S$103</f>
        <v>497</v>
      </c>
      <c r="U15" s="7">
        <f>'Zagers, Kees'!$T$103</f>
        <v>1330</v>
      </c>
      <c r="V15" s="7">
        <f>'Zagers, Kees'!$U$103</f>
        <v>5</v>
      </c>
      <c r="W15" s="7">
        <f>'Zagers, Kees'!$W$103</f>
        <v>57</v>
      </c>
      <c r="X15" s="52">
        <f>IF(T15=0,0,'Zagers, Kees'!$V$103)</f>
        <v>0.37368421052631579</v>
      </c>
      <c r="Y15" s="51">
        <f>'Zagers, Kees'!$X$188</f>
        <v>54</v>
      </c>
      <c r="Z15" s="51">
        <f>IFERROR(IF(MAX('Zagers, Kees'!$W$4:$W$102)=1,MIN('Zagers, Kees'!$X$4:$X$102)/10,MIN('Zagers, Kees'!$X$4:$X$102)),0)</f>
        <v>14</v>
      </c>
      <c r="AA15" s="67">
        <f t="shared" si="19"/>
        <v>0.76697530864197527</v>
      </c>
      <c r="AB15" s="53">
        <f t="shared" si="20"/>
        <v>1.0555555555555556</v>
      </c>
      <c r="AC15" s="53">
        <f t="shared" si="16"/>
        <v>1.0555555555555556</v>
      </c>
      <c r="AD15" s="239">
        <f t="shared" si="17"/>
        <v>100</v>
      </c>
      <c r="AE15" s="51">
        <f t="shared" si="21"/>
        <v>11.210526315789474</v>
      </c>
      <c r="AF15" s="3">
        <v>1.2999999999999999E-5</v>
      </c>
    </row>
    <row r="16" spans="1:32" ht="18.75" customHeight="1">
      <c r="A16" s="217">
        <v>14</v>
      </c>
      <c r="B16" s="218" t="str">
        <f t="shared" si="0"/>
        <v>Oorschot, René van</v>
      </c>
      <c r="C16" s="219">
        <f t="shared" si="1"/>
        <v>14</v>
      </c>
      <c r="D16" s="220">
        <f t="shared" si="2"/>
        <v>248</v>
      </c>
      <c r="E16" s="220">
        <f t="shared" si="3"/>
        <v>599</v>
      </c>
      <c r="F16" s="220">
        <f t="shared" si="4"/>
        <v>5</v>
      </c>
      <c r="G16" s="220">
        <f t="shared" si="5"/>
        <v>17</v>
      </c>
      <c r="H16" s="221">
        <f t="shared" si="6"/>
        <v>0.41402337228714525</v>
      </c>
      <c r="I16" s="220">
        <f t="shared" si="7"/>
        <v>23</v>
      </c>
      <c r="J16" s="220">
        <f t="shared" si="8"/>
        <v>21</v>
      </c>
      <c r="K16" s="222">
        <f t="shared" si="9"/>
        <v>0.77018633540372672</v>
      </c>
      <c r="L16" s="223">
        <f t="shared" si="10"/>
        <v>0.61818181818181805</v>
      </c>
      <c r="M16" s="224">
        <f t="shared" si="11"/>
        <v>12.420701168614357</v>
      </c>
      <c r="N16" s="3" t="str">
        <f t="shared" si="18"/>
        <v>Oorschot, René van</v>
      </c>
      <c r="O16" s="105">
        <f t="shared" si="12"/>
        <v>62664.222718040081</v>
      </c>
      <c r="P16" s="105">
        <f t="shared" si="22"/>
        <v>69890.250362817314</v>
      </c>
      <c r="Q16" s="132">
        <v>14</v>
      </c>
      <c r="R16" s="11" t="str">
        <f>IF(OR(VLOOKUP(Q16,Deelnemers!A:C,2,FALSE)=0,VLOOKUP(Q16,Deelnemers!A:C,3,FALSE)=0),"",VLOOKUP(Q16,Deelnemers!A:C,2,FALSE))</f>
        <v>Zagers, Mark</v>
      </c>
      <c r="S16" s="7">
        <f>VLOOKUP(R16,Deelnemers!$B:$D,2,FALSE)</f>
        <v>15</v>
      </c>
      <c r="T16" s="7">
        <f>'Zagers, Mark'!$S$103</f>
        <v>185</v>
      </c>
      <c r="U16" s="7">
        <f>'Zagers, Mark'!$T$103</f>
        <v>388</v>
      </c>
      <c r="V16" s="7">
        <f>'Zagers, Mark'!$U$103</f>
        <v>4</v>
      </c>
      <c r="W16" s="7">
        <f>'Zagers, Mark'!$W$103</f>
        <v>19</v>
      </c>
      <c r="X16" s="52">
        <f>IF(T16=0,0,'Zagers, Mark'!$V$103)</f>
        <v>0.47680412371134023</v>
      </c>
      <c r="Y16" s="51">
        <f>'Zagers, Mark'!$X$188</f>
        <v>17</v>
      </c>
      <c r="Z16" s="51">
        <f>IFERROR(IF(MAX('Zagers, Mark'!$W$4:$W$102)=1,MIN('Zagers, Mark'!$X$4:$X$102)/10,MIN('Zagers, Mark'!$X$4:$X$102)),0)</f>
        <v>13</v>
      </c>
      <c r="AA16" s="67">
        <f t="shared" si="19"/>
        <v>0.72549019607843146</v>
      </c>
      <c r="AB16" s="53">
        <f t="shared" si="20"/>
        <v>1.1176470588235294</v>
      </c>
      <c r="AC16" s="53">
        <f t="shared" si="16"/>
        <v>0.69090909090909092</v>
      </c>
      <c r="AD16" s="239">
        <f t="shared" si="17"/>
        <v>61.818181818181813</v>
      </c>
      <c r="AE16" s="51">
        <f t="shared" si="21"/>
        <v>14.304123711340207</v>
      </c>
      <c r="AF16">
        <v>1.2E-5</v>
      </c>
    </row>
    <row r="17" spans="1:33" ht="18.75" customHeight="1" thickBot="1">
      <c r="A17" s="217">
        <v>15</v>
      </c>
      <c r="B17" s="218" t="str">
        <f t="shared" si="0"/>
        <v>Verkooyen, John</v>
      </c>
      <c r="C17" s="219">
        <f t="shared" si="1"/>
        <v>10</v>
      </c>
      <c r="D17" s="220">
        <f t="shared" si="2"/>
        <v>337</v>
      </c>
      <c r="E17" s="220">
        <f t="shared" si="3"/>
        <v>1229</v>
      </c>
      <c r="F17" s="220">
        <f t="shared" si="4"/>
        <v>4</v>
      </c>
      <c r="G17" s="220">
        <f t="shared" si="5"/>
        <v>24</v>
      </c>
      <c r="H17" s="221">
        <f t="shared" si="6"/>
        <v>0.27420667209113098</v>
      </c>
      <c r="I17" s="220">
        <f t="shared" si="7"/>
        <v>47</v>
      </c>
      <c r="J17" s="220">
        <f t="shared" si="8"/>
        <v>8</v>
      </c>
      <c r="K17" s="222">
        <f t="shared" si="9"/>
        <v>0.71702127659574477</v>
      </c>
      <c r="L17" s="223">
        <f t="shared" si="10"/>
        <v>0.51063829787234039</v>
      </c>
      <c r="M17" s="224">
        <f t="shared" si="11"/>
        <v>8.2262001627339298</v>
      </c>
      <c r="N17" s="3" t="str">
        <f t="shared" si="18"/>
        <v>Verkooyen, John</v>
      </c>
      <c r="O17" s="105">
        <f t="shared" si="12"/>
        <v>51780.851074829785</v>
      </c>
      <c r="P17" s="105">
        <f t="shared" si="22"/>
        <v>51780.851074829785</v>
      </c>
      <c r="Q17" s="132">
        <v>15</v>
      </c>
      <c r="R17" s="11" t="str">
        <f>IF(OR(VLOOKUP(Q17,Deelnemers!A:C,2,FALSE)=0,VLOOKUP(Q17,Deelnemers!A:C,3,FALSE)=0),"",VLOOKUP(Q17,Deelnemers!A:C,2,FALSE))</f>
        <v>Verkooyen, John</v>
      </c>
      <c r="S17" s="7">
        <f>VLOOKUP(R17,Deelnemers!$B:$D,2,FALSE)</f>
        <v>10</v>
      </c>
      <c r="T17" s="7">
        <f>'Verkooyen, John'!$S$103</f>
        <v>337</v>
      </c>
      <c r="U17" s="7">
        <f>'Verkooyen, John'!$T$103</f>
        <v>1229</v>
      </c>
      <c r="V17" s="7">
        <f>'Verkooyen, John'!$U$103</f>
        <v>4</v>
      </c>
      <c r="W17" s="7">
        <f>'Verkooyen, John'!$W$103</f>
        <v>24</v>
      </c>
      <c r="X17" s="52">
        <f>IF(T17=0,0,'Verkooyen, John'!$V$103)</f>
        <v>0.27420667209113098</v>
      </c>
      <c r="Y17" s="51">
        <f>'Verkooyen, John'!$X$188</f>
        <v>47</v>
      </c>
      <c r="Z17" s="51">
        <f>IFERROR(IF(MAX('Verkooyen, John'!$W$4:$W$102)=1,MIN('Verkooyen, John'!$X$4:$X$102)/10,MIN('Verkooyen, John'!$X$4:$X$102)),0)</f>
        <v>8</v>
      </c>
      <c r="AA17" s="67">
        <f t="shared" si="19"/>
        <v>0.71702127659574477</v>
      </c>
      <c r="AB17" s="53">
        <f t="shared" si="20"/>
        <v>0.51063829787234039</v>
      </c>
      <c r="AC17" s="53">
        <f t="shared" si="16"/>
        <v>0.51063829787234039</v>
      </c>
      <c r="AD17" s="239">
        <f t="shared" si="17"/>
        <v>100</v>
      </c>
      <c r="AE17" s="51">
        <f t="shared" si="21"/>
        <v>8.2262001627339298</v>
      </c>
      <c r="AF17" s="3">
        <v>1.1E-5</v>
      </c>
    </row>
    <row r="18" spans="1:33" ht="18.75" hidden="1" customHeight="1" thickBot="1">
      <c r="A18" s="217">
        <v>16</v>
      </c>
      <c r="B18" s="218" t="str">
        <f t="shared" si="0"/>
        <v/>
      </c>
      <c r="C18" s="219" t="str">
        <f t="shared" si="1"/>
        <v/>
      </c>
      <c r="D18" s="220" t="str">
        <f t="shared" si="2"/>
        <v/>
      </c>
      <c r="E18" s="220" t="str">
        <f t="shared" si="3"/>
        <v/>
      </c>
      <c r="F18" s="220" t="str">
        <f t="shared" si="4"/>
        <v/>
      </c>
      <c r="G18" s="220" t="str">
        <f t="shared" si="5"/>
        <v/>
      </c>
      <c r="H18" s="221" t="str">
        <f t="shared" si="6"/>
        <v/>
      </c>
      <c r="I18" s="220" t="str">
        <f t="shared" si="7"/>
        <v/>
      </c>
      <c r="J18" s="220" t="str">
        <f t="shared" si="8"/>
        <v/>
      </c>
      <c r="K18" s="222" t="str">
        <f t="shared" si="9"/>
        <v/>
      </c>
      <c r="L18" s="223" t="str">
        <f t="shared" si="10"/>
        <v/>
      </c>
      <c r="M18" s="224" t="str">
        <f t="shared" si="11"/>
        <v/>
      </c>
      <c r="N18" s="3" t="str">
        <f t="shared" si="18"/>
        <v/>
      </c>
      <c r="O18" s="105">
        <f t="shared" si="12"/>
        <v>0</v>
      </c>
      <c r="P18" s="105">
        <f t="shared" si="22"/>
        <v>0</v>
      </c>
      <c r="Q18" s="132">
        <v>16</v>
      </c>
      <c r="R18" s="11" t="str">
        <f>IF(OR(VLOOKUP(Q18,Deelnemers!A:C,2,FALSE)=0,VLOOKUP(Q18,Deelnemers!A:C,3,FALSE)=0),"",VLOOKUP(Q18,Deelnemers!A:C,2,FALSE))</f>
        <v/>
      </c>
      <c r="S18" s="7" t="e">
        <f>VLOOKUP(R18,Deelnemers!$B:$D,2,FALSE)</f>
        <v>#N/A</v>
      </c>
      <c r="T18" s="7">
        <f>'1'!$S$103</f>
        <v>0</v>
      </c>
      <c r="U18" s="7">
        <f>'1'!$T$103</f>
        <v>0</v>
      </c>
      <c r="V18" s="7">
        <f>'1'!$U$103</f>
        <v>0</v>
      </c>
      <c r="W18" s="7">
        <f>'1'!$W$103</f>
        <v>0</v>
      </c>
      <c r="X18" s="52">
        <f>IF(T18=0,0,'1'!$V$103)</f>
        <v>0</v>
      </c>
      <c r="Y18" s="51">
        <f>'1'!$X$188</f>
        <v>0</v>
      </c>
      <c r="Z18" s="51">
        <f>IFERROR(IF(MAX('1'!$W$4:$W$102)=1,MIN('1'!$X$4:$X$102)/10,MIN('1'!$X$4:$X$102)),0)</f>
        <v>0</v>
      </c>
      <c r="AA18" s="67">
        <f t="shared" si="19"/>
        <v>0</v>
      </c>
      <c r="AB18" s="53" t="e">
        <f t="shared" si="20"/>
        <v>#DIV/0!</v>
      </c>
      <c r="AC18" s="53">
        <f t="shared" si="16"/>
        <v>0</v>
      </c>
      <c r="AD18" s="239">
        <f t="shared" si="17"/>
        <v>0</v>
      </c>
      <c r="AE18" s="51" t="e">
        <f t="shared" si="21"/>
        <v>#N/A</v>
      </c>
      <c r="AF18">
        <v>1.0000000000000001E-5</v>
      </c>
    </row>
    <row r="19" spans="1:33" ht="18.75" hidden="1" customHeight="1">
      <c r="A19" s="217">
        <v>17</v>
      </c>
      <c r="B19" s="218" t="str">
        <f t="shared" si="0"/>
        <v/>
      </c>
      <c r="C19" s="219" t="str">
        <f t="shared" si="1"/>
        <v/>
      </c>
      <c r="D19" s="220" t="str">
        <f t="shared" si="2"/>
        <v/>
      </c>
      <c r="E19" s="220" t="str">
        <f t="shared" si="3"/>
        <v/>
      </c>
      <c r="F19" s="220" t="str">
        <f t="shared" si="4"/>
        <v/>
      </c>
      <c r="G19" s="220" t="str">
        <f t="shared" si="5"/>
        <v/>
      </c>
      <c r="H19" s="221" t="str">
        <f t="shared" si="6"/>
        <v/>
      </c>
      <c r="I19" s="220" t="str">
        <f t="shared" si="7"/>
        <v/>
      </c>
      <c r="J19" s="220" t="str">
        <f t="shared" si="8"/>
        <v/>
      </c>
      <c r="K19" s="222" t="str">
        <f t="shared" si="9"/>
        <v/>
      </c>
      <c r="L19" s="223" t="str">
        <f t="shared" si="10"/>
        <v/>
      </c>
      <c r="M19" s="224" t="str">
        <f t="shared" si="11"/>
        <v/>
      </c>
      <c r="N19" s="3" t="str">
        <f t="shared" si="18"/>
        <v/>
      </c>
      <c r="O19" s="105">
        <f t="shared" si="12"/>
        <v>0</v>
      </c>
      <c r="P19" s="105">
        <f t="shared" si="22"/>
        <v>0</v>
      </c>
      <c r="Q19" s="132">
        <v>17</v>
      </c>
      <c r="R19" s="11" t="str">
        <f>IF(OR(VLOOKUP(Q19,Deelnemers!A:C,2,FALSE)=0,VLOOKUP(Q19,Deelnemers!A:C,3,FALSE)=0),"",VLOOKUP(Q19,Deelnemers!A:C,2,FALSE))</f>
        <v/>
      </c>
      <c r="S19" s="7" t="e">
        <f>VLOOKUP(R19,Deelnemers!$B:$D,2,FALSE)</f>
        <v>#N/A</v>
      </c>
      <c r="T19" s="7">
        <f>'2'!$S$103</f>
        <v>0</v>
      </c>
      <c r="U19" s="7">
        <f>'2'!$T$103</f>
        <v>0</v>
      </c>
      <c r="V19" s="7">
        <f>'2'!$U$103</f>
        <v>0</v>
      </c>
      <c r="W19" s="7">
        <f>'2'!$W$103</f>
        <v>0</v>
      </c>
      <c r="X19" s="52">
        <f>IF(T19=0,0,'2'!$V$103)</f>
        <v>0</v>
      </c>
      <c r="Y19" s="51">
        <f>'2'!$X$188</f>
        <v>0</v>
      </c>
      <c r="Z19" s="51">
        <f>IFERROR(IF(MAX('2'!$W$4:$W$102)=1,MIN('2'!$X$4:$X$102)/10,MIN('2'!$X$4:$X$102)),0)</f>
        <v>0</v>
      </c>
      <c r="AA19" s="67">
        <f t="shared" si="19"/>
        <v>0</v>
      </c>
      <c r="AB19" s="53" t="e">
        <f t="shared" si="20"/>
        <v>#DIV/0!</v>
      </c>
      <c r="AC19" s="53">
        <f t="shared" si="16"/>
        <v>0</v>
      </c>
      <c r="AD19" s="239">
        <f t="shared" si="17"/>
        <v>0</v>
      </c>
      <c r="AE19" s="51" t="e">
        <f t="shared" si="21"/>
        <v>#N/A</v>
      </c>
      <c r="AF19" s="3">
        <v>9.0000000000000002E-6</v>
      </c>
    </row>
    <row r="20" spans="1:33" ht="18.75" hidden="1" customHeight="1">
      <c r="A20" s="217">
        <v>18</v>
      </c>
      <c r="B20" s="218" t="str">
        <f t="shared" si="0"/>
        <v/>
      </c>
      <c r="C20" s="219" t="str">
        <f t="shared" si="1"/>
        <v/>
      </c>
      <c r="D20" s="220" t="str">
        <f t="shared" si="2"/>
        <v/>
      </c>
      <c r="E20" s="220" t="str">
        <f t="shared" si="3"/>
        <v/>
      </c>
      <c r="F20" s="220" t="str">
        <f t="shared" si="4"/>
        <v/>
      </c>
      <c r="G20" s="220" t="str">
        <f t="shared" si="5"/>
        <v/>
      </c>
      <c r="H20" s="221" t="str">
        <f t="shared" si="6"/>
        <v/>
      </c>
      <c r="I20" s="220" t="str">
        <f t="shared" si="7"/>
        <v/>
      </c>
      <c r="J20" s="220" t="str">
        <f t="shared" si="8"/>
        <v/>
      </c>
      <c r="K20" s="222" t="str">
        <f t="shared" si="9"/>
        <v/>
      </c>
      <c r="L20" s="223" t="str">
        <f t="shared" si="10"/>
        <v/>
      </c>
      <c r="M20" s="224" t="str">
        <f t="shared" si="11"/>
        <v/>
      </c>
      <c r="N20" s="3" t="str">
        <f t="shared" si="18"/>
        <v/>
      </c>
      <c r="O20" s="105">
        <f t="shared" si="12"/>
        <v>0</v>
      </c>
      <c r="P20" s="105">
        <f t="shared" si="22"/>
        <v>0</v>
      </c>
      <c r="Q20" s="132">
        <v>18</v>
      </c>
      <c r="R20" s="11" t="str">
        <f>IF(OR(VLOOKUP(Q20,Deelnemers!A:C,2,FALSE)=0,VLOOKUP(Q20,Deelnemers!A:C,3,FALSE)=0),"",VLOOKUP(Q20,Deelnemers!A:C,2,FALSE))</f>
        <v/>
      </c>
      <c r="S20" s="7" t="e">
        <f>VLOOKUP(R20,Deelnemers!$B:$D,2,FALSE)</f>
        <v>#N/A</v>
      </c>
      <c r="T20" s="7">
        <f>'3'!$S$103</f>
        <v>0</v>
      </c>
      <c r="U20" s="7">
        <f>'3'!$T$103</f>
        <v>0</v>
      </c>
      <c r="V20" s="7">
        <f>'3'!$U$103</f>
        <v>0</v>
      </c>
      <c r="W20" s="7">
        <f>'3'!$W$103</f>
        <v>0</v>
      </c>
      <c r="X20" s="52">
        <f>IF(T20=0,0,'3'!$V$103)</f>
        <v>0</v>
      </c>
      <c r="Y20" s="51">
        <f>'3'!$X$188</f>
        <v>0</v>
      </c>
      <c r="Z20" s="51">
        <f>IFERROR(IF(MAX('3'!$W$4:$W$102)=1,MIN('3'!$X$4:$X$102)/10,MIN('3'!$X$4:$X$102)),0)</f>
        <v>0</v>
      </c>
      <c r="AA20" s="67">
        <f t="shared" si="19"/>
        <v>0</v>
      </c>
      <c r="AB20" s="53" t="e">
        <f t="shared" si="20"/>
        <v>#DIV/0!</v>
      </c>
      <c r="AC20" s="53">
        <f t="shared" si="16"/>
        <v>0</v>
      </c>
      <c r="AD20" s="239">
        <f t="shared" si="17"/>
        <v>0</v>
      </c>
      <c r="AE20" s="51" t="e">
        <f t="shared" si="21"/>
        <v>#N/A</v>
      </c>
      <c r="AF20">
        <v>7.9999999999999996E-6</v>
      </c>
    </row>
    <row r="21" spans="1:33" ht="18.75" hidden="1" customHeight="1">
      <c r="A21" s="217">
        <v>19</v>
      </c>
      <c r="B21" s="218" t="str">
        <f t="shared" si="0"/>
        <v/>
      </c>
      <c r="C21" s="219" t="str">
        <f t="shared" si="1"/>
        <v/>
      </c>
      <c r="D21" s="220" t="str">
        <f t="shared" si="2"/>
        <v/>
      </c>
      <c r="E21" s="220" t="str">
        <f t="shared" si="3"/>
        <v/>
      </c>
      <c r="F21" s="220" t="str">
        <f t="shared" si="4"/>
        <v/>
      </c>
      <c r="G21" s="220" t="str">
        <f t="shared" si="5"/>
        <v/>
      </c>
      <c r="H21" s="221" t="str">
        <f t="shared" si="6"/>
        <v/>
      </c>
      <c r="I21" s="220" t="str">
        <f t="shared" si="7"/>
        <v/>
      </c>
      <c r="J21" s="220" t="str">
        <f t="shared" si="8"/>
        <v/>
      </c>
      <c r="K21" s="222" t="str">
        <f t="shared" si="9"/>
        <v/>
      </c>
      <c r="L21" s="223" t="str">
        <f t="shared" si="10"/>
        <v/>
      </c>
      <c r="M21" s="224" t="str">
        <f t="shared" si="11"/>
        <v/>
      </c>
      <c r="N21" s="3" t="str">
        <f t="shared" si="18"/>
        <v/>
      </c>
      <c r="O21" s="105">
        <f t="shared" si="12"/>
        <v>0</v>
      </c>
      <c r="P21" s="105">
        <f t="shared" si="22"/>
        <v>0</v>
      </c>
      <c r="Q21" s="132">
        <v>19</v>
      </c>
      <c r="R21" s="11" t="str">
        <f>IF(OR(VLOOKUP(Q21,Deelnemers!A:C,2,FALSE)=0,VLOOKUP(Q21,Deelnemers!A:C,3,FALSE)=0),"",VLOOKUP(Q21,Deelnemers!A:C,2,FALSE))</f>
        <v/>
      </c>
      <c r="S21" s="7" t="e">
        <f>VLOOKUP(R21,Deelnemers!$B:$D,2,FALSE)</f>
        <v>#N/A</v>
      </c>
      <c r="T21" s="7">
        <f>'4'!$S$103</f>
        <v>0</v>
      </c>
      <c r="U21" s="7">
        <f>'4'!$T$103</f>
        <v>0</v>
      </c>
      <c r="V21" s="7">
        <f>'4'!$U$103</f>
        <v>0</v>
      </c>
      <c r="W21" s="7">
        <f>'4'!$W$103</f>
        <v>0</v>
      </c>
      <c r="X21" s="52">
        <f>IF(T21=0,0,'4'!$V$103)</f>
        <v>0</v>
      </c>
      <c r="Y21" s="51">
        <f>'4'!$X$188</f>
        <v>0</v>
      </c>
      <c r="Z21" s="51">
        <f>IFERROR(IF(MAX('4'!$W$4:$W$102)=1,MIN('4'!$X$4:$X$102)/10,MIN('4'!$X$4:$X$102)),0)</f>
        <v>0</v>
      </c>
      <c r="AA21" s="67">
        <f t="shared" si="19"/>
        <v>0</v>
      </c>
      <c r="AB21" s="53" t="e">
        <f t="shared" si="20"/>
        <v>#DIV/0!</v>
      </c>
      <c r="AC21" s="53">
        <f t="shared" si="16"/>
        <v>0</v>
      </c>
      <c r="AD21" s="239">
        <f t="shared" si="17"/>
        <v>0</v>
      </c>
      <c r="AE21" s="51" t="e">
        <f t="shared" si="21"/>
        <v>#N/A</v>
      </c>
      <c r="AF21" s="3">
        <v>6.9999999999999999E-6</v>
      </c>
    </row>
    <row r="22" spans="1:33" ht="18.75" hidden="1" customHeight="1">
      <c r="A22" s="217">
        <v>20</v>
      </c>
      <c r="B22" s="218" t="str">
        <f t="shared" si="0"/>
        <v/>
      </c>
      <c r="C22" s="219" t="str">
        <f t="shared" si="1"/>
        <v/>
      </c>
      <c r="D22" s="220" t="str">
        <f t="shared" si="2"/>
        <v/>
      </c>
      <c r="E22" s="220" t="str">
        <f t="shared" si="3"/>
        <v/>
      </c>
      <c r="F22" s="220" t="str">
        <f t="shared" si="4"/>
        <v/>
      </c>
      <c r="G22" s="220" t="str">
        <f t="shared" si="5"/>
        <v/>
      </c>
      <c r="H22" s="221" t="str">
        <f t="shared" si="6"/>
        <v/>
      </c>
      <c r="I22" s="220" t="str">
        <f t="shared" si="7"/>
        <v/>
      </c>
      <c r="J22" s="220" t="str">
        <f t="shared" si="8"/>
        <v/>
      </c>
      <c r="K22" s="222" t="str">
        <f t="shared" si="9"/>
        <v/>
      </c>
      <c r="L22" s="223" t="str">
        <f t="shared" si="10"/>
        <v/>
      </c>
      <c r="M22" s="224" t="str">
        <f t="shared" si="11"/>
        <v/>
      </c>
      <c r="N22" s="3" t="str">
        <f t="shared" si="18"/>
        <v/>
      </c>
      <c r="O22" s="105">
        <f t="shared" si="12"/>
        <v>0</v>
      </c>
      <c r="P22" s="105">
        <f t="shared" si="22"/>
        <v>0</v>
      </c>
      <c r="Q22" s="132">
        <v>20</v>
      </c>
      <c r="R22" s="11" t="str">
        <f>IF(OR(VLOOKUP(Q22,Deelnemers!A:C,2,FALSE)=0,VLOOKUP(Q22,Deelnemers!A:C,3,FALSE)=0),"",VLOOKUP(Q22,Deelnemers!A:C,2,FALSE))</f>
        <v/>
      </c>
      <c r="S22" s="7" t="e">
        <f>VLOOKUP(R22,Deelnemers!$B:$D,2,FALSE)</f>
        <v>#N/A</v>
      </c>
      <c r="T22" s="7">
        <f>'5'!$S$103</f>
        <v>0</v>
      </c>
      <c r="U22" s="7">
        <f>'5'!$T$103</f>
        <v>0</v>
      </c>
      <c r="V22" s="7">
        <f>'5'!$U$103</f>
        <v>0</v>
      </c>
      <c r="W22" s="7">
        <f>'5'!$W$103</f>
        <v>0</v>
      </c>
      <c r="X22" s="52">
        <f>IF(T22=0,0,'5'!$V$103)</f>
        <v>0</v>
      </c>
      <c r="Y22" s="51">
        <f>'5'!$X$188</f>
        <v>0</v>
      </c>
      <c r="Z22" s="51">
        <f>IFERROR(IF(MAX('5'!$W$4:$W$102)=1,MIN('5'!$X$4:$X$102)/10,MIN('5'!$X$4:$X$102)),0)</f>
        <v>0</v>
      </c>
      <c r="AA22" s="67">
        <f t="shared" si="19"/>
        <v>0</v>
      </c>
      <c r="AB22" s="53" t="e">
        <f t="shared" si="20"/>
        <v>#DIV/0!</v>
      </c>
      <c r="AC22" s="53">
        <f t="shared" si="16"/>
        <v>0</v>
      </c>
      <c r="AD22" s="239">
        <f t="shared" si="17"/>
        <v>0</v>
      </c>
      <c r="AE22" s="51" t="e">
        <f t="shared" si="21"/>
        <v>#N/A</v>
      </c>
      <c r="AF22">
        <v>6.0000000000000002E-6</v>
      </c>
    </row>
    <row r="23" spans="1:33" ht="18.75" hidden="1" customHeight="1">
      <c r="A23" s="217">
        <v>21</v>
      </c>
      <c r="B23" s="218" t="str">
        <f t="shared" si="0"/>
        <v/>
      </c>
      <c r="C23" s="219" t="str">
        <f t="shared" si="1"/>
        <v/>
      </c>
      <c r="D23" s="220" t="str">
        <f t="shared" si="2"/>
        <v/>
      </c>
      <c r="E23" s="220" t="str">
        <f t="shared" si="3"/>
        <v/>
      </c>
      <c r="F23" s="220" t="str">
        <f t="shared" si="4"/>
        <v/>
      </c>
      <c r="G23" s="220" t="str">
        <f t="shared" si="5"/>
        <v/>
      </c>
      <c r="H23" s="221" t="str">
        <f t="shared" si="6"/>
        <v/>
      </c>
      <c r="I23" s="220" t="str">
        <f t="shared" si="7"/>
        <v/>
      </c>
      <c r="J23" s="220" t="str">
        <f t="shared" si="8"/>
        <v/>
      </c>
      <c r="K23" s="222" t="str">
        <f t="shared" si="9"/>
        <v/>
      </c>
      <c r="L23" s="223" t="str">
        <f t="shared" si="10"/>
        <v/>
      </c>
      <c r="M23" s="224" t="str">
        <f t="shared" si="11"/>
        <v/>
      </c>
      <c r="N23" s="3" t="str">
        <f t="shared" si="18"/>
        <v/>
      </c>
      <c r="O23" s="105">
        <f t="shared" si="12"/>
        <v>0</v>
      </c>
      <c r="P23" s="105">
        <f t="shared" si="22"/>
        <v>0</v>
      </c>
      <c r="Q23" s="132">
        <v>21</v>
      </c>
      <c r="R23" s="11" t="str">
        <f>IF(OR(VLOOKUP(Q23,Deelnemers!A:C,2,FALSE)=0,VLOOKUP(Q23,Deelnemers!A:C,3,FALSE)=0),"",VLOOKUP(Q23,Deelnemers!A:C,2,FALSE))</f>
        <v/>
      </c>
      <c r="S23" s="7" t="e">
        <f>VLOOKUP(R23,Deelnemers!$B:$D,2,FALSE)</f>
        <v>#N/A</v>
      </c>
      <c r="T23" s="7">
        <f>'6'!$S$103</f>
        <v>0</v>
      </c>
      <c r="U23" s="7">
        <f>'6'!$T$103</f>
        <v>0</v>
      </c>
      <c r="V23" s="7">
        <f>'6'!$U$103</f>
        <v>0</v>
      </c>
      <c r="W23" s="7">
        <f>'6'!$W$103</f>
        <v>0</v>
      </c>
      <c r="X23" s="52">
        <f>IF(T23=0,0,'6'!$V$103)</f>
        <v>0</v>
      </c>
      <c r="Y23" s="51">
        <f>'6'!$X$188</f>
        <v>0</v>
      </c>
      <c r="Z23" s="51">
        <f>IFERROR(IF(MAX('6'!$W$4:$W$102)=1,MIN('6'!$X$4:$X$102)/10,MIN('6'!$X$4:$X$102)),0)</f>
        <v>0</v>
      </c>
      <c r="AA23" s="67">
        <f t="shared" si="19"/>
        <v>0</v>
      </c>
      <c r="AB23" s="53" t="e">
        <f t="shared" si="20"/>
        <v>#DIV/0!</v>
      </c>
      <c r="AC23" s="53">
        <f t="shared" si="16"/>
        <v>0</v>
      </c>
      <c r="AD23" s="239">
        <f t="shared" si="17"/>
        <v>0</v>
      </c>
      <c r="AE23" s="51" t="e">
        <f t="shared" si="21"/>
        <v>#N/A</v>
      </c>
      <c r="AF23" s="3">
        <v>5.0000000000000004E-6</v>
      </c>
    </row>
    <row r="24" spans="1:33" ht="18.75" hidden="1" customHeight="1">
      <c r="A24" s="217">
        <v>22</v>
      </c>
      <c r="B24" s="218" t="str">
        <f t="shared" si="0"/>
        <v/>
      </c>
      <c r="C24" s="219" t="str">
        <f t="shared" si="1"/>
        <v/>
      </c>
      <c r="D24" s="220" t="str">
        <f t="shared" si="2"/>
        <v/>
      </c>
      <c r="E24" s="220" t="str">
        <f t="shared" si="3"/>
        <v/>
      </c>
      <c r="F24" s="220" t="str">
        <f t="shared" si="4"/>
        <v/>
      </c>
      <c r="G24" s="220" t="str">
        <f t="shared" si="5"/>
        <v/>
      </c>
      <c r="H24" s="221" t="str">
        <f t="shared" si="6"/>
        <v/>
      </c>
      <c r="I24" s="220" t="str">
        <f t="shared" si="7"/>
        <v/>
      </c>
      <c r="J24" s="220" t="str">
        <f t="shared" si="8"/>
        <v/>
      </c>
      <c r="K24" s="222" t="str">
        <f t="shared" si="9"/>
        <v/>
      </c>
      <c r="L24" s="223" t="str">
        <f t="shared" si="10"/>
        <v/>
      </c>
      <c r="M24" s="224" t="str">
        <f t="shared" si="11"/>
        <v/>
      </c>
      <c r="N24" s="3" t="str">
        <f t="shared" si="18"/>
        <v/>
      </c>
      <c r="O24" s="105">
        <f t="shared" si="12"/>
        <v>0</v>
      </c>
      <c r="P24" s="105">
        <f t="shared" si="22"/>
        <v>0</v>
      </c>
      <c r="Q24" s="132">
        <v>22</v>
      </c>
      <c r="R24" s="11" t="str">
        <f>IF(OR(VLOOKUP(Q24,Deelnemers!A:C,2,FALSE)=0,VLOOKUP(Q24,Deelnemers!A:C,3,FALSE)=0),"",VLOOKUP(Q24,Deelnemers!A:C,2,FALSE))</f>
        <v/>
      </c>
      <c r="S24" s="7" t="e">
        <f>VLOOKUP(R24,Deelnemers!$B:$D,2,FALSE)</f>
        <v>#N/A</v>
      </c>
      <c r="T24" s="7">
        <f>'7'!$S$103</f>
        <v>0</v>
      </c>
      <c r="U24" s="7">
        <f>'7'!$T$103</f>
        <v>0</v>
      </c>
      <c r="V24" s="7">
        <f>'7'!$U$103</f>
        <v>0</v>
      </c>
      <c r="W24" s="7">
        <f>'7'!$W$103</f>
        <v>0</v>
      </c>
      <c r="X24" s="52">
        <f>IF(T24=0,0,'7'!$V$103)</f>
        <v>0</v>
      </c>
      <c r="Y24" s="51">
        <f>'7'!$X$188</f>
        <v>0</v>
      </c>
      <c r="Z24" s="51">
        <f>IFERROR(IF(MAX('7'!$W$4:$W$102)=1,MIN('7'!$X$4:$X$102)/10,MIN('7'!$X$4:$X$102)),0)</f>
        <v>0</v>
      </c>
      <c r="AA24" s="67">
        <f t="shared" si="19"/>
        <v>0</v>
      </c>
      <c r="AB24" s="53" t="e">
        <f t="shared" si="20"/>
        <v>#DIV/0!</v>
      </c>
      <c r="AC24" s="53">
        <f t="shared" si="16"/>
        <v>0</v>
      </c>
      <c r="AD24" s="239">
        <f t="shared" si="17"/>
        <v>0</v>
      </c>
      <c r="AE24" s="51" t="e">
        <f t="shared" si="21"/>
        <v>#N/A</v>
      </c>
      <c r="AF24">
        <v>3.9999999999999998E-6</v>
      </c>
    </row>
    <row r="25" spans="1:33" ht="18.75" hidden="1" customHeight="1">
      <c r="A25" s="217">
        <v>23</v>
      </c>
      <c r="B25" s="218" t="str">
        <f t="shared" si="0"/>
        <v/>
      </c>
      <c r="C25" s="219" t="str">
        <f t="shared" si="1"/>
        <v/>
      </c>
      <c r="D25" s="220" t="str">
        <f t="shared" si="2"/>
        <v/>
      </c>
      <c r="E25" s="220" t="str">
        <f t="shared" si="3"/>
        <v/>
      </c>
      <c r="F25" s="220" t="str">
        <f t="shared" si="4"/>
        <v/>
      </c>
      <c r="G25" s="220" t="str">
        <f t="shared" si="5"/>
        <v/>
      </c>
      <c r="H25" s="221" t="str">
        <f t="shared" si="6"/>
        <v/>
      </c>
      <c r="I25" s="220" t="str">
        <f t="shared" si="7"/>
        <v/>
      </c>
      <c r="J25" s="220" t="str">
        <f t="shared" si="8"/>
        <v/>
      </c>
      <c r="K25" s="222" t="str">
        <f t="shared" si="9"/>
        <v/>
      </c>
      <c r="L25" s="223" t="str">
        <f t="shared" si="10"/>
        <v/>
      </c>
      <c r="M25" s="224" t="str">
        <f t="shared" si="11"/>
        <v/>
      </c>
      <c r="N25" s="3" t="str">
        <f t="shared" si="18"/>
        <v/>
      </c>
      <c r="O25" s="105">
        <f t="shared" si="12"/>
        <v>0</v>
      </c>
      <c r="P25" s="105">
        <f>IF(R25="",0,AC25*100000+IF(#REF!=0,0,(100-(#REF!/#REF!)))+(AA25*1000)+AF25)</f>
        <v>0</v>
      </c>
      <c r="Q25" s="132">
        <v>23</v>
      </c>
      <c r="R25" s="11" t="str">
        <f>IF(OR(VLOOKUP(Q25,Deelnemers!A:C,2,FALSE)=0,VLOOKUP(Q25,Deelnemers!A:C,3,FALSE)=0),"",VLOOKUP(Q25,Deelnemers!A:C,2,FALSE))</f>
        <v/>
      </c>
      <c r="S25" s="7" t="e">
        <f>VLOOKUP(R25,Deelnemers!$B:$D,2,FALSE)</f>
        <v>#N/A</v>
      </c>
      <c r="T25" s="7"/>
      <c r="U25" s="7"/>
      <c r="V25" s="7"/>
      <c r="W25" s="7"/>
      <c r="X25" s="52"/>
      <c r="Y25" s="51"/>
      <c r="Z25" s="51"/>
      <c r="AA25" s="67">
        <f t="shared" si="19"/>
        <v>0</v>
      </c>
      <c r="AB25" s="53" t="e">
        <f t="shared" si="20"/>
        <v>#DIV/0!</v>
      </c>
      <c r="AC25" s="53">
        <f t="shared" si="16"/>
        <v>0</v>
      </c>
      <c r="AD25" s="239">
        <f t="shared" si="17"/>
        <v>0</v>
      </c>
      <c r="AE25" s="51" t="e">
        <f t="shared" si="21"/>
        <v>#N/A</v>
      </c>
      <c r="AF25" s="3">
        <v>3.0000000000000001E-6</v>
      </c>
    </row>
    <row r="26" spans="1:33" s="2" customFormat="1" ht="18.75" hidden="1" customHeight="1">
      <c r="A26" s="217">
        <v>24</v>
      </c>
      <c r="B26" s="218" t="str">
        <f>IFERROR(VLOOKUP($O26,$P$3:$AE$27,3,FALSE),"")</f>
        <v/>
      </c>
      <c r="C26" s="219" t="str">
        <f t="shared" si="1"/>
        <v/>
      </c>
      <c r="D26" s="220" t="str">
        <f t="shared" si="2"/>
        <v/>
      </c>
      <c r="E26" s="220" t="str">
        <f t="shared" si="3"/>
        <v/>
      </c>
      <c r="F26" s="220" t="str">
        <f t="shared" si="4"/>
        <v/>
      </c>
      <c r="G26" s="220" t="str">
        <f t="shared" si="5"/>
        <v/>
      </c>
      <c r="H26" s="221" t="str">
        <f t="shared" si="6"/>
        <v/>
      </c>
      <c r="I26" s="220" t="str">
        <f t="shared" si="7"/>
        <v/>
      </c>
      <c r="J26" s="220" t="str">
        <f t="shared" si="8"/>
        <v/>
      </c>
      <c r="K26" s="222" t="str">
        <f t="shared" si="9"/>
        <v/>
      </c>
      <c r="L26" s="223" t="str">
        <f t="shared" si="10"/>
        <v/>
      </c>
      <c r="M26" s="224" t="str">
        <f t="shared" si="11"/>
        <v/>
      </c>
      <c r="N26" s="3" t="str">
        <f t="shared" si="18"/>
        <v/>
      </c>
      <c r="O26" s="105">
        <f t="shared" si="12"/>
        <v>0</v>
      </c>
      <c r="P26" s="105">
        <f t="shared" si="13"/>
        <v>0</v>
      </c>
      <c r="Q26" s="132">
        <v>24</v>
      </c>
      <c r="R26" s="11" t="str">
        <f>IF(OR(VLOOKUP(Q26,Deelnemers!A:C,2,FALSE)=0,VLOOKUP(Q26,Deelnemers!A:C,3,FALSE)=0),"",VLOOKUP(Q26,Deelnemers!A:C,2,FALSE))</f>
        <v/>
      </c>
      <c r="S26" s="7" t="e">
        <f>VLOOKUP(R26,Deelnemers!$B:$D,2,FALSE)</f>
        <v>#N/A</v>
      </c>
      <c r="T26" s="7"/>
      <c r="U26" s="7"/>
      <c r="V26" s="7"/>
      <c r="W26" s="7"/>
      <c r="X26" s="52"/>
      <c r="Y26" s="51"/>
      <c r="Z26" s="51"/>
      <c r="AA26" s="67">
        <f t="shared" si="19"/>
        <v>0</v>
      </c>
      <c r="AB26" s="53" t="e">
        <f t="shared" si="20"/>
        <v>#DIV/0!</v>
      </c>
      <c r="AC26" s="53">
        <f t="shared" si="16"/>
        <v>0</v>
      </c>
      <c r="AD26" s="239">
        <f t="shared" si="17"/>
        <v>0</v>
      </c>
      <c r="AE26" s="51" t="e">
        <f t="shared" si="21"/>
        <v>#N/A</v>
      </c>
      <c r="AF26">
        <v>1.9999999999999999E-6</v>
      </c>
    </row>
    <row r="27" spans="1:33" s="2" customFormat="1" ht="18.75" hidden="1" customHeight="1" thickBot="1">
      <c r="A27" s="217">
        <v>25</v>
      </c>
      <c r="B27" s="218" t="str">
        <f>VLOOKUP($O27,$P$3:$AE$27,3,FALSE)</f>
        <v/>
      </c>
      <c r="C27" s="219" t="str">
        <f t="shared" si="1"/>
        <v/>
      </c>
      <c r="D27" s="220" t="str">
        <f t="shared" si="2"/>
        <v/>
      </c>
      <c r="E27" s="220" t="str">
        <f t="shared" si="3"/>
        <v/>
      </c>
      <c r="F27" s="220" t="str">
        <f t="shared" si="4"/>
        <v/>
      </c>
      <c r="G27" s="220" t="str">
        <f t="shared" si="5"/>
        <v/>
      </c>
      <c r="H27" s="221" t="str">
        <f t="shared" si="6"/>
        <v/>
      </c>
      <c r="I27" s="220" t="str">
        <f t="shared" si="7"/>
        <v/>
      </c>
      <c r="J27" s="220" t="str">
        <f t="shared" si="8"/>
        <v/>
      </c>
      <c r="K27" s="222" t="str">
        <f t="shared" si="9"/>
        <v/>
      </c>
      <c r="L27" s="223" t="str">
        <f t="shared" si="10"/>
        <v/>
      </c>
      <c r="M27" s="224" t="str">
        <f t="shared" si="11"/>
        <v/>
      </c>
      <c r="N27" s="3" t="str">
        <f t="shared" si="18"/>
        <v/>
      </c>
      <c r="O27" s="105">
        <f t="shared" si="12"/>
        <v>0</v>
      </c>
      <c r="P27" s="105">
        <f t="shared" si="13"/>
        <v>0</v>
      </c>
      <c r="Q27" s="132">
        <v>25</v>
      </c>
      <c r="R27" s="11" t="str">
        <f>IF(OR(VLOOKUP(Q27,Deelnemers!A:C,2,FALSE)=0,VLOOKUP(Q27,Deelnemers!A:C,3,FALSE)=0),"",VLOOKUP(Q27,Deelnemers!A:C,2,FALSE))</f>
        <v/>
      </c>
      <c r="S27" s="7" t="e">
        <f>VLOOKUP(R27,Deelnemers!$B:$D,2,FALSE)</f>
        <v>#N/A</v>
      </c>
      <c r="T27" s="7"/>
      <c r="U27" s="7"/>
      <c r="V27" s="7"/>
      <c r="W27" s="7"/>
      <c r="X27" s="52"/>
      <c r="Y27" s="51"/>
      <c r="Z27" s="51"/>
      <c r="AA27" s="67">
        <f t="shared" si="19"/>
        <v>0</v>
      </c>
      <c r="AB27" s="53" t="e">
        <f t="shared" si="20"/>
        <v>#DIV/0!</v>
      </c>
      <c r="AC27" s="53">
        <f t="shared" si="16"/>
        <v>0</v>
      </c>
      <c r="AD27" s="239">
        <f t="shared" si="17"/>
        <v>0</v>
      </c>
      <c r="AE27" s="51" t="e">
        <f t="shared" si="21"/>
        <v>#N/A</v>
      </c>
      <c r="AF27" s="3">
        <v>9.9999999999999995E-7</v>
      </c>
    </row>
    <row r="28" spans="1:33" ht="21" customHeight="1" thickBot="1">
      <c r="A28" s="149"/>
      <c r="B28" s="149" t="s">
        <v>70</v>
      </c>
      <c r="C28" s="150"/>
      <c r="D28" s="151">
        <f>SUM(D3:D27)</f>
        <v>6471</v>
      </c>
      <c r="E28" s="151">
        <f>SUM(E3:E27)</f>
        <v>14162</v>
      </c>
      <c r="F28" s="151"/>
      <c r="G28" s="152"/>
      <c r="H28" s="153">
        <f>IFERROR(SUM(D28/E28),0)</f>
        <v>0.4569269877135998</v>
      </c>
      <c r="I28" s="154"/>
      <c r="J28" s="154"/>
      <c r="K28" s="155"/>
      <c r="L28" s="156"/>
      <c r="M28" s="157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</row>
    <row r="29" spans="1:33" ht="21" customHeight="1" thickBot="1">
      <c r="H29" s="106"/>
      <c r="I29" s="106"/>
      <c r="J29" s="106"/>
      <c r="K29" s="107"/>
      <c r="L29" s="19"/>
      <c r="M29" s="18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</row>
    <row r="30" spans="1:33" ht="37.5" customHeight="1" thickBot="1">
      <c r="B30" s="264" t="s">
        <v>71</v>
      </c>
      <c r="C30" s="265"/>
      <c r="D30" s="265"/>
      <c r="E30" s="265"/>
      <c r="F30" s="265"/>
      <c r="G30" s="266"/>
      <c r="I30" s="267" t="s">
        <v>72</v>
      </c>
      <c r="J30" s="268"/>
      <c r="K30" s="268"/>
      <c r="L30" s="268"/>
      <c r="M30" s="269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</row>
    <row r="31" spans="1:33" ht="26.25" customHeight="1">
      <c r="B31" s="115" t="s">
        <v>73</v>
      </c>
      <c r="C31" s="186">
        <f>COUNTBLANK(Schema!E2:AB2)+COUNTBLANK(Schema!F3:AB3)+COUNTBLANK(Schema!G4:AB4)+COUNTBLANK(Schema!H5:AB5)+COUNTBLANK(Schema!I6:AB6)+COUNTBLANK(Schema!J7:AB7)+COUNTBLANK(Schema!K8:AB8)+COUNTBLANK(Schema!L9:AB9)+COUNTBLANK(Schema!M10:AB10)+COUNTBLANK(Schema!N11:AB11)+COUNTBLANK(Schema!O12:AB12)+COUNTBLANK(Schema!P13:AB13)+COUNTBLANK(Schema!Q14:AB14)+COUNTBLANK(Schema!R15:AB15)+COUNTBLANK(Schema!S16:AB16)+COUNTBLANK(Schema!T17:AB17)+COUNTBLANK(Schema!U18:AB18)+COUNTBLANK(Schema!V19:AB19)+COUNTBLANK(Schema!W20:AB20)+COUNTBLANK(Schema!X21:AB21)+COUNTBLANK(Schema!Y22:AB22)+COUNTBLANK(Schema!Z23:AB23)+COUNTBLANK(Schema!AA24:AB24)+COUNTBLANK(Schema!AB25:AB25)</f>
        <v>10</v>
      </c>
      <c r="D31" s="176"/>
      <c r="E31" s="176"/>
      <c r="F31" s="177"/>
      <c r="G31" s="178"/>
      <c r="I31" s="187">
        <f t="array" aca="1" ref="I31" ca="1">IF(TODAY()&gt;MAX(Wedstrijdleider_stand!A4:A46),"",IF(TODAY()&lt;=Wedstrijdleider_stand!$A$4,Wedstrijdleider_stand!$A$4,MAX((Wedstrijdleider_stand!A4:A46&lt;=TODAY()+6)*Wedstrijdleider_stand!A4:A46)))</f>
        <v>45784</v>
      </c>
      <c r="J31" s="270" t="str">
        <f ca="1">IF(IFERROR(VLOOKUP($I31,Wedstrijdleider_stand!$A$4:$B$46,2,FALSE),"")="","Geen competitie",IFERROR(VLOOKUP($I31,Wedstrijdleider_stand!$A$4:$B$46,2,FALSE),""))</f>
        <v>Praat, Marcel van</v>
      </c>
      <c r="K31" s="271"/>
      <c r="L31" s="271"/>
      <c r="M31" s="272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G31" s="227"/>
    </row>
    <row r="32" spans="1:33" ht="26.25" customHeight="1">
      <c r="B32" s="112" t="s">
        <v>74</v>
      </c>
      <c r="C32" s="188">
        <f>Presentie!AU32</f>
        <v>286</v>
      </c>
      <c r="D32" s="179"/>
      <c r="E32" s="179"/>
      <c r="F32" s="180"/>
      <c r="G32" s="181"/>
      <c r="H32" s="189"/>
      <c r="I32" s="225">
        <f ca="1">IFERROR(I31+7,"")</f>
        <v>45791</v>
      </c>
      <c r="J32" s="273" t="str">
        <f ca="1">IF(IFERROR(VLOOKUP($I32,Wedstrijdleider_stand!$A$4:$B$46,2,FALSE),"")="","Geen competitie",IFERROR(VLOOKUP($I32,Wedstrijdleider_stand!$A$4:$B$46,2,FALSE),""))</f>
        <v>Geen competitie</v>
      </c>
      <c r="K32" s="274"/>
      <c r="L32" s="274"/>
      <c r="M32" s="275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</row>
    <row r="33" spans="2:13" ht="26.25" customHeight="1">
      <c r="B33" s="113" t="s">
        <v>75</v>
      </c>
      <c r="C33" s="190">
        <f>IFERROR(MIN(I3:I27),"")</f>
        <v>17</v>
      </c>
      <c r="D33" s="179" t="str">
        <f t="array" ref="D33">IFERROR(INDEX($N$3:$N$27, SMALL(IF(($C$33=$I$3:$I$27), MATCH(ROW($I$3:$I$27), ROW($I$3:$I$27)), ""),ROWS($A$1:A1))),"")</f>
        <v>Zagers, Mark</v>
      </c>
      <c r="E33" s="179" t="str">
        <f t="array" ref="E33">IFERROR(INDEX($N$3:$N$27, SMALL(IF(($C$33=$I$3:$I$27), MATCH(ROW($I$3:$I$27), ROW($I$3:$I$27)), ""),ROWS($A$1:A2))),"")</f>
        <v/>
      </c>
      <c r="F33" s="179" t="str">
        <f t="array" ref="F33">IFERROR(INDEX($N$3:$N$27, SMALL(IF(($C$33=$I$3:$I$27), MATCH(ROW($I$3:$I$27), ROW($I$3:$I$27)), ""),ROWS($A$1:A3))),"")</f>
        <v/>
      </c>
      <c r="G33" s="182" t="str">
        <f t="array" ref="G33">IFERROR(INDEX($N$3:$N$27, SMALL(IF(($C$33=$I$3:$I$27), MATCH(ROW($I$3:$I$27), ROW($I$3:$I$27)), ""),ROWS($A$1:A4))),"")</f>
        <v/>
      </c>
      <c r="H33" s="189"/>
      <c r="I33" s="225">
        <f t="shared" ref="I33:I37" ca="1" si="23">IFERROR(I32+7,"")</f>
        <v>45798</v>
      </c>
      <c r="J33" s="273" t="str">
        <f ca="1">IF(IFERROR(VLOOKUP($I33,Wedstrijdleider_stand!$A$4:$B$46,2,FALSE),"")="","Geen competitie",IFERROR(VLOOKUP($I33,Wedstrijdleider_stand!$A$4:$B$46,2,FALSE),""))</f>
        <v>Geen competitie</v>
      </c>
      <c r="K33" s="274"/>
      <c r="L33" s="274"/>
      <c r="M33" s="275"/>
    </row>
    <row r="34" spans="2:13" ht="26.25" customHeight="1">
      <c r="B34" s="113" t="s">
        <v>76</v>
      </c>
      <c r="C34" s="190">
        <f>IFERROR(MAX(I3:I27),"")</f>
        <v>55</v>
      </c>
      <c r="D34" s="179" t="str">
        <f t="array" ref="D34">IFERROR(INDEX($N$3:$N$27, SMALL(IF(($C$34=$I$3:$I$27), MATCH(ROW($I$3:$I$27), ROW($I$3:$I$27)), ""),ROWS($A$1:A1))),"")</f>
        <v>Vermeulen, Rudolf</v>
      </c>
      <c r="E34" s="179" t="str">
        <f t="array" ref="E34">IFERROR(INDEX($N$3:$N$27, SMALL(IF(($C$34=$I$3:$I$27), MATCH(ROW($I$3:$I$27), ROW($I$3:$I$27)), ""),ROWS($A$1:A2))),"")</f>
        <v>Praat, Marcel van</v>
      </c>
      <c r="F34" s="179" t="str">
        <f t="array" ref="F34">IFERROR(INDEX($N$3:$N$27, SMALL(IF(($C$34=$I$3:$I$27), MATCH(ROW($I$3:$I$27), ROW($I$3:$I$27)), ""),ROWS($A$1:A3))),"")</f>
        <v/>
      </c>
      <c r="G34" s="182" t="str">
        <f t="array" ref="G34">IFERROR(INDEX($N$3:$N$27, SMALL(IF(($C$34=$I$3:$I$27), MATCH(ROW($I$3:$I$27), ROW($I$3:$I$27)), ""),ROWS($A$1:A4))),"")</f>
        <v/>
      </c>
      <c r="H34" s="189"/>
      <c r="I34" s="225">
        <f t="shared" ca="1" si="23"/>
        <v>45805</v>
      </c>
      <c r="J34" s="273" t="str">
        <f ca="1">IF(IFERROR(VLOOKUP($I34,Wedstrijdleider_stand!$A$4:$B$46,2,FALSE),"")="","Geen competitie",IFERROR(VLOOKUP($I34,Wedstrijdleider_stand!$A$4:$B$46,2,FALSE),""))</f>
        <v>Geen competitie</v>
      </c>
      <c r="K34" s="274"/>
      <c r="L34" s="274"/>
      <c r="M34" s="275"/>
    </row>
    <row r="35" spans="2:13" ht="26.25" customHeight="1">
      <c r="B35" s="113" t="s">
        <v>52</v>
      </c>
      <c r="C35" s="190">
        <f>MIN(Invoer!J3:J599)</f>
        <v>8</v>
      </c>
      <c r="D35" s="179" t="str">
        <f t="array" ref="D35">IFERROR(INDEX($N$3:$N$27, SMALL(IF(($C$35=$J$3:$J$27), MATCH(ROW($J$3:$J$27), ROW($J$3:$J$27)), ""),ROWS($A$1:A1))),"")</f>
        <v>Verkooyen, John</v>
      </c>
      <c r="E35" s="179" t="str">
        <f t="array" ref="E35">IFERROR(INDEX($N$3:$N$27, SMALL(IF(($C$35=$J$3:$J$27), MATCH(ROW($J$3:$J$27), ROW($J$3:$J$27)), ""),ROWS($A$1:A2))),"")</f>
        <v/>
      </c>
      <c r="F35" s="179" t="str">
        <f t="array" ref="F35">IFERROR(INDEX($N$3:$N$27, SMALL(IF(($C$35=$J$3:$J$27), MATCH(ROW($J$3:$J$27), ROW($J$3:$J$27)), ""),ROWS($A$1:A3))),"")</f>
        <v/>
      </c>
      <c r="G35" s="182" t="str">
        <f t="array" ref="G35">IFERROR(INDEX($N$3:$N$27, SMALL(IF(($C$35=$J$3:$J$27), MATCH(ROW($J$3:$J$27), ROW($J$3:$J$27)), ""),ROWS($A$1:A4))),"")</f>
        <v/>
      </c>
      <c r="H35" s="191"/>
      <c r="I35" s="225">
        <f t="shared" ca="1" si="23"/>
        <v>45812</v>
      </c>
      <c r="J35" s="273" t="str">
        <f ca="1">IF(IFERROR(VLOOKUP($I35,Wedstrijdleider_stand!$A$4:$B$46,2,FALSE),"")="","Geen competitie",IFERROR(VLOOKUP($I35,Wedstrijdleider_stand!$A$4:$B$46,2,FALSE),""))</f>
        <v>Geen competitie</v>
      </c>
      <c r="K35" s="274"/>
      <c r="L35" s="274"/>
      <c r="M35" s="275"/>
    </row>
    <row r="36" spans="2:13" ht="26.25" customHeight="1">
      <c r="B36" s="113" t="s">
        <v>39</v>
      </c>
      <c r="C36" s="190">
        <f>IFERROR(MAX(F3:F27),"")</f>
        <v>10</v>
      </c>
      <c r="D36" s="179" t="str">
        <f t="array" ref="D36">IFERROR(INDEX($N$3:$N$27, SMALL(IF(($C$36=$F$3:$F$27), MATCH(ROW($F$3:$F$27), ROW($F$3:$F$27)), ""),ROWS($A$1:A1))),"")</f>
        <v>Vissenberg, Erwin</v>
      </c>
      <c r="E36" s="179" t="str">
        <f t="array" ref="E36">IFERROR(INDEX($N$3:$N$27, SMALL(IF(($C$36=$F$3:$F$27), MATCH(ROW($F$3:$F$27), ROW($F$3:$F$27)), ""),ROWS($A$1:A2))),"")</f>
        <v/>
      </c>
      <c r="F36" s="179" t="str">
        <f t="array" ref="F36">IFERROR(INDEX($N$3:$N$27, SMALL(IF(($C$36=$F$3:$F$27), MATCH(ROW($F$3:$F$27), ROW($F$3:$F$27)), ""),ROWS($A$1:A3))),"")</f>
        <v/>
      </c>
      <c r="G36" s="182" t="str">
        <f t="array" ref="G36">IFERROR(INDEX($N$3:$N$27, SMALL(IF(($C$36=$F$3:$F$27), MATCH(ROW($F$3:$F$27), ROW($F$3:$F$27)), ""),ROWS($A$1:A4))),"")</f>
        <v/>
      </c>
      <c r="H36" s="191"/>
      <c r="I36" s="225">
        <f t="shared" ca="1" si="23"/>
        <v>45819</v>
      </c>
      <c r="J36" s="273" t="str">
        <f ca="1">IF(IFERROR(VLOOKUP($I36,Wedstrijdleider_stand!$A$4:$B$46,2,FALSE),"")="","Geen competitie",IFERROR(VLOOKUP($I36,Wedstrijdleider_stand!$A$4:$B$46,2,FALSE),""))</f>
        <v>Geen competitie</v>
      </c>
      <c r="K36" s="274"/>
      <c r="L36" s="274"/>
      <c r="M36" s="275"/>
    </row>
    <row r="37" spans="2:13" ht="26.25" customHeight="1" thickBot="1">
      <c r="B37" s="114" t="s">
        <v>77</v>
      </c>
      <c r="C37" s="192">
        <f>H28</f>
        <v>0.4569269877135998</v>
      </c>
      <c r="D37" s="183"/>
      <c r="E37" s="184"/>
      <c r="F37" s="184"/>
      <c r="G37" s="185"/>
      <c r="H37" s="191"/>
      <c r="I37" s="226">
        <f t="shared" ca="1" si="23"/>
        <v>45826</v>
      </c>
      <c r="J37" s="276" t="str">
        <f ca="1">IF(IFERROR(VLOOKUP($I37,Wedstrijdleider_stand!$A$4:$B$46,2,FALSE),"")="","Geen competitie",IFERROR(VLOOKUP($I37,Wedstrijdleider_stand!$A$4:$B$46,2,FALSE),""))</f>
        <v>Geen competitie</v>
      </c>
      <c r="K37" s="277"/>
      <c r="L37" s="277"/>
      <c r="M37" s="278"/>
    </row>
    <row r="38" spans="2:13" ht="15.75">
      <c r="B38" s="108"/>
      <c r="C38" s="109"/>
      <c r="E38" s="110"/>
      <c r="F38" s="110"/>
      <c r="G38" s="111"/>
      <c r="H38" s="20"/>
    </row>
    <row r="39" spans="2:13" ht="15">
      <c r="B39" s="260" t="s">
        <v>78</v>
      </c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</row>
  </sheetData>
  <sheetProtection algorithmName="SHA-512" hashValue="8saeG1p02Elk2KogNc3FjQhafOlnw/06HPtODh22ZxLXo7i724GIOcFcwawmHJU2lBVM3h3Pi5hFUkq13JAw8A==" saltValue="FGnIflLuCTljAwz8CEJvuA==" spinCount="100000" sheet="1" selectLockedCells="1"/>
  <sortState xmlns:xlrd2="http://schemas.microsoft.com/office/spreadsheetml/2017/richdata2" ref="B2:M27">
    <sortCondition descending="1" ref="L2:L27"/>
    <sortCondition descending="1" ref="K2:K27"/>
    <sortCondition ref="I2:I27"/>
  </sortState>
  <mergeCells count="11">
    <mergeCell ref="B39:M39"/>
    <mergeCell ref="B1:M1"/>
    <mergeCell ref="B30:G30"/>
    <mergeCell ref="I30:M30"/>
    <mergeCell ref="J31:M31"/>
    <mergeCell ref="J32:M32"/>
    <mergeCell ref="J33:M33"/>
    <mergeCell ref="J34:M34"/>
    <mergeCell ref="J35:M35"/>
    <mergeCell ref="J36:M36"/>
    <mergeCell ref="J37:M37"/>
  </mergeCells>
  <phoneticPr fontId="0" type="noConversion"/>
  <conditionalFormatting sqref="J31:M37">
    <cfRule type="cellIs" dxfId="0" priority="1" operator="equal">
      <formula>"Gesloten"</formula>
    </cfRule>
  </conditionalFormatting>
  <pageMargins left="0.51181102362204722" right="0.55118110236220474" top="0.9055118110236221" bottom="0.23622047244094491" header="0.39370078740157483" footer="0.23622047244094491"/>
  <pageSetup paperSize="9" scale="67" orientation="landscape" r:id="rId1"/>
  <headerFooter alignWithMargins="0">
    <oddHeader>&amp;L&amp;"Arial,Bold"&amp;14Thuiscompetitie B.V. de Ossekop &amp;C&amp;12&amp;G&amp;R&amp;"Arial,Bold"&amp;14Printdatum:  &amp;D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X404"/>
  <sheetViews>
    <sheetView showGridLines="0" workbookViewId="0">
      <pane ySplit="3" topLeftCell="P4" activePane="bottomLeft" state="frozen"/>
      <selection pane="bottomLeft" activeCell="O1" sqref="O1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Deelnemers!B2</f>
        <v>Hanegraaf, Daan</v>
      </c>
      <c r="S1" s="36">
        <f>VLOOKUP(R1,Deelnemers!$B:$D,2,FALSE)</f>
        <v>17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1E+17</v>
      </c>
      <c r="C4" s="35" t="str">
        <f>_xlfn.IFNA(VLOOKUP(L4,Invoer!$A$3:$P$599,3,FALSE),"")</f>
        <v/>
      </c>
      <c r="D4" s="23" t="str">
        <f>Deelnemers!$B$2</f>
        <v>Hanegraaf, Daan</v>
      </c>
      <c r="E4" s="31" t="str">
        <f>IFERROR(IF(VLOOKUP(L4,Invoer!$A$3:$P$599,8,FALSE)&gt;$S$1,$S$1,VLOOKUP(L4,Invoer!$A$3:$P$599,8,FALSE)),"")</f>
        <v/>
      </c>
      <c r="F4" s="31" t="str">
        <f>_xlfn.IFNA(VLOOKUP(L4,Invoer!$A$3:$P$599,10,FALSE),"")</f>
        <v/>
      </c>
      <c r="G4" s="31" t="str">
        <f>_xlfn.IFNA(VLOOKUP(L4,Invoer!$A$3:$P$599,11,FALSE),"")</f>
        <v/>
      </c>
      <c r="H4" s="32" t="str">
        <f>_xlfn.IFNA(VLOOKUP(L4,Invoer!$A$3:$P$599,13,FALSE),"")</f>
        <v/>
      </c>
      <c r="I4" s="34" t="str">
        <f>_xlfn.IFNA(VLOOKUP(L4,Invoer!$A$3:$P$599,15,FALSE),"")</f>
        <v/>
      </c>
      <c r="J4" s="37">
        <f>VLOOKUP($R$1,Deelnemers!$B$1:$D$25,3,FALSE)</f>
        <v>0.56666666666666665</v>
      </c>
      <c r="L4" t="str">
        <f>CONCATENATE($R$1,"-",,$D4,"-",M4)</f>
        <v>Hanegraaf, Daan-Hanegraaf, Daan-1</v>
      </c>
      <c r="M4">
        <v>1</v>
      </c>
      <c r="N4">
        <f t="shared" ref="N4:N35" si="1">SMALL($B$4:$B$403,ROW($B1))</f>
        <v>45555.599629629622</v>
      </c>
      <c r="O4">
        <f>IF(Q4="","",1)</f>
        <v>1</v>
      </c>
      <c r="Q4" s="83">
        <f t="shared" ref="Q4:Q35" si="2">VLOOKUP(N4,$B$4:$I$403,2,FALSE)</f>
        <v>45553</v>
      </c>
      <c r="R4" s="35" t="str">
        <f t="shared" ref="R4:R35" si="3">IF(Q4="","",VLOOKUP(N4,$B$4:$I$403,3,FALSE))</f>
        <v>Steen, Jan van</v>
      </c>
      <c r="S4" s="40">
        <f t="shared" ref="S4:S35" si="4">VLOOKUP(N4,$B$4:$I$403,4,FALSE)</f>
        <v>17</v>
      </c>
      <c r="T4" s="40">
        <f t="shared" ref="T4:T35" si="5">VLOOKUP(N4,$B$4:$I$403,5,FALSE)</f>
        <v>27</v>
      </c>
      <c r="U4" s="40">
        <f t="shared" ref="U4:U35" si="6">VLOOKUP(N4,$B$4:$I$403,6,FALSE)</f>
        <v>6</v>
      </c>
      <c r="V4" s="41">
        <f t="shared" ref="V4:V35" si="7">VLOOKUP(N4,$B$4:$I$403,7,FALSE)</f>
        <v>0.62962962962962965</v>
      </c>
      <c r="W4" s="42">
        <f t="shared" ref="W4:W35" si="8">VLOOKUP(N4,$B$4:$I$403,8,FALSE)</f>
        <v>3</v>
      </c>
      <c r="X4">
        <f>IFERROR(IF(OR(W4=0,W4=1),(T4*10),T4),0)</f>
        <v>27</v>
      </c>
    </row>
    <row r="5" spans="2:24" ht="15">
      <c r="B5">
        <f t="shared" si="0"/>
        <v>1E+17</v>
      </c>
      <c r="C5" s="35" t="str">
        <f>_xlfn.IFNA(VLOOKUP(L5,Invoer!$A$3:$P$599,3,FALSE),"")</f>
        <v/>
      </c>
      <c r="D5" s="23" t="str">
        <f>Deelnemers!$B$2</f>
        <v>Hanegraaf, Daan</v>
      </c>
      <c r="E5" s="31" t="str">
        <f>IFERROR(IF(VLOOKUP(L5,Invoer!$A$3:$P$599,9,FALSE)&gt;$S$1,$S$1,VLOOKUP(L5,Invoer!$A$3:$P$599,9,FALSE)),"")</f>
        <v/>
      </c>
      <c r="F5" s="31" t="str">
        <f>_xlfn.IFNA(VLOOKUP(L5,Invoer!$A$3:$P$599,10,FALSE),"")</f>
        <v/>
      </c>
      <c r="G5" s="31" t="str">
        <f>_xlfn.IFNA(VLOOKUP(L5,Invoer!$A$3:$P$599,12,FALSE),"")</f>
        <v/>
      </c>
      <c r="H5" s="32" t="str">
        <f>_xlfn.IFNA(VLOOKUP(L5,Invoer!$A$3:$P$599,14,FALSE),"")</f>
        <v/>
      </c>
      <c r="I5" s="34" t="str">
        <f>_xlfn.IFNA(VLOOKUP(L5,Invoer!$A$3:$P$599,16,FALSE),"")</f>
        <v/>
      </c>
      <c r="J5" s="37">
        <f>VLOOKUP($R$1,Deelnemers!$B$1:$D$25,3,FALSE)</f>
        <v>0.56666666666666665</v>
      </c>
      <c r="L5" t="str">
        <f>CONCATENATE($D5,"-",$R$1,"-",M5)</f>
        <v>Hanegraaf, Daan-Hanegraaf, Daan-1</v>
      </c>
      <c r="M5">
        <v>1</v>
      </c>
      <c r="N5">
        <f t="shared" si="1"/>
        <v>45555.719523809523</v>
      </c>
      <c r="O5">
        <f>IF(Q5="","",O4+1)</f>
        <v>2</v>
      </c>
      <c r="Q5" s="83">
        <f t="shared" si="2"/>
        <v>45553</v>
      </c>
      <c r="R5" s="35" t="str">
        <f t="shared" si="3"/>
        <v>Zagers, Kees</v>
      </c>
      <c r="S5" s="40">
        <f t="shared" si="4"/>
        <v>17</v>
      </c>
      <c r="T5" s="40">
        <f t="shared" si="5"/>
        <v>21</v>
      </c>
      <c r="U5" s="40">
        <f t="shared" si="6"/>
        <v>3</v>
      </c>
      <c r="V5" s="41">
        <f t="shared" si="7"/>
        <v>0.80952380952380953</v>
      </c>
      <c r="W5" s="42">
        <f t="shared" si="8"/>
        <v>3</v>
      </c>
      <c r="X5">
        <f t="shared" ref="X5:X68" si="9">IFERROR(IF(OR(W5=0,W5=1),(T5*10),T5),0)</f>
        <v>21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Hanegraaf, Daan-Hanegraaf, Daan-2</v>
      </c>
      <c r="M6">
        <v>2</v>
      </c>
      <c r="N6">
        <f t="shared" si="1"/>
        <v>45555.824444444443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Hanegraaf, Hein</v>
      </c>
      <c r="S6" s="40">
        <f t="shared" si="4"/>
        <v>17</v>
      </c>
      <c r="T6" s="40">
        <f t="shared" si="5"/>
        <v>18</v>
      </c>
      <c r="U6" s="40">
        <f t="shared" si="6"/>
        <v>5</v>
      </c>
      <c r="V6" s="41">
        <f t="shared" si="7"/>
        <v>0.94444444444444442</v>
      </c>
      <c r="W6" s="42">
        <f t="shared" si="8"/>
        <v>3</v>
      </c>
      <c r="X6">
        <f t="shared" si="9"/>
        <v>18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Hanegraaf, Daan-Hanegraaf, Daan-2</v>
      </c>
      <c r="M7">
        <v>2</v>
      </c>
      <c r="N7">
        <f t="shared" si="1"/>
        <v>45562.081666666665</v>
      </c>
      <c r="O7">
        <f t="shared" si="11"/>
        <v>4</v>
      </c>
      <c r="Q7" s="83">
        <f t="shared" si="2"/>
        <v>45560</v>
      </c>
      <c r="R7" s="35" t="str">
        <f t="shared" si="3"/>
        <v>Kroese, Gerard</v>
      </c>
      <c r="S7" s="40">
        <f t="shared" si="4"/>
        <v>13</v>
      </c>
      <c r="T7" s="40">
        <f t="shared" si="5"/>
        <v>24</v>
      </c>
      <c r="U7" s="40">
        <f t="shared" si="6"/>
        <v>3</v>
      </c>
      <c r="V7" s="41">
        <f t="shared" si="7"/>
        <v>0.54166666666666663</v>
      </c>
      <c r="W7" s="42">
        <f t="shared" si="8"/>
        <v>3</v>
      </c>
      <c r="X7">
        <f t="shared" si="9"/>
        <v>24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Hanegraaf, Daan-Hanegraaf, Daan-3</v>
      </c>
      <c r="M8">
        <v>3</v>
      </c>
      <c r="N8">
        <f t="shared" si="1"/>
        <v>45562.599629629622</v>
      </c>
      <c r="O8">
        <f t="shared" si="11"/>
        <v>5</v>
      </c>
      <c r="Q8" s="83">
        <f t="shared" si="2"/>
        <v>45560</v>
      </c>
      <c r="R8" s="35" t="str">
        <f t="shared" si="3"/>
        <v>Hoppenbrouwers, Ben</v>
      </c>
      <c r="S8" s="40">
        <f t="shared" si="4"/>
        <v>17</v>
      </c>
      <c r="T8" s="40">
        <f t="shared" si="5"/>
        <v>27</v>
      </c>
      <c r="U8" s="40">
        <f t="shared" si="6"/>
        <v>2</v>
      </c>
      <c r="V8" s="41">
        <f t="shared" si="7"/>
        <v>0.62962962962962965</v>
      </c>
      <c r="W8" s="42">
        <f t="shared" si="8"/>
        <v>3</v>
      </c>
      <c r="X8">
        <f t="shared" si="9"/>
        <v>27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Hanegraaf, Daan-Hanegraaf, Daan-3</v>
      </c>
      <c r="M9">
        <v>3</v>
      </c>
      <c r="N9">
        <f t="shared" si="1"/>
        <v>45575.249999999993</v>
      </c>
      <c r="O9">
        <f t="shared" si="11"/>
        <v>6</v>
      </c>
      <c r="Q9" s="83">
        <f t="shared" si="2"/>
        <v>45574</v>
      </c>
      <c r="R9" s="35" t="str">
        <f t="shared" si="3"/>
        <v>Praat, Marcel van</v>
      </c>
      <c r="S9" s="40">
        <f t="shared" si="4"/>
        <v>7</v>
      </c>
      <c r="T9" s="40">
        <f t="shared" si="5"/>
        <v>20</v>
      </c>
      <c r="U9" s="40">
        <f t="shared" si="6"/>
        <v>2</v>
      </c>
      <c r="V9" s="41">
        <f t="shared" si="7"/>
        <v>0.35</v>
      </c>
      <c r="W9" s="42">
        <f t="shared" si="8"/>
        <v>0</v>
      </c>
      <c r="X9">
        <f t="shared" si="9"/>
        <v>200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Hanegraaf, Daan-Hanegraaf, Daan-4</v>
      </c>
      <c r="M10">
        <v>4</v>
      </c>
      <c r="N10">
        <f t="shared" si="1"/>
        <v>45576.15</v>
      </c>
      <c r="O10">
        <f t="shared" si="11"/>
        <v>7</v>
      </c>
      <c r="Q10" s="83">
        <f t="shared" si="2"/>
        <v>45574</v>
      </c>
      <c r="R10" s="35" t="str">
        <f t="shared" si="3"/>
        <v>Kroese, Gerard</v>
      </c>
      <c r="S10" s="40">
        <f t="shared" si="4"/>
        <v>13</v>
      </c>
      <c r="T10" s="40">
        <f t="shared" si="5"/>
        <v>20</v>
      </c>
      <c r="U10" s="40">
        <f t="shared" si="6"/>
        <v>3</v>
      </c>
      <c r="V10" s="41">
        <f t="shared" si="7"/>
        <v>0.65</v>
      </c>
      <c r="W10" s="42">
        <f t="shared" si="8"/>
        <v>3</v>
      </c>
      <c r="X10">
        <f t="shared" si="9"/>
        <v>20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Hanegraaf, Daan-Hanegraaf, Daan-4</v>
      </c>
      <c r="M11">
        <v>4</v>
      </c>
      <c r="N11">
        <f t="shared" si="1"/>
        <v>45576.599629629622</v>
      </c>
      <c r="O11">
        <f t="shared" si="11"/>
        <v>8</v>
      </c>
      <c r="Q11" s="83">
        <f t="shared" si="2"/>
        <v>45574</v>
      </c>
      <c r="R11" s="35" t="str">
        <f t="shared" si="3"/>
        <v>Zagers, Kees</v>
      </c>
      <c r="S11" s="40">
        <f t="shared" si="4"/>
        <v>17</v>
      </c>
      <c r="T11" s="40">
        <f t="shared" si="5"/>
        <v>27</v>
      </c>
      <c r="U11" s="40">
        <f t="shared" si="6"/>
        <v>3</v>
      </c>
      <c r="V11" s="41">
        <f t="shared" si="7"/>
        <v>0.62962962962962965</v>
      </c>
      <c r="W11" s="42">
        <f t="shared" si="8"/>
        <v>3</v>
      </c>
      <c r="X11">
        <f t="shared" si="9"/>
        <v>27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Hanegraaf, Daan-Hanegraaf, Daan-5</v>
      </c>
      <c r="M12">
        <v>5</v>
      </c>
      <c r="N12">
        <f t="shared" si="1"/>
        <v>45589.3676923077</v>
      </c>
      <c r="O12">
        <f t="shared" si="11"/>
        <v>9</v>
      </c>
      <c r="Q12" s="83">
        <f t="shared" si="2"/>
        <v>45588</v>
      </c>
      <c r="R12" s="35" t="str">
        <f t="shared" si="3"/>
        <v>Jochems, Cees</v>
      </c>
      <c r="S12" s="40">
        <f t="shared" si="4"/>
        <v>8</v>
      </c>
      <c r="T12" s="40">
        <f t="shared" si="5"/>
        <v>26</v>
      </c>
      <c r="U12" s="40">
        <f t="shared" si="6"/>
        <v>4</v>
      </c>
      <c r="V12" s="41">
        <f t="shared" si="7"/>
        <v>0.30769230769230771</v>
      </c>
      <c r="W12" s="42">
        <f t="shared" si="8"/>
        <v>0</v>
      </c>
      <c r="X12">
        <f t="shared" si="9"/>
        <v>260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Hanegraaf, Daan-Hanegraaf, Daan-5</v>
      </c>
      <c r="M13">
        <v>5</v>
      </c>
      <c r="N13">
        <f t="shared" si="1"/>
        <v>45589.7</v>
      </c>
      <c r="O13">
        <f t="shared" si="11"/>
        <v>10</v>
      </c>
      <c r="Q13" s="83">
        <f t="shared" si="2"/>
        <v>45588</v>
      </c>
      <c r="R13" s="35" t="str">
        <f t="shared" si="3"/>
        <v>Vermeulen, Rudolf</v>
      </c>
      <c r="S13" s="40">
        <f t="shared" si="4"/>
        <v>10</v>
      </c>
      <c r="T13" s="40">
        <f t="shared" si="5"/>
        <v>20</v>
      </c>
      <c r="U13" s="40">
        <f t="shared" si="6"/>
        <v>2</v>
      </c>
      <c r="V13" s="41">
        <f t="shared" si="7"/>
        <v>0.5</v>
      </c>
      <c r="W13" s="42">
        <f t="shared" si="8"/>
        <v>0</v>
      </c>
      <c r="X13">
        <f t="shared" si="9"/>
        <v>200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Hanegraaf, Daan-Hanegraaf, Daan-6</v>
      </c>
      <c r="M14">
        <v>6</v>
      </c>
      <c r="N14">
        <f t="shared" si="1"/>
        <v>45590.3</v>
      </c>
      <c r="O14">
        <f t="shared" si="11"/>
        <v>11</v>
      </c>
      <c r="Q14" s="83">
        <f t="shared" si="2"/>
        <v>45588</v>
      </c>
      <c r="R14" s="35" t="str">
        <f t="shared" si="3"/>
        <v>Vissenberg, Erwin</v>
      </c>
      <c r="S14" s="40">
        <f t="shared" si="4"/>
        <v>15</v>
      </c>
      <c r="T14" s="40">
        <f t="shared" si="5"/>
        <v>30</v>
      </c>
      <c r="U14" s="40">
        <f t="shared" si="6"/>
        <v>3</v>
      </c>
      <c r="V14" s="41">
        <f t="shared" si="7"/>
        <v>0.5</v>
      </c>
      <c r="W14" s="42">
        <f t="shared" si="8"/>
        <v>0</v>
      </c>
      <c r="X14">
        <f t="shared" si="9"/>
        <v>300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Hanegraaf, Daan-Hanegraaf, Daan-6</v>
      </c>
      <c r="M15">
        <v>6</v>
      </c>
      <c r="N15">
        <f t="shared" si="1"/>
        <v>45611.63</v>
      </c>
      <c r="O15">
        <f t="shared" si="11"/>
        <v>12</v>
      </c>
      <c r="Q15" s="83">
        <f t="shared" si="2"/>
        <v>45609</v>
      </c>
      <c r="R15" s="35" t="str">
        <f t="shared" si="3"/>
        <v>Praat, Marcel van</v>
      </c>
      <c r="S15" s="40">
        <f t="shared" si="4"/>
        <v>17</v>
      </c>
      <c r="T15" s="40">
        <f t="shared" si="5"/>
        <v>25</v>
      </c>
      <c r="U15" s="40">
        <f t="shared" si="6"/>
        <v>3</v>
      </c>
      <c r="V15" s="41">
        <f t="shared" si="7"/>
        <v>0.68</v>
      </c>
      <c r="W15" s="42">
        <f t="shared" si="8"/>
        <v>3</v>
      </c>
      <c r="X15">
        <f t="shared" si="9"/>
        <v>25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Hanegraaf, Daan-Hanegraaf, Daan-7</v>
      </c>
      <c r="M16">
        <v>7</v>
      </c>
      <c r="N16">
        <f t="shared" si="1"/>
        <v>45611.648333333331</v>
      </c>
      <c r="O16">
        <f t="shared" si="11"/>
        <v>13</v>
      </c>
      <c r="Q16" s="83">
        <f t="shared" si="2"/>
        <v>45609</v>
      </c>
      <c r="R16" s="35" t="str">
        <f t="shared" si="3"/>
        <v>Hoppenbrouwers, Ben</v>
      </c>
      <c r="S16" s="40">
        <f t="shared" si="4"/>
        <v>17</v>
      </c>
      <c r="T16" s="40">
        <f t="shared" si="5"/>
        <v>24</v>
      </c>
      <c r="U16" s="40">
        <f t="shared" si="6"/>
        <v>3</v>
      </c>
      <c r="V16" s="41">
        <f t="shared" si="7"/>
        <v>0.70833333333333337</v>
      </c>
      <c r="W16" s="42">
        <f t="shared" si="8"/>
        <v>3</v>
      </c>
      <c r="X16">
        <f t="shared" si="9"/>
        <v>24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Hanegraaf, Daan-Hanegraaf, Daan-7</v>
      </c>
      <c r="M17">
        <v>7</v>
      </c>
      <c r="N17">
        <f t="shared" si="1"/>
        <v>45644</v>
      </c>
      <c r="O17">
        <f t="shared" si="11"/>
        <v>14</v>
      </c>
      <c r="Q17" s="83">
        <f t="shared" si="2"/>
        <v>45644</v>
      </c>
      <c r="R17" s="35" t="str">
        <f t="shared" si="3"/>
        <v>Hanegraaf, Hein</v>
      </c>
      <c r="S17" s="40">
        <f t="shared" si="4"/>
        <v>17</v>
      </c>
      <c r="T17" s="40">
        <f t="shared" si="5"/>
        <v>23</v>
      </c>
      <c r="U17" s="40">
        <f t="shared" si="6"/>
        <v>3</v>
      </c>
      <c r="V17" s="41">
        <f t="shared" si="7"/>
        <v>0.73913043478260865</v>
      </c>
      <c r="W17" s="42">
        <f t="shared" si="8"/>
        <v>3</v>
      </c>
      <c r="X17">
        <f t="shared" si="9"/>
        <v>23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Hanegraaf, Daan-Hanegraaf, Daan-8</v>
      </c>
      <c r="M18">
        <v>8</v>
      </c>
      <c r="N18">
        <f t="shared" si="1"/>
        <v>45667.272500000006</v>
      </c>
      <c r="O18">
        <f t="shared" si="11"/>
        <v>15</v>
      </c>
      <c r="Q18" s="83">
        <f t="shared" si="2"/>
        <v>45665</v>
      </c>
      <c r="R18" s="35" t="str">
        <f t="shared" si="3"/>
        <v>Kroese, Gerard</v>
      </c>
      <c r="S18" s="40">
        <f t="shared" si="4"/>
        <v>13</v>
      </c>
      <c r="T18" s="40">
        <f t="shared" si="5"/>
        <v>16</v>
      </c>
      <c r="U18" s="40">
        <f t="shared" si="6"/>
        <v>4</v>
      </c>
      <c r="V18" s="41">
        <f t="shared" si="7"/>
        <v>0.8125</v>
      </c>
      <c r="W18" s="42">
        <f t="shared" si="8"/>
        <v>3</v>
      </c>
      <c r="X18">
        <f t="shared" si="9"/>
        <v>16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Hanegraaf, Daan-Hanegraaf, Daan-8</v>
      </c>
      <c r="M19">
        <v>8</v>
      </c>
      <c r="N19">
        <f t="shared" si="1"/>
        <v>45667.566666666666</v>
      </c>
      <c r="O19">
        <f t="shared" si="11"/>
        <v>16</v>
      </c>
      <c r="Q19" s="83">
        <f t="shared" si="2"/>
        <v>45665</v>
      </c>
      <c r="R19" s="35" t="str">
        <f t="shared" si="3"/>
        <v>Praat, Marcel van</v>
      </c>
      <c r="S19" s="40">
        <f t="shared" si="4"/>
        <v>17</v>
      </c>
      <c r="T19" s="40">
        <f t="shared" si="5"/>
        <v>30</v>
      </c>
      <c r="U19" s="40">
        <f t="shared" si="6"/>
        <v>4</v>
      </c>
      <c r="V19" s="41">
        <f t="shared" si="7"/>
        <v>0.56666666666666665</v>
      </c>
      <c r="W19" s="42">
        <f t="shared" si="8"/>
        <v>3</v>
      </c>
      <c r="X19">
        <f t="shared" si="9"/>
        <v>30</v>
      </c>
    </row>
    <row r="20" spans="2:24" ht="15">
      <c r="B20">
        <f t="shared" si="0"/>
        <v>45555.824444444443</v>
      </c>
      <c r="C20" s="35">
        <f>_xlfn.IFNA(VLOOKUP(L20,Invoer!$A$3:$P$599,3,FALSE),"")</f>
        <v>45553</v>
      </c>
      <c r="D20" s="23" t="str">
        <f>Deelnemers!$B$3</f>
        <v>Hanegraaf, Hein</v>
      </c>
      <c r="E20" s="31">
        <f>IFERROR(IF(VLOOKUP(L20,Invoer!$A$3:$P$599,8,FALSE)&gt;$S$1,$S$1,VLOOKUP(L20,Invoer!$A$3:$P$599,8,FALSE)),"")</f>
        <v>17</v>
      </c>
      <c r="F20" s="31">
        <f>_xlfn.IFNA(VLOOKUP(L20,Invoer!$A$3:$P$599,10,FALSE),"")</f>
        <v>18</v>
      </c>
      <c r="G20" s="31">
        <f>_xlfn.IFNA(VLOOKUP(L20,Invoer!$A$3:$P$599,11,FALSE),"")</f>
        <v>5</v>
      </c>
      <c r="H20" s="32">
        <f>_xlfn.IFNA(VLOOKUP(L20,Invoer!$A$3:$P$599,13,FALSE),"")</f>
        <v>0.94444444444444442</v>
      </c>
      <c r="I20" s="34">
        <f>_xlfn.IFNA(VLOOKUP(L20,Invoer!$A$3:$P$599,15,FALSE),"")</f>
        <v>3</v>
      </c>
      <c r="J20" s="37">
        <f>VLOOKUP($R$1,Deelnemers!$B$1:$D$25,3,FALSE)</f>
        <v>0.56666666666666665</v>
      </c>
      <c r="L20" t="str">
        <f t="shared" ref="L20" si="25">CONCATENATE($R$1,"-",,$D20,"-",M20)</f>
        <v>Hanegraaf, Daan-Hanegraaf, Hein-1</v>
      </c>
      <c r="M20">
        <v>1</v>
      </c>
      <c r="N20">
        <f t="shared" si="1"/>
        <v>45667.63</v>
      </c>
      <c r="O20">
        <f t="shared" si="11"/>
        <v>17</v>
      </c>
      <c r="Q20" s="83">
        <f t="shared" si="2"/>
        <v>45665</v>
      </c>
      <c r="R20" s="35" t="str">
        <f t="shared" si="3"/>
        <v>Zagers, Mark</v>
      </c>
      <c r="S20" s="40">
        <f t="shared" si="4"/>
        <v>17</v>
      </c>
      <c r="T20" s="40">
        <f t="shared" si="5"/>
        <v>25</v>
      </c>
      <c r="U20" s="40">
        <f t="shared" si="6"/>
        <v>6</v>
      </c>
      <c r="V20" s="41">
        <f t="shared" si="7"/>
        <v>0.68</v>
      </c>
      <c r="W20" s="42">
        <f t="shared" si="8"/>
        <v>3</v>
      </c>
      <c r="X20">
        <f t="shared" si="9"/>
        <v>25</v>
      </c>
    </row>
    <row r="21" spans="2:24" ht="15">
      <c r="B21">
        <f t="shared" si="0"/>
        <v>45644</v>
      </c>
      <c r="C21" s="35">
        <f>_xlfn.IFNA(VLOOKUP(L21,Invoer!$A$3:$P$599,3,FALSE),"")</f>
        <v>45644</v>
      </c>
      <c r="D21" s="23" t="str">
        <f>Deelnemers!$B$3</f>
        <v>Hanegraaf, Hein</v>
      </c>
      <c r="E21" s="31">
        <f>IFERROR(IF(VLOOKUP(L21,Invoer!$A$3:$P$599,9,FALSE)&gt;$S$1,$S$1,VLOOKUP(L21,Invoer!$A$3:$P$599,9,FALSE)),"")</f>
        <v>17</v>
      </c>
      <c r="F21" s="31">
        <f>_xlfn.IFNA(VLOOKUP(L21,Invoer!$A$3:$P$599,10,FALSE),"")</f>
        <v>23</v>
      </c>
      <c r="G21" s="31">
        <f>_xlfn.IFNA(VLOOKUP(L21,Invoer!$A$3:$P$599,12,FALSE),"")</f>
        <v>3</v>
      </c>
      <c r="H21" s="32">
        <f>_xlfn.IFNA(VLOOKUP(L21,Invoer!$A$3:$P$599,14,FALSE),"")</f>
        <v>0.73913043478260865</v>
      </c>
      <c r="I21" s="34">
        <f>_xlfn.IFNA(VLOOKUP(L21,Invoer!$A$3:$P$599,16,FALSE),"")</f>
        <v>3</v>
      </c>
      <c r="J21" s="37">
        <f>VLOOKUP($R$1,Deelnemers!$B$1:$D$25,3,FALSE)</f>
        <v>0.56666666666666665</v>
      </c>
      <c r="L21" t="str">
        <f t="shared" ref="L21" si="26">CONCATENATE($D21,"-",$R$1,"-",M21)</f>
        <v>Hanegraaf, Hein-Hanegraaf, Daan-1</v>
      </c>
      <c r="M21">
        <v>1</v>
      </c>
      <c r="N21">
        <f t="shared" si="1"/>
        <v>45673.234347826088</v>
      </c>
      <c r="O21">
        <f t="shared" si="11"/>
        <v>18</v>
      </c>
      <c r="Q21" s="83">
        <f t="shared" si="2"/>
        <v>45672</v>
      </c>
      <c r="R21" s="35" t="str">
        <f t="shared" si="3"/>
        <v>Vissenberg, Erwin</v>
      </c>
      <c r="S21" s="40">
        <f t="shared" si="4"/>
        <v>7</v>
      </c>
      <c r="T21" s="40">
        <f t="shared" si="5"/>
        <v>23</v>
      </c>
      <c r="U21" s="40">
        <f t="shared" si="6"/>
        <v>2</v>
      </c>
      <c r="V21" s="41">
        <f t="shared" si="7"/>
        <v>0.30434782608695654</v>
      </c>
      <c r="W21" s="42">
        <f t="shared" si="8"/>
        <v>0</v>
      </c>
      <c r="X21">
        <f t="shared" si="9"/>
        <v>230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Hanegraaf, Daan-Hanegraaf, Hein-2</v>
      </c>
      <c r="M22">
        <v>2</v>
      </c>
      <c r="N22">
        <f t="shared" si="1"/>
        <v>45674.547272727272</v>
      </c>
      <c r="O22">
        <f t="shared" si="11"/>
        <v>19</v>
      </c>
      <c r="Q22" s="83">
        <f t="shared" si="2"/>
        <v>45672</v>
      </c>
      <c r="R22" s="35" t="str">
        <f t="shared" si="3"/>
        <v>Havermans, Jos</v>
      </c>
      <c r="S22" s="40">
        <f t="shared" si="4"/>
        <v>16</v>
      </c>
      <c r="T22" s="40">
        <f t="shared" si="5"/>
        <v>22</v>
      </c>
      <c r="U22" s="40">
        <f t="shared" si="6"/>
        <v>6</v>
      </c>
      <c r="V22" s="41">
        <f t="shared" si="7"/>
        <v>0.72727272727272729</v>
      </c>
      <c r="W22" s="42">
        <f t="shared" si="8"/>
        <v>0</v>
      </c>
      <c r="X22">
        <f t="shared" si="9"/>
        <v>220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Hein-Hanegraaf, Daan-2</v>
      </c>
      <c r="M23">
        <v>2</v>
      </c>
      <c r="N23">
        <f t="shared" si="1"/>
        <v>45674.576206896549</v>
      </c>
      <c r="O23">
        <f t="shared" si="11"/>
        <v>20</v>
      </c>
      <c r="Q23" s="83">
        <f t="shared" si="2"/>
        <v>45672</v>
      </c>
      <c r="R23" s="35" t="str">
        <f t="shared" si="3"/>
        <v>Verkooyen, John</v>
      </c>
      <c r="S23" s="40">
        <f t="shared" si="4"/>
        <v>17</v>
      </c>
      <c r="T23" s="40">
        <f t="shared" si="5"/>
        <v>29</v>
      </c>
      <c r="U23" s="40">
        <f t="shared" si="6"/>
        <v>3</v>
      </c>
      <c r="V23" s="41">
        <f t="shared" si="7"/>
        <v>0.58620689655172409</v>
      </c>
      <c r="W23" s="42">
        <f t="shared" si="8"/>
        <v>3</v>
      </c>
      <c r="X23">
        <f t="shared" si="9"/>
        <v>29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Hanegraaf, Daan-Hanegraaf, Hein-3</v>
      </c>
      <c r="M24">
        <v>3</v>
      </c>
      <c r="N24">
        <f t="shared" si="1"/>
        <v>45680.43</v>
      </c>
      <c r="O24">
        <f t="shared" si="11"/>
        <v>21</v>
      </c>
      <c r="Q24" s="83">
        <f t="shared" si="2"/>
        <v>45679</v>
      </c>
      <c r="R24" s="35" t="str">
        <f t="shared" si="3"/>
        <v>Verkooyen, John</v>
      </c>
      <c r="S24" s="40">
        <f t="shared" si="4"/>
        <v>6</v>
      </c>
      <c r="T24" s="40">
        <f t="shared" si="5"/>
        <v>8</v>
      </c>
      <c r="U24" s="40">
        <f t="shared" si="6"/>
        <v>2</v>
      </c>
      <c r="V24" s="41">
        <f t="shared" si="7"/>
        <v>0.75</v>
      </c>
      <c r="W24" s="42">
        <f t="shared" si="8"/>
        <v>0</v>
      </c>
      <c r="X24">
        <f t="shared" si="9"/>
        <v>80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Hein-Hanegraaf, Daan-3</v>
      </c>
      <c r="M25">
        <v>3</v>
      </c>
      <c r="N25">
        <f t="shared" si="1"/>
        <v>45681.060000000005</v>
      </c>
      <c r="O25">
        <f t="shared" si="11"/>
        <v>22</v>
      </c>
      <c r="Q25" s="83">
        <f t="shared" si="2"/>
        <v>45679</v>
      </c>
      <c r="R25" s="35" t="str">
        <f t="shared" si="3"/>
        <v>Hoppenbrouwers, Ben</v>
      </c>
      <c r="S25" s="40">
        <f t="shared" si="4"/>
        <v>13</v>
      </c>
      <c r="T25" s="40">
        <f t="shared" si="5"/>
        <v>26</v>
      </c>
      <c r="U25" s="40">
        <f t="shared" si="6"/>
        <v>4</v>
      </c>
      <c r="V25" s="41">
        <f t="shared" si="7"/>
        <v>0.5</v>
      </c>
      <c r="W25" s="42">
        <f t="shared" si="8"/>
        <v>0</v>
      </c>
      <c r="X25">
        <f t="shared" si="9"/>
        <v>260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Hanegraaf, Daan-Hanegraaf, Hein-4</v>
      </c>
      <c r="M26">
        <v>4</v>
      </c>
      <c r="N26">
        <f t="shared" si="1"/>
        <v>45681.719523809523</v>
      </c>
      <c r="O26">
        <f t="shared" si="11"/>
        <v>23</v>
      </c>
      <c r="Q26" s="83">
        <f t="shared" si="2"/>
        <v>45679</v>
      </c>
      <c r="R26" s="35" t="str">
        <f t="shared" si="3"/>
        <v>Jochems, Cees</v>
      </c>
      <c r="S26" s="40">
        <f t="shared" si="4"/>
        <v>17</v>
      </c>
      <c r="T26" s="40">
        <f t="shared" si="5"/>
        <v>21</v>
      </c>
      <c r="U26" s="40">
        <f t="shared" si="6"/>
        <v>4</v>
      </c>
      <c r="V26" s="41">
        <f t="shared" si="7"/>
        <v>0.80952380952380953</v>
      </c>
      <c r="W26" s="42">
        <f t="shared" si="8"/>
        <v>3</v>
      </c>
      <c r="X26">
        <f t="shared" si="9"/>
        <v>21</v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Hein-Hanegraaf, Daan-4</v>
      </c>
      <c r="M27">
        <v>4</v>
      </c>
      <c r="N27">
        <f t="shared" si="1"/>
        <v>45695.197142857141</v>
      </c>
      <c r="O27">
        <f t="shared" si="11"/>
        <v>24</v>
      </c>
      <c r="Q27" s="83">
        <f t="shared" si="2"/>
        <v>45693</v>
      </c>
      <c r="R27" s="35" t="str">
        <f t="shared" si="3"/>
        <v>Kroese, Gerard</v>
      </c>
      <c r="S27" s="40">
        <f t="shared" si="4"/>
        <v>12</v>
      </c>
      <c r="T27" s="40">
        <f t="shared" si="5"/>
        <v>14</v>
      </c>
      <c r="U27" s="40">
        <f t="shared" si="6"/>
        <v>4</v>
      </c>
      <c r="V27" s="41">
        <f t="shared" si="7"/>
        <v>0.8571428571428571</v>
      </c>
      <c r="W27" s="42">
        <f t="shared" si="8"/>
        <v>0</v>
      </c>
      <c r="X27">
        <f t="shared" si="9"/>
        <v>140</v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Hanegraaf, Daan-Hanegraaf, Hein-5</v>
      </c>
      <c r="M28">
        <v>5</v>
      </c>
      <c r="N28">
        <f t="shared" si="1"/>
        <v>45695.21</v>
      </c>
      <c r="O28">
        <f t="shared" si="11"/>
        <v>25</v>
      </c>
      <c r="Q28" s="83">
        <f t="shared" si="2"/>
        <v>45693</v>
      </c>
      <c r="R28" s="35" t="str">
        <f t="shared" si="3"/>
        <v>Steen, Jan van</v>
      </c>
      <c r="S28" s="40">
        <f t="shared" si="4"/>
        <v>14</v>
      </c>
      <c r="T28" s="40">
        <f t="shared" si="5"/>
        <v>25</v>
      </c>
      <c r="U28" s="40">
        <f t="shared" si="6"/>
        <v>3</v>
      </c>
      <c r="V28" s="41">
        <f t="shared" si="7"/>
        <v>0.56000000000000005</v>
      </c>
      <c r="W28" s="42">
        <f t="shared" si="8"/>
        <v>0</v>
      </c>
      <c r="X28">
        <f t="shared" si="9"/>
        <v>250</v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Hein-Hanegraaf, Daan-5</v>
      </c>
      <c r="M29">
        <v>5</v>
      </c>
      <c r="N29">
        <f t="shared" si="1"/>
        <v>45695.784736842106</v>
      </c>
      <c r="O29">
        <f t="shared" si="11"/>
        <v>26</v>
      </c>
      <c r="Q29" s="83">
        <f t="shared" si="2"/>
        <v>45693</v>
      </c>
      <c r="R29" s="35" t="str">
        <f t="shared" si="3"/>
        <v>Zagers, Kees</v>
      </c>
      <c r="S29" s="40">
        <f t="shared" si="4"/>
        <v>17</v>
      </c>
      <c r="T29" s="40">
        <f t="shared" si="5"/>
        <v>19</v>
      </c>
      <c r="U29" s="40">
        <f t="shared" si="6"/>
        <v>4</v>
      </c>
      <c r="V29" s="41">
        <f t="shared" si="7"/>
        <v>0.89473684210526316</v>
      </c>
      <c r="W29" s="42">
        <f t="shared" si="8"/>
        <v>3</v>
      </c>
      <c r="X29">
        <f t="shared" si="9"/>
        <v>19</v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Hanegraaf, Daan-Hanegraaf, Hein-6</v>
      </c>
      <c r="M30">
        <v>6</v>
      </c>
      <c r="N30">
        <f t="shared" si="1"/>
        <v>45702.587142857141</v>
      </c>
      <c r="O30">
        <f t="shared" si="11"/>
        <v>27</v>
      </c>
      <c r="Q30" s="83">
        <f t="shared" si="2"/>
        <v>45700</v>
      </c>
      <c r="R30" s="35" t="str">
        <f t="shared" si="3"/>
        <v>Hoppenbrouwers, Ben</v>
      </c>
      <c r="S30" s="40">
        <f t="shared" si="4"/>
        <v>17</v>
      </c>
      <c r="T30" s="40">
        <f t="shared" si="5"/>
        <v>28</v>
      </c>
      <c r="U30" s="40">
        <f t="shared" si="6"/>
        <v>3</v>
      </c>
      <c r="V30" s="41">
        <f t="shared" si="7"/>
        <v>0.6071428571428571</v>
      </c>
      <c r="W30" s="42">
        <f t="shared" si="8"/>
        <v>3</v>
      </c>
      <c r="X30">
        <f t="shared" si="9"/>
        <v>28</v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Hein-Hanegraaf, Daan-6</v>
      </c>
      <c r="M31">
        <v>6</v>
      </c>
      <c r="N31">
        <f t="shared" si="1"/>
        <v>45702.599629629622</v>
      </c>
      <c r="O31">
        <f t="shared" si="11"/>
        <v>28</v>
      </c>
      <c r="Q31" s="83">
        <f t="shared" si="2"/>
        <v>45700</v>
      </c>
      <c r="R31" s="35" t="str">
        <f t="shared" si="3"/>
        <v>Jochems, Cees</v>
      </c>
      <c r="S31" s="40">
        <f t="shared" si="4"/>
        <v>17</v>
      </c>
      <c r="T31" s="40">
        <f t="shared" si="5"/>
        <v>27</v>
      </c>
      <c r="U31" s="40">
        <f t="shared" si="6"/>
        <v>4</v>
      </c>
      <c r="V31" s="41">
        <f t="shared" si="7"/>
        <v>0.62962962962962965</v>
      </c>
      <c r="W31" s="42">
        <f t="shared" si="8"/>
        <v>3</v>
      </c>
      <c r="X31">
        <f t="shared" si="9"/>
        <v>27</v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Hanegraaf, Daan-Hanegraaf, Hein-7</v>
      </c>
      <c r="M32">
        <v>7</v>
      </c>
      <c r="N32">
        <f t="shared" si="1"/>
        <v>45702.599629629622</v>
      </c>
      <c r="O32">
        <f t="shared" si="11"/>
        <v>29</v>
      </c>
      <c r="Q32" s="83">
        <f t="shared" si="2"/>
        <v>45700</v>
      </c>
      <c r="R32" s="35" t="str">
        <f t="shared" si="3"/>
        <v>Jochems, Cees</v>
      </c>
      <c r="S32" s="40">
        <f t="shared" si="4"/>
        <v>17</v>
      </c>
      <c r="T32" s="40">
        <f t="shared" si="5"/>
        <v>27</v>
      </c>
      <c r="U32" s="40">
        <f t="shared" si="6"/>
        <v>4</v>
      </c>
      <c r="V32" s="41">
        <f t="shared" si="7"/>
        <v>0.62962962962962965</v>
      </c>
      <c r="W32" s="42">
        <f t="shared" si="8"/>
        <v>3</v>
      </c>
      <c r="X32">
        <f t="shared" si="9"/>
        <v>27</v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Hein-Hanegraaf, Daan-7</v>
      </c>
      <c r="M33">
        <v>7</v>
      </c>
      <c r="N33">
        <f t="shared" si="1"/>
        <v>45751.632105263161</v>
      </c>
      <c r="O33">
        <f t="shared" si="11"/>
        <v>30</v>
      </c>
      <c r="Q33" s="83">
        <f t="shared" si="2"/>
        <v>45749</v>
      </c>
      <c r="R33" s="35" t="str">
        <f t="shared" si="3"/>
        <v>Jochems, Cees</v>
      </c>
      <c r="S33" s="40">
        <f t="shared" si="4"/>
        <v>16</v>
      </c>
      <c r="T33" s="40">
        <f t="shared" si="5"/>
        <v>19</v>
      </c>
      <c r="U33" s="40">
        <f t="shared" si="6"/>
        <v>4</v>
      </c>
      <c r="V33" s="41">
        <f t="shared" si="7"/>
        <v>0.84210526315789469</v>
      </c>
      <c r="W33" s="42">
        <f t="shared" si="8"/>
        <v>0</v>
      </c>
      <c r="X33">
        <f t="shared" si="9"/>
        <v>190</v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Hanegraaf, Daan-Hanegraaf, Hein-8</v>
      </c>
      <c r="M34">
        <v>8</v>
      </c>
      <c r="N34">
        <f t="shared" si="1"/>
        <v>45751.749999999993</v>
      </c>
      <c r="O34">
        <f t="shared" si="11"/>
        <v>31</v>
      </c>
      <c r="Q34" s="83">
        <f t="shared" si="2"/>
        <v>45749</v>
      </c>
      <c r="R34" s="35" t="str">
        <f t="shared" si="3"/>
        <v>Vermeulen, Rudolf</v>
      </c>
      <c r="S34" s="40">
        <f t="shared" si="4"/>
        <v>17</v>
      </c>
      <c r="T34" s="40">
        <f t="shared" si="5"/>
        <v>20</v>
      </c>
      <c r="U34" s="40">
        <f t="shared" si="6"/>
        <v>6</v>
      </c>
      <c r="V34" s="41">
        <f t="shared" si="7"/>
        <v>0.85</v>
      </c>
      <c r="W34" s="42">
        <f t="shared" si="8"/>
        <v>3</v>
      </c>
      <c r="X34">
        <f t="shared" si="9"/>
        <v>20</v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Hein-Hanegraaf, Daan-8</v>
      </c>
      <c r="M35">
        <v>8</v>
      </c>
      <c r="N35">
        <f t="shared" si="1"/>
        <v>45752.054285714279</v>
      </c>
      <c r="O35">
        <f t="shared" si="11"/>
        <v>32</v>
      </c>
      <c r="Q35" s="83">
        <f t="shared" si="2"/>
        <v>45749</v>
      </c>
      <c r="R35" s="35" t="str">
        <f t="shared" si="3"/>
        <v>Verkooyen, John</v>
      </c>
      <c r="S35" s="40">
        <f t="shared" si="4"/>
        <v>17</v>
      </c>
      <c r="T35" s="40">
        <f t="shared" si="5"/>
        <v>14</v>
      </c>
      <c r="U35" s="40">
        <f t="shared" si="6"/>
        <v>6</v>
      </c>
      <c r="V35" s="41">
        <f t="shared" si="7"/>
        <v>1.2142857142857142</v>
      </c>
      <c r="W35" s="42">
        <f t="shared" si="8"/>
        <v>3</v>
      </c>
      <c r="X35">
        <f t="shared" si="9"/>
        <v>14</v>
      </c>
    </row>
    <row r="36" spans="2:24" ht="15">
      <c r="B36">
        <f t="shared" ref="B36:B67" si="41">IFERROR(IF(COUNTIF($C$4:$C$395,$C36)&gt;1,$C36+(E36/10)+(F36/100)+H36,$C36),100000000000000000)</f>
        <v>45674.547272727272</v>
      </c>
      <c r="C36" s="35">
        <f>_xlfn.IFNA(VLOOKUP(L36,Invoer!$A$3:$P$599,3,FALSE),"")</f>
        <v>45672</v>
      </c>
      <c r="D36" s="23" t="str">
        <f>Deelnemers!$B$4</f>
        <v>Havermans, Jos</v>
      </c>
      <c r="E36" s="31">
        <f>IFERROR(IF(VLOOKUP(L36,Invoer!$A$3:$P$599,8,FALSE)&gt;$S$1,$S$1,VLOOKUP(L36,Invoer!$A$3:$P$599,8,FALSE)),"")</f>
        <v>16</v>
      </c>
      <c r="F36" s="31">
        <f>_xlfn.IFNA(VLOOKUP(L36,Invoer!$A$3:$P$599,10,FALSE),"")</f>
        <v>22</v>
      </c>
      <c r="G36" s="31">
        <f>_xlfn.IFNA(VLOOKUP(L36,Invoer!$A$3:$P$599,11,FALSE),"")</f>
        <v>6</v>
      </c>
      <c r="H36" s="32">
        <f>_xlfn.IFNA(VLOOKUP(L36,Invoer!$A$3:$P$599,13,FALSE),"")</f>
        <v>0.72727272727272729</v>
      </c>
      <c r="I36" s="34">
        <f>_xlfn.IFNA(VLOOKUP(L36,Invoer!$A$3:$P$599,15,FALSE),"")</f>
        <v>0</v>
      </c>
      <c r="J36" s="37">
        <f>VLOOKUP($R$1,Deelnemers!$B$1:$D$25,3,FALSE)</f>
        <v>0.56666666666666665</v>
      </c>
      <c r="L36" t="str">
        <f t="shared" ref="L36" si="42">CONCATENATE($R$1,"-",,$D36,"-",M36)</f>
        <v>Hanegraaf, Daan-Havermans, Jos-1</v>
      </c>
      <c r="M36">
        <v>1</v>
      </c>
      <c r="N36">
        <f t="shared" ref="N36:N67" si="43">SMALL($B$4:$B$403,ROW($B33))</f>
        <v>45757.76666666667</v>
      </c>
      <c r="O36">
        <f t="shared" si="11"/>
        <v>33</v>
      </c>
      <c r="Q36" s="83">
        <f t="shared" ref="Q36:Q67" si="44">VLOOKUP(N36,$B$4:$I$403,2,FALSE)</f>
        <v>45756</v>
      </c>
      <c r="R36" s="35" t="str">
        <f t="shared" ref="R36:R67" si="45">IF(Q36="","",VLOOKUP(N36,$B$4:$I$403,3,FALSE))</f>
        <v>Oorschot, René van</v>
      </c>
      <c r="S36" s="40">
        <f t="shared" ref="S36:S67" si="46">VLOOKUP(N36,$B$4:$I$403,4,FALSE)</f>
        <v>11</v>
      </c>
      <c r="T36" s="40">
        <f t="shared" ref="T36:T67" si="47">VLOOKUP(N36,$B$4:$I$403,5,FALSE)</f>
        <v>30</v>
      </c>
      <c r="U36" s="40">
        <f t="shared" ref="U36:U67" si="48">VLOOKUP(N36,$B$4:$I$403,6,FALSE)</f>
        <v>2</v>
      </c>
      <c r="V36" s="41">
        <f t="shared" ref="V36:V67" si="49">VLOOKUP(N36,$B$4:$I$403,7,FALSE)</f>
        <v>0.36666666666666664</v>
      </c>
      <c r="W36" s="42">
        <f t="shared" ref="W36:W67" si="50">VLOOKUP(N36,$B$4:$I$403,8,FALSE)</f>
        <v>0</v>
      </c>
      <c r="X36">
        <f t="shared" si="9"/>
        <v>300</v>
      </c>
    </row>
    <row r="37" spans="2:24" ht="15">
      <c r="B37">
        <f t="shared" si="41"/>
        <v>1E+17</v>
      </c>
      <c r="C37" s="35" t="str">
        <f>_xlfn.IFNA(VLOOKUP(L37,Invoer!$A$3:$P$599,3,FALSE),"")</f>
        <v/>
      </c>
      <c r="D37" s="23" t="str">
        <f>Deelnemers!$B$4</f>
        <v>Havermans, Jos</v>
      </c>
      <c r="E37" s="31" t="str">
        <f>IFERROR(IF(VLOOKUP(L37,Invoer!$A$3:$P$599,9,FALSE)&gt;$S$1,$S$1,VLOOKUP(L37,Invoer!$A$3:$P$599,9,FALSE)),"")</f>
        <v/>
      </c>
      <c r="F37" s="31" t="str">
        <f>_xlfn.IFNA(VLOOKUP(L37,Invoer!$A$3:$P$599,10,FALSE),"")</f>
        <v/>
      </c>
      <c r="G37" s="31" t="str">
        <f>_xlfn.IFNA(VLOOKUP(L37,Invoer!$A$3:$P$599,12,FALSE),"")</f>
        <v/>
      </c>
      <c r="H37" s="32" t="str">
        <f>_xlfn.IFNA(VLOOKUP(L37,Invoer!$A$3:$P$599,14,FALSE),"")</f>
        <v/>
      </c>
      <c r="I37" s="34" t="str">
        <f>_xlfn.IFNA(VLOOKUP(L37,Invoer!$A$3:$P$599,16,FALSE),"")</f>
        <v/>
      </c>
      <c r="J37" s="37">
        <f>VLOOKUP($R$1,Deelnemers!$B$1:$D$25,3,FALSE)</f>
        <v>0.56666666666666665</v>
      </c>
      <c r="L37" t="str">
        <f t="shared" ref="L37" si="51">CONCATENATE($D37,"-",$R$1,"-",M37)</f>
        <v>Havermans, Jos-Hanegraaf, Daan-1</v>
      </c>
      <c r="M37">
        <v>1</v>
      </c>
      <c r="N37">
        <f t="shared" si="43"/>
        <v>45758.749999999993</v>
      </c>
      <c r="O37">
        <f t="shared" si="11"/>
        <v>34</v>
      </c>
      <c r="Q37" s="83">
        <f t="shared" si="44"/>
        <v>45756</v>
      </c>
      <c r="R37" s="35" t="str">
        <f t="shared" si="45"/>
        <v>Steen, Kees van</v>
      </c>
      <c r="S37" s="40">
        <f t="shared" si="46"/>
        <v>17</v>
      </c>
      <c r="T37" s="40">
        <f t="shared" si="47"/>
        <v>20</v>
      </c>
      <c r="U37" s="40">
        <f t="shared" si="48"/>
        <v>5</v>
      </c>
      <c r="V37" s="41">
        <f t="shared" si="49"/>
        <v>0.85</v>
      </c>
      <c r="W37" s="42">
        <f t="shared" si="50"/>
        <v>3</v>
      </c>
      <c r="X37">
        <f t="shared" si="9"/>
        <v>20</v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Hanegraaf, Daan-Havermans, Jos-2</v>
      </c>
      <c r="M38">
        <v>2</v>
      </c>
      <c r="N38">
        <f t="shared" si="43"/>
        <v>45758.749999999993</v>
      </c>
      <c r="O38">
        <f t="shared" si="11"/>
        <v>35</v>
      </c>
      <c r="Q38" s="83">
        <f t="shared" si="44"/>
        <v>45756</v>
      </c>
      <c r="R38" s="35" t="str">
        <f t="shared" si="45"/>
        <v>Steen, Kees van</v>
      </c>
      <c r="S38" s="40">
        <f t="shared" si="46"/>
        <v>17</v>
      </c>
      <c r="T38" s="40">
        <f t="shared" si="47"/>
        <v>20</v>
      </c>
      <c r="U38" s="40">
        <f t="shared" si="48"/>
        <v>5</v>
      </c>
      <c r="V38" s="41">
        <f t="shared" si="49"/>
        <v>0.85</v>
      </c>
      <c r="W38" s="42">
        <f t="shared" si="50"/>
        <v>3</v>
      </c>
      <c r="X38">
        <f t="shared" si="9"/>
        <v>20</v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Havermans, Jos-Hanegraaf, Daan-2</v>
      </c>
      <c r="M39">
        <v>2</v>
      </c>
      <c r="N39">
        <f t="shared" si="43"/>
        <v>45764.664782608699</v>
      </c>
      <c r="O39">
        <f t="shared" si="11"/>
        <v>36</v>
      </c>
      <c r="Q39" s="83">
        <f t="shared" si="44"/>
        <v>45763</v>
      </c>
      <c r="R39" s="35" t="str">
        <f t="shared" si="45"/>
        <v>Vermeulen, Rudolf</v>
      </c>
      <c r="S39" s="40">
        <f t="shared" si="46"/>
        <v>10</v>
      </c>
      <c r="T39" s="40">
        <f t="shared" si="47"/>
        <v>23</v>
      </c>
      <c r="U39" s="40">
        <f t="shared" si="48"/>
        <v>2</v>
      </c>
      <c r="V39" s="41">
        <f t="shared" si="49"/>
        <v>0.43478260869565216</v>
      </c>
      <c r="W39" s="42">
        <f t="shared" si="50"/>
        <v>0</v>
      </c>
      <c r="X39">
        <f t="shared" si="9"/>
        <v>230</v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Hanegraaf, Daan-Havermans, Jos-3</v>
      </c>
      <c r="M40">
        <v>3</v>
      </c>
      <c r="N40">
        <f t="shared" si="43"/>
        <v>45764.951739130433</v>
      </c>
      <c r="O40">
        <f t="shared" si="11"/>
        <v>37</v>
      </c>
      <c r="Q40" s="83">
        <f t="shared" si="44"/>
        <v>45763</v>
      </c>
      <c r="R40" s="35" t="str">
        <f t="shared" si="45"/>
        <v>Praat, Marcel van</v>
      </c>
      <c r="S40" s="40">
        <f t="shared" si="46"/>
        <v>12</v>
      </c>
      <c r="T40" s="40">
        <f t="shared" si="47"/>
        <v>23</v>
      </c>
      <c r="U40" s="40">
        <f t="shared" si="48"/>
        <v>4</v>
      </c>
      <c r="V40" s="41">
        <f t="shared" si="49"/>
        <v>0.52173913043478259</v>
      </c>
      <c r="W40" s="42">
        <f t="shared" si="50"/>
        <v>0</v>
      </c>
      <c r="X40">
        <f t="shared" si="9"/>
        <v>230</v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Havermans, Jos-Hanegraaf, Daan-3</v>
      </c>
      <c r="M41">
        <v>3</v>
      </c>
      <c r="N41">
        <f t="shared" si="43"/>
        <v>45765.692727272726</v>
      </c>
      <c r="O41">
        <f t="shared" si="11"/>
        <v>38</v>
      </c>
      <c r="Q41" s="83">
        <f t="shared" si="44"/>
        <v>45763</v>
      </c>
      <c r="R41" s="35" t="str">
        <f t="shared" si="45"/>
        <v>Oorschot, René van</v>
      </c>
      <c r="S41" s="40">
        <f t="shared" si="46"/>
        <v>17</v>
      </c>
      <c r="T41" s="40">
        <f t="shared" si="47"/>
        <v>22</v>
      </c>
      <c r="U41" s="40">
        <f t="shared" si="48"/>
        <v>3</v>
      </c>
      <c r="V41" s="41">
        <f t="shared" si="49"/>
        <v>0.77272727272727271</v>
      </c>
      <c r="W41" s="42">
        <f t="shared" si="50"/>
        <v>3</v>
      </c>
      <c r="X41">
        <f t="shared" si="9"/>
        <v>22</v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Hanegraaf, Daan-Havermans, Jos-4</v>
      </c>
      <c r="M42">
        <v>4</v>
      </c>
      <c r="N42">
        <f t="shared" si="43"/>
        <v>45771.521304347829</v>
      </c>
      <c r="O42">
        <f t="shared" si="11"/>
        <v>39</v>
      </c>
      <c r="Q42" s="83">
        <f t="shared" si="44"/>
        <v>45770</v>
      </c>
      <c r="R42" s="35" t="str">
        <f t="shared" si="45"/>
        <v>Steen, Jan van</v>
      </c>
      <c r="S42" s="40">
        <f t="shared" si="46"/>
        <v>9</v>
      </c>
      <c r="T42" s="40">
        <f t="shared" si="47"/>
        <v>23</v>
      </c>
      <c r="U42" s="40">
        <f t="shared" si="48"/>
        <v>2</v>
      </c>
      <c r="V42" s="41">
        <f t="shared" si="49"/>
        <v>0.39130434782608697</v>
      </c>
      <c r="W42" s="42">
        <f t="shared" si="50"/>
        <v>0</v>
      </c>
      <c r="X42">
        <f t="shared" si="9"/>
        <v>230</v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Havermans, Jos-Hanegraaf, Daan-4</v>
      </c>
      <c r="M43">
        <v>4</v>
      </c>
      <c r="N43">
        <f t="shared" si="43"/>
        <v>45772.566666666666</v>
      </c>
      <c r="O43">
        <f t="shared" si="11"/>
        <v>40</v>
      </c>
      <c r="Q43" s="83">
        <f t="shared" si="44"/>
        <v>45770</v>
      </c>
      <c r="R43" s="35" t="str">
        <f t="shared" si="45"/>
        <v>Vermeulen, Rudolf</v>
      </c>
      <c r="S43" s="40">
        <f t="shared" si="46"/>
        <v>17</v>
      </c>
      <c r="T43" s="40">
        <f t="shared" si="47"/>
        <v>30</v>
      </c>
      <c r="U43" s="40">
        <f t="shared" si="48"/>
        <v>4</v>
      </c>
      <c r="V43" s="41">
        <f t="shared" si="49"/>
        <v>0.56666666666666665</v>
      </c>
      <c r="W43" s="42">
        <f t="shared" si="50"/>
        <v>3</v>
      </c>
      <c r="X43">
        <f t="shared" si="9"/>
        <v>30</v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Hanegraaf, Daan-Havermans, Jos-5</v>
      </c>
      <c r="M44">
        <v>5</v>
      </c>
      <c r="N44">
        <f t="shared" si="43"/>
        <v>45772.613846153843</v>
      </c>
      <c r="O44">
        <f t="shared" si="11"/>
        <v>41</v>
      </c>
      <c r="Q44" s="83">
        <f t="shared" si="44"/>
        <v>45770</v>
      </c>
      <c r="R44" s="35" t="str">
        <f t="shared" si="45"/>
        <v>Oorschot, René van</v>
      </c>
      <c r="S44" s="40">
        <f t="shared" si="46"/>
        <v>17</v>
      </c>
      <c r="T44" s="40">
        <f t="shared" si="47"/>
        <v>26</v>
      </c>
      <c r="U44" s="40">
        <f t="shared" si="48"/>
        <v>2</v>
      </c>
      <c r="V44" s="41">
        <f t="shared" si="49"/>
        <v>0.65384615384615385</v>
      </c>
      <c r="W44" s="42">
        <f t="shared" si="50"/>
        <v>3</v>
      </c>
      <c r="X44">
        <f t="shared" si="9"/>
        <v>26</v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Havermans, Jos-Hanegraaf, Daan-5</v>
      </c>
      <c r="M45">
        <v>5</v>
      </c>
      <c r="N45">
        <f t="shared" si="43"/>
        <v>45778.981428571424</v>
      </c>
      <c r="O45">
        <f t="shared" si="11"/>
        <v>42</v>
      </c>
      <c r="Q45" s="83">
        <f t="shared" si="44"/>
        <v>45777</v>
      </c>
      <c r="R45" s="35" t="str">
        <f t="shared" si="45"/>
        <v>Jochems, Cees</v>
      </c>
      <c r="S45" s="40">
        <f t="shared" si="46"/>
        <v>12</v>
      </c>
      <c r="T45" s="40">
        <f t="shared" si="47"/>
        <v>21</v>
      </c>
      <c r="U45" s="40">
        <f t="shared" si="48"/>
        <v>3</v>
      </c>
      <c r="V45" s="41">
        <f t="shared" si="49"/>
        <v>0.5714285714285714</v>
      </c>
      <c r="W45" s="42">
        <f t="shared" si="50"/>
        <v>0</v>
      </c>
      <c r="X45">
        <f t="shared" si="9"/>
        <v>210</v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Hanegraaf, Daan-Havermans, Jos-6</v>
      </c>
      <c r="M46">
        <v>6</v>
      </c>
      <c r="N46">
        <f t="shared" si="43"/>
        <v>45779.044285714284</v>
      </c>
      <c r="O46">
        <f t="shared" si="11"/>
        <v>43</v>
      </c>
      <c r="Q46" s="83">
        <f t="shared" si="44"/>
        <v>45777</v>
      </c>
      <c r="R46" s="35" t="str">
        <f t="shared" si="45"/>
        <v>Vermeulen, Rudolf</v>
      </c>
      <c r="S46" s="40">
        <f t="shared" si="46"/>
        <v>13</v>
      </c>
      <c r="T46" s="40">
        <f t="shared" si="47"/>
        <v>28</v>
      </c>
      <c r="U46" s="40">
        <f t="shared" si="48"/>
        <v>4</v>
      </c>
      <c r="V46" s="41">
        <f t="shared" si="49"/>
        <v>0.4642857142857143</v>
      </c>
      <c r="W46" s="42">
        <f t="shared" si="50"/>
        <v>0</v>
      </c>
      <c r="X46">
        <f t="shared" si="9"/>
        <v>280</v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Havermans, Jos-Hanegraaf, Daan-6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Hanegraaf, Daan-Havermans,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Havermans, Jos-Hanegraaf, Daan-7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Hanegraaf, Daan-Havermans,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Havermans, Jos-Hanegraaf, Daan-8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45681.060000000005</v>
      </c>
      <c r="C52" s="35">
        <f>_xlfn.IFNA(VLOOKUP(L52,Invoer!$A$3:$P$599,3,FALSE),"")</f>
        <v>45679</v>
      </c>
      <c r="D52" s="23" t="str">
        <f>Deelnemers!$B$5</f>
        <v>Hoppenbrouwers, Ben</v>
      </c>
      <c r="E52" s="31">
        <f>IFERROR(IF(VLOOKUP(L52,Invoer!$A$3:$P$599,8,FALSE)&gt;$S$1,$S$1,VLOOKUP(L52,Invoer!$A$3:$P$599,8,FALSE)),"")</f>
        <v>13</v>
      </c>
      <c r="F52" s="31">
        <f>_xlfn.IFNA(VLOOKUP(L52,Invoer!$A$3:$P$599,10,FALSE),"")</f>
        <v>26</v>
      </c>
      <c r="G52" s="31">
        <f>_xlfn.IFNA(VLOOKUP(L52,Invoer!$A$3:$P$599,11,FALSE),"")</f>
        <v>4</v>
      </c>
      <c r="H52" s="32">
        <f>_xlfn.IFNA(VLOOKUP(L52,Invoer!$A$3:$P$599,13,FALSE),"")</f>
        <v>0.5</v>
      </c>
      <c r="I52" s="34">
        <f>_xlfn.IFNA(VLOOKUP(L52,Invoer!$A$3:$P$599,15,FALSE),"")</f>
        <v>0</v>
      </c>
      <c r="J52" s="37">
        <f>VLOOKUP($R$1,Deelnemers!$B$1:$D$25,3,FALSE)</f>
        <v>0.56666666666666665</v>
      </c>
      <c r="L52" t="str">
        <f t="shared" ref="L52" si="66">CONCATENATE($R$1,"-",,$D52,"-",M52)</f>
        <v>Hanegraaf, Daan-Hoppenbrouwers,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45562.599629629622</v>
      </c>
      <c r="C53" s="35">
        <f>_xlfn.IFNA(VLOOKUP(L53,Invoer!$A$3:$P$599,3,FALSE),"")</f>
        <v>45560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17</v>
      </c>
      <c r="F53" s="31">
        <f>_xlfn.IFNA(VLOOKUP(L53,Invoer!$A$3:$P$599,10,FALSE),"")</f>
        <v>27</v>
      </c>
      <c r="G53" s="31">
        <f>_xlfn.IFNA(VLOOKUP(L53,Invoer!$A$3:$P$599,12,FALSE),"")</f>
        <v>2</v>
      </c>
      <c r="H53" s="32">
        <f>_xlfn.IFNA(VLOOKUP(L53,Invoer!$A$3:$P$599,14,FALSE),"")</f>
        <v>0.62962962962962965</v>
      </c>
      <c r="I53" s="34">
        <f>_xlfn.IFNA(VLOOKUP(L53,Invoer!$A$3:$P$599,16,FALSE),"")</f>
        <v>3</v>
      </c>
      <c r="J53" s="37">
        <f>VLOOKUP($R$1,Deelnemers!$B$1:$D$25,3,FALSE)</f>
        <v>0.56666666666666665</v>
      </c>
      <c r="L53" t="str">
        <f t="shared" ref="L53" si="67">CONCATENATE($D53,"-",$R$1,"-",M53)</f>
        <v>Hoppenbrouwers, Ben-Hanegraaf, Daan-1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Hanegraaf, Daan-Hoppenbrouwers,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45611.648333333331</v>
      </c>
      <c r="C55" s="35">
        <f>_xlfn.IFNA(VLOOKUP(L55,Invoer!$A$3:$P$599,3,FALSE),"")</f>
        <v>45609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17</v>
      </c>
      <c r="F55" s="31">
        <f>_xlfn.IFNA(VLOOKUP(L55,Invoer!$A$3:$P$599,10,FALSE),"")</f>
        <v>24</v>
      </c>
      <c r="G55" s="31">
        <f>_xlfn.IFNA(VLOOKUP(L55,Invoer!$A$3:$P$599,12,FALSE),"")</f>
        <v>3</v>
      </c>
      <c r="H55" s="32">
        <f>_xlfn.IFNA(VLOOKUP(L55,Invoer!$A$3:$P$599,14,FALSE),"")</f>
        <v>0.70833333333333337</v>
      </c>
      <c r="I55" s="34">
        <f>_xlfn.IFNA(VLOOKUP(L55,Invoer!$A$3:$P$599,16,FALSE),"")</f>
        <v>3</v>
      </c>
      <c r="J55" s="37">
        <f>VLOOKUP($R$1,Deelnemers!$B$1:$D$25,3,FALSE)</f>
        <v>0.56666666666666665</v>
      </c>
      <c r="L55" t="str">
        <f t="shared" ref="L55" si="69">CONCATENATE($D55,"-",$R$1,"-",M55)</f>
        <v>Hoppenbrouwers, Ben-Hanegraaf, Daan-2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Hanegraaf, Daan-Hoppenbrouwers,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45702.587142857141</v>
      </c>
      <c r="C57" s="35">
        <f>_xlfn.IFNA(VLOOKUP(L57,Invoer!$A$3:$P$599,3,FALSE),"")</f>
        <v>45700</v>
      </c>
      <c r="D57" s="23" t="str">
        <f>Deelnemers!$B$5</f>
        <v>Hoppenbrouwers, Ben</v>
      </c>
      <c r="E57" s="31">
        <f>IFERROR(IF(VLOOKUP(L57,Invoer!$A$3:$P$599,9,FALSE)&gt;$S$1,$S$1,VLOOKUP(L57,Invoer!$A$3:$P$599,9,FALSE)),"")</f>
        <v>17</v>
      </c>
      <c r="F57" s="31">
        <f>_xlfn.IFNA(VLOOKUP(L57,Invoer!$A$3:$P$599,10,FALSE),"")</f>
        <v>28</v>
      </c>
      <c r="G57" s="31">
        <f>_xlfn.IFNA(VLOOKUP(L57,Invoer!$A$3:$P$599,12,FALSE),"")</f>
        <v>3</v>
      </c>
      <c r="H57" s="32">
        <f>_xlfn.IFNA(VLOOKUP(L57,Invoer!$A$3:$P$599,14,FALSE),"")</f>
        <v>0.6071428571428571</v>
      </c>
      <c r="I57" s="34">
        <f>_xlfn.IFNA(VLOOKUP(L57,Invoer!$A$3:$P$599,16,FALSE),"")</f>
        <v>3</v>
      </c>
      <c r="J57" s="37">
        <f>VLOOKUP($R$1,Deelnemers!$B$1:$D$25,3,FALSE)</f>
        <v>0.56666666666666665</v>
      </c>
      <c r="L57" t="str">
        <f t="shared" ref="L57" si="71">CONCATENATE($D57,"-",$R$1,"-",M57)</f>
        <v>Hoppenbrouwers, Ben-Hanegraaf, Daan-3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Hanegraaf, Daan-Hoppenbrouwers,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Hoppenbrouwers, Ben-Hanegraaf, Daan-4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Hanegraaf, Daan-Hoppenbrouwers,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Hoppenbrouwers, Ben-Hanegraaf, Daan-5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Hanegraaf, Daan-Hoppenbrouwers,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Hoppenbrouwers, Ben-Hanegraaf, Daan-6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Hanegraaf, Daan-Hoppenbrouwers,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Hoppenbrouwers, Ben-Hanegraaf, Daan-7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Hanegraaf, Daan-Hoppenbrouwers,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Hoppenbrouwers, Ben-Hanegraaf, Daan-8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45589.3676923077</v>
      </c>
      <c r="C68" s="35">
        <f>_xlfn.IFNA(VLOOKUP(L68,Invoer!$A$3:$P$599,3,FALSE),"")</f>
        <v>45588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8</v>
      </c>
      <c r="F68" s="31">
        <f>_xlfn.IFNA(VLOOKUP(L68,Invoer!$A$3:$P$599,10,FALSE),"")</f>
        <v>26</v>
      </c>
      <c r="G68" s="31">
        <f>_xlfn.IFNA(VLOOKUP(L68,Invoer!$A$3:$P$599,11,FALSE),"")</f>
        <v>4</v>
      </c>
      <c r="H68" s="32">
        <f>_xlfn.IFNA(VLOOKUP(L68,Invoer!$A$3:$P$599,13,FALSE),"")</f>
        <v>0.30769230769230771</v>
      </c>
      <c r="I68" s="34">
        <f>_xlfn.IFNA(VLOOKUP(L68,Invoer!$A$3:$P$599,15,FALSE),"")</f>
        <v>0</v>
      </c>
      <c r="J68" s="37">
        <f>VLOOKUP($R$1,Deelnemers!$B$1:$D$25,3,FALSE)</f>
        <v>0.56666666666666665</v>
      </c>
      <c r="L68" t="str">
        <f t="shared" ref="L68" si="83">CONCATENATE($R$1,"-",,$D68,"-",M68)</f>
        <v>Hanegraaf, Daan-Jochems,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45702.599629629622</v>
      </c>
      <c r="C69" s="35">
        <f>_xlfn.IFNA(VLOOKUP(L69,Invoer!$A$3:$P$599,3,FALSE),"")</f>
        <v>45700</v>
      </c>
      <c r="D69" s="23" t="str">
        <f>Deelnemers!$B$6</f>
        <v>Jochems, Cees</v>
      </c>
      <c r="E69" s="31">
        <f>IFERROR(IF(VLOOKUP(L69,Invoer!$A$3:$P$599,9,FALSE)&gt;$S$1,$S$1,VLOOKUP(L69,Invoer!$A$3:$P$599,9,FALSE)),"")</f>
        <v>17</v>
      </c>
      <c r="F69" s="31">
        <f>_xlfn.IFNA(VLOOKUP(L69,Invoer!$A$3:$P$599,10,FALSE),"")</f>
        <v>27</v>
      </c>
      <c r="G69" s="31">
        <f>_xlfn.IFNA(VLOOKUP(L69,Invoer!$A$3:$P$599,12,FALSE),"")</f>
        <v>4</v>
      </c>
      <c r="H69" s="32">
        <f>_xlfn.IFNA(VLOOKUP(L69,Invoer!$A$3:$P$599,14,FALSE),"")</f>
        <v>0.62962962962962965</v>
      </c>
      <c r="I69" s="34">
        <f>_xlfn.IFNA(VLOOKUP(L69,Invoer!$A$3:$P$599,16,FALSE),"")</f>
        <v>3</v>
      </c>
      <c r="J69" s="37">
        <f>VLOOKUP($R$1,Deelnemers!$B$1:$D$25,3,FALSE)</f>
        <v>0.56666666666666665</v>
      </c>
      <c r="L69" t="str">
        <f t="shared" ref="L69" si="92">CONCATENATE($D69,"-",$R$1,"-",M69)</f>
        <v>Jochems, Cees-Hanegraaf, Daan-1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45681.719523809523</v>
      </c>
      <c r="C70" s="35">
        <f>_xlfn.IFNA(VLOOKUP(L70,Invoer!$A$3:$P$599,3,FALSE),"")</f>
        <v>45679</v>
      </c>
      <c r="D70" s="23" t="str">
        <f>Deelnemers!$B$6</f>
        <v>Jochems, Cees</v>
      </c>
      <c r="E70" s="31">
        <f>IFERROR(IF(VLOOKUP(L70,Invoer!$A$3:$P$599,8,FALSE)&gt;$S$1,$S$1,VLOOKUP(L70,Invoer!$A$3:$P$599,8,FALSE)),"")</f>
        <v>17</v>
      </c>
      <c r="F70" s="31">
        <f>_xlfn.IFNA(VLOOKUP(L70,Invoer!$A$3:$P$599,10,FALSE),"")</f>
        <v>21</v>
      </c>
      <c r="G70" s="31">
        <f>_xlfn.IFNA(VLOOKUP(L70,Invoer!$A$3:$P$599,11,FALSE),"")</f>
        <v>4</v>
      </c>
      <c r="H70" s="32">
        <f>_xlfn.IFNA(VLOOKUP(L70,Invoer!$A$3:$P$599,13,FALSE),"")</f>
        <v>0.80952380952380953</v>
      </c>
      <c r="I70" s="34">
        <f>_xlfn.IFNA(VLOOKUP(L70,Invoer!$A$3:$P$599,15,FALSE),"")</f>
        <v>3</v>
      </c>
      <c r="J70" s="37">
        <f>VLOOKUP($R$1,Deelnemers!$B$1:$D$25,3,FALSE)</f>
        <v>0.56666666666666665</v>
      </c>
      <c r="L70" t="str">
        <f t="shared" ref="L70" si="94">CONCATENATE($R$1,"-",,$D70,"-",M70)</f>
        <v>Hanegraaf, Daan-Jochems,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45751.632105263161</v>
      </c>
      <c r="C71" s="35">
        <f>_xlfn.IFNA(VLOOKUP(L71,Invoer!$A$3:$P$599,3,FALSE),"")</f>
        <v>45749</v>
      </c>
      <c r="D71" s="23" t="str">
        <f>Deelnemers!$B$6</f>
        <v>Jochems, Cees</v>
      </c>
      <c r="E71" s="31">
        <f>IFERROR(IF(VLOOKUP(L71,Invoer!$A$3:$P$599,9,FALSE)&gt;$S$1,$S$1,VLOOKUP(L71,Invoer!$A$3:$P$599,9,FALSE)),"")</f>
        <v>16</v>
      </c>
      <c r="F71" s="31">
        <f>_xlfn.IFNA(VLOOKUP(L71,Invoer!$A$3:$P$599,10,FALSE),"")</f>
        <v>19</v>
      </c>
      <c r="G71" s="31">
        <f>_xlfn.IFNA(VLOOKUP(L71,Invoer!$A$3:$P$599,12,FALSE),"")</f>
        <v>4</v>
      </c>
      <c r="H71" s="32">
        <f>_xlfn.IFNA(VLOOKUP(L71,Invoer!$A$3:$P$599,14,FALSE),"")</f>
        <v>0.84210526315789469</v>
      </c>
      <c r="I71" s="34">
        <f>_xlfn.IFNA(VLOOKUP(L71,Invoer!$A$3:$P$599,16,FALSE),"")</f>
        <v>0</v>
      </c>
      <c r="J71" s="37">
        <f>VLOOKUP($R$1,Deelnemers!$B$1:$D$25,3,FALSE)</f>
        <v>0.56666666666666665</v>
      </c>
      <c r="L71" t="str">
        <f t="shared" ref="L71" si="96">CONCATENATE($D71,"-",$R$1,"-",M71)</f>
        <v>Jochems, Cees-Hanegraaf, Daan-2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45778.981428571424</v>
      </c>
      <c r="C72" s="35">
        <f>_xlfn.IFNA(VLOOKUP(L72,Invoer!$A$3:$P$599,3,FALSE),"")</f>
        <v>45777</v>
      </c>
      <c r="D72" s="23" t="str">
        <f>Deelnemers!$B$6</f>
        <v>Jochems, Cees</v>
      </c>
      <c r="E72" s="31">
        <f>IFERROR(IF(VLOOKUP(L72,Invoer!$A$3:$P$599,8,FALSE)&gt;$S$1,$S$1,VLOOKUP(L72,Invoer!$A$3:$P$599,8,FALSE)),"")</f>
        <v>12</v>
      </c>
      <c r="F72" s="31">
        <f>_xlfn.IFNA(VLOOKUP(L72,Invoer!$A$3:$P$599,10,FALSE),"")</f>
        <v>21</v>
      </c>
      <c r="G72" s="31">
        <f>_xlfn.IFNA(VLOOKUP(L72,Invoer!$A$3:$P$599,11,FALSE),"")</f>
        <v>3</v>
      </c>
      <c r="H72" s="32">
        <f>_xlfn.IFNA(VLOOKUP(L72,Invoer!$A$3:$P$599,13,FALSE),"")</f>
        <v>0.5714285714285714</v>
      </c>
      <c r="I72" s="34">
        <f>_xlfn.IFNA(VLOOKUP(L72,Invoer!$A$3:$P$599,15,FALSE),"")</f>
        <v>0</v>
      </c>
      <c r="J72" s="37">
        <f>VLOOKUP($R$1,Deelnemers!$B$1:$D$25,3,FALSE)</f>
        <v>0.56666666666666665</v>
      </c>
      <c r="L72" t="str">
        <f t="shared" ref="L72" si="97">CONCATENATE($R$1,"-",,$D72,"-",M72)</f>
        <v>Hanegraaf, Daan-Jochems,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Jochems, Cees-Hanegraaf, Daan-3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Hanegraaf, Daan-Jochems,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Jochems, Cees-Hanegraaf, Daan-4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Hanegraaf, Daan-Jochems,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Jochems, Cees-Hanegraaf, Daan-5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Hanegraaf, Daan-Jochems,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Jochems, Cees-Hanegraaf, Daan-6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Hanegraaf, Daan-Jochems,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Jochems, Cees-Hanegraaf, Daan-7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Hanegraaf, Daan-Jochems,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Jochems, Cees-Hanegraaf, Daan-8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45576.15</v>
      </c>
      <c r="C84" s="35">
        <f>_xlfn.IFNA(VLOOKUP(L84,Invoer!$A$3:$P$599,3,FALSE),"")</f>
        <v>45574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13</v>
      </c>
      <c r="F84" s="31">
        <f>_xlfn.IFNA(VLOOKUP(L84,Invoer!$A$3:$P$599,10,FALSE),"")</f>
        <v>20</v>
      </c>
      <c r="G84" s="31">
        <f>_xlfn.IFNA(VLOOKUP(L84,Invoer!$A$3:$P$599,11,FALSE),"")</f>
        <v>3</v>
      </c>
      <c r="H84" s="32">
        <f>_xlfn.IFNA(VLOOKUP(L84,Invoer!$A$3:$P$599,13,FALSE),"")</f>
        <v>0.65</v>
      </c>
      <c r="I84" s="34">
        <f>_xlfn.IFNA(VLOOKUP(L84,Invoer!$A$3:$P$599,15,FALSE),"")</f>
        <v>3</v>
      </c>
      <c r="J84" s="37">
        <f>VLOOKUP($R$1,Deelnemers!$B$1:$D$25,3,FALSE)</f>
        <v>0.56666666666666665</v>
      </c>
      <c r="L84" t="str">
        <f t="shared" ref="L84:L98" si="110">CONCATENATE($D84,"-",$R$1,"-",M84)</f>
        <v>Kroese, Gerard-Hanegraaf, Daan-1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45562.081666666665</v>
      </c>
      <c r="C85" s="35">
        <f>_xlfn.IFNA(VLOOKUP(L85,Invoer!$A$3:$P$599,3,FALSE),"")</f>
        <v>45560</v>
      </c>
      <c r="D85" s="23" t="str">
        <f>Deelnemers!$B$7</f>
        <v>Kroese, Gerard</v>
      </c>
      <c r="E85" s="31">
        <f>IFERROR(IF(VLOOKUP(L85,Invoer!$A$3:$P$599,9,FALSE)&gt;$S$1,$S$1,VLOOKUP(L85,Invoer!$A$3:$P$599,9,FALSE)),"")</f>
        <v>13</v>
      </c>
      <c r="F85" s="31">
        <f>_xlfn.IFNA(VLOOKUP(L85,Invoer!$A$3:$P$599,10,FALSE),"")</f>
        <v>24</v>
      </c>
      <c r="G85" s="31">
        <f>_xlfn.IFNA(VLOOKUP(L85,Invoer!$A$3:$P$599,12,FALSE),"")</f>
        <v>3</v>
      </c>
      <c r="H85" s="32">
        <f>_xlfn.IFNA(VLOOKUP(L85,Invoer!$A$3:$P$599,14,FALSE),"")</f>
        <v>0.54166666666666663</v>
      </c>
      <c r="I85" s="34">
        <f>_xlfn.IFNA(VLOOKUP(L85,Invoer!$A$3:$P$599,16,FALSE),"")</f>
        <v>3</v>
      </c>
      <c r="J85" s="37">
        <f>VLOOKUP($R$1,Deelnemers!$B$1:$D$25,3,FALSE)</f>
        <v>0.56666666666666665</v>
      </c>
      <c r="L85" t="str">
        <f>CONCATENATE($R$1,"-",$D85,"-",M85)</f>
        <v>Hanegraaf, Daan-Kroese,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Kroese, Gerard-Hanegraaf, Daan-2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45667.272500000006</v>
      </c>
      <c r="C87" s="35">
        <f>_xlfn.IFNA(VLOOKUP(L87,Invoer!$A$3:$P$599,3,FALSE),"")</f>
        <v>45665</v>
      </c>
      <c r="D87" s="23" t="str">
        <f>Deelnemers!$B$7</f>
        <v>Kroese, Gerard</v>
      </c>
      <c r="E87" s="31">
        <f>IFERROR(IF(VLOOKUP(L87,Invoer!$A$3:$P$599,9,FALSE)&gt;$S$1,$S$1,VLOOKUP(L87,Invoer!$A$3:$P$599,9,FALSE)),"")</f>
        <v>13</v>
      </c>
      <c r="F87" s="31">
        <f>_xlfn.IFNA(VLOOKUP(L87,Invoer!$A$3:$P$599,10,FALSE),"")</f>
        <v>16</v>
      </c>
      <c r="G87" s="31">
        <f>_xlfn.IFNA(VLOOKUP(L87,Invoer!$A$3:$P$599,12,FALSE),"")</f>
        <v>4</v>
      </c>
      <c r="H87" s="32">
        <f>_xlfn.IFNA(VLOOKUP(L87,Invoer!$A$3:$P$599,14,FALSE),"")</f>
        <v>0.8125</v>
      </c>
      <c r="I87" s="34">
        <f>_xlfn.IFNA(VLOOKUP(L87,Invoer!$A$3:$P$599,16,FALSE),"")</f>
        <v>3</v>
      </c>
      <c r="J87" s="37">
        <f>VLOOKUP($R$1,Deelnemers!$B$1:$D$25,3,FALSE)</f>
        <v>0.56666666666666665</v>
      </c>
      <c r="L87" t="str">
        <f t="shared" ref="L87" si="119">CONCATENATE($R$1,"-",$D87,"-",M87)</f>
        <v>Hanegraaf, Daan-Kroese,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Kroese, Gerard-Hanegraaf, Daan-3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45695.197142857141</v>
      </c>
      <c r="C89" s="35">
        <f>_xlfn.IFNA(VLOOKUP(L89,Invoer!$A$3:$P$599,3,FALSE),"")</f>
        <v>45693</v>
      </c>
      <c r="D89" s="23" t="str">
        <f>Deelnemers!$B$7</f>
        <v>Kroese, Gerard</v>
      </c>
      <c r="E89" s="31">
        <f>IFERROR(IF(VLOOKUP(L89,Invoer!$A$3:$P$599,9,FALSE)&gt;$S$1,$S$1,VLOOKUP(L89,Invoer!$A$3:$P$599,9,FALSE)),"")</f>
        <v>12</v>
      </c>
      <c r="F89" s="31">
        <f>_xlfn.IFNA(VLOOKUP(L89,Invoer!$A$3:$P$599,10,FALSE),"")</f>
        <v>14</v>
      </c>
      <c r="G89" s="31">
        <f>_xlfn.IFNA(VLOOKUP(L89,Invoer!$A$3:$P$599,12,FALSE),"")</f>
        <v>4</v>
      </c>
      <c r="H89" s="32">
        <f>_xlfn.IFNA(VLOOKUP(L89,Invoer!$A$3:$P$599,14,FALSE),"")</f>
        <v>0.8571428571428571</v>
      </c>
      <c r="I89" s="34">
        <f>_xlfn.IFNA(VLOOKUP(L89,Invoer!$A$3:$P$599,16,FALSE),"")</f>
        <v>0</v>
      </c>
      <c r="J89" s="37">
        <f>VLOOKUP($R$1,Deelnemers!$B$1:$D$25,3,FALSE)</f>
        <v>0.56666666666666665</v>
      </c>
      <c r="L89" t="str">
        <f t="shared" ref="L89" si="120">CONCATENATE($R$1,"-",$D89,"-",M89)</f>
        <v>Hanegraaf, Daan-Kroese,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Kroese, Gerard-Hanegraaf, Daan-4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Hanegraaf, Daan-Kroese,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Kroese, Gerard-Hanegraaf, Daan-5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Hanegraaf, Daan-Kroese,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Kroese, Gerard-Hanegraaf, Daan-6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Hanegraaf, Daan-Kroese,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Kroese, Gerard-Hanegraaf, Daan-7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Hanegraaf, Daan-Kroese,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Kroese, Gerard-Hanegraaf, Daan-8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Hanegraaf, Daan-Kroese,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45757.76666666667</v>
      </c>
      <c r="C100" s="35">
        <f>_xlfn.IFNA(VLOOKUP(L100,Invoer!$A$3:$P$599,3,FALSE),"")</f>
        <v>45756</v>
      </c>
      <c r="D100" s="23" t="str">
        <f>Deelnemers!$B$8</f>
        <v>Oorschot, René van</v>
      </c>
      <c r="E100" s="31">
        <f>IFERROR(IF(VLOOKUP(L100,Invoer!$A$3:$P$599,8,FALSE)&gt;$S$1,$S$1,VLOOKUP(L100,Invoer!$A$3:$P$599,8,FALSE)),"")</f>
        <v>11</v>
      </c>
      <c r="F100" s="31">
        <f>_xlfn.IFNA(VLOOKUP(L100,Invoer!$A$3:$P$599,10,FALSE),"")</f>
        <v>30</v>
      </c>
      <c r="G100" s="31">
        <f>_xlfn.IFNA(VLOOKUP(L100,Invoer!$A$3:$P$599,11,FALSE),"")</f>
        <v>2</v>
      </c>
      <c r="H100" s="32">
        <f>_xlfn.IFNA(VLOOKUP(L100,Invoer!$A$3:$P$599,13,FALSE),"")</f>
        <v>0.36666666666666664</v>
      </c>
      <c r="I100" s="34">
        <f>_xlfn.IFNA(VLOOKUP(L100,Invoer!$A$3:$P$599,15,FALSE),"")</f>
        <v>0</v>
      </c>
      <c r="J100" s="37">
        <f>VLOOKUP($R$1,Deelnemers!$B$1:$D$25,3,FALSE)</f>
        <v>0.56666666666666665</v>
      </c>
      <c r="L100" t="str">
        <f t="shared" ref="L100" si="127">CONCATENATE($R$1,"-",,$D100,"-",M100)</f>
        <v>Hanegraaf, Daan-Oorschot,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45765.692727272726</v>
      </c>
      <c r="C101" s="35">
        <f>_xlfn.IFNA(VLOOKUP(L101,Invoer!$A$3:$P$599,3,FALSE),"")</f>
        <v>45763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17</v>
      </c>
      <c r="F101" s="31">
        <f>_xlfn.IFNA(VLOOKUP(L101,Invoer!$A$3:$P$599,10,FALSE),"")</f>
        <v>22</v>
      </c>
      <c r="G101" s="31">
        <f>_xlfn.IFNA(VLOOKUP(L101,Invoer!$A$3:$P$599,12,FALSE),"")</f>
        <v>3</v>
      </c>
      <c r="H101" s="32">
        <f>_xlfn.IFNA(VLOOKUP(L101,Invoer!$A$3:$P$599,14,FALSE),"")</f>
        <v>0.77272727272727271</v>
      </c>
      <c r="I101" s="34">
        <f>_xlfn.IFNA(VLOOKUP(L101,Invoer!$A$3:$P$599,16,FALSE),"")</f>
        <v>3</v>
      </c>
      <c r="J101" s="37">
        <f>VLOOKUP($R$1,Deelnemers!$B$1:$D$25,3,FALSE)</f>
        <v>0.56666666666666665</v>
      </c>
      <c r="L101" t="str">
        <f t="shared" ref="L101" si="128">CONCATENATE($D101,"-",$R$1,"-",M101)</f>
        <v>Oorschot, René van-Hanegraaf, Daan-1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45772.613846153843</v>
      </c>
      <c r="C102" s="35">
        <f>_xlfn.IFNA(VLOOKUP(L102,Invoer!$A$3:$P$599,3,FALSE),"")</f>
        <v>45770</v>
      </c>
      <c r="D102" s="23" t="str">
        <f>Deelnemers!$B$8</f>
        <v>Oorschot, René van</v>
      </c>
      <c r="E102" s="31">
        <f>IFERROR(IF(VLOOKUP(L102,Invoer!$A$3:$P$599,8,FALSE)&gt;$S$1,$S$1,VLOOKUP(L102,Invoer!$A$3:$P$599,8,FALSE)),"")</f>
        <v>17</v>
      </c>
      <c r="F102" s="31">
        <f>_xlfn.IFNA(VLOOKUP(L102,Invoer!$A$3:$P$599,10,FALSE),"")</f>
        <v>26</v>
      </c>
      <c r="G102" s="31">
        <f>_xlfn.IFNA(VLOOKUP(L102,Invoer!$A$3:$P$599,11,FALSE),"")</f>
        <v>2</v>
      </c>
      <c r="H102" s="32">
        <f>_xlfn.IFNA(VLOOKUP(L102,Invoer!$A$3:$P$599,13,FALSE),"")</f>
        <v>0.65384615384615385</v>
      </c>
      <c r="I102" s="34">
        <f>_xlfn.IFNA(VLOOKUP(L102,Invoer!$A$3:$P$599,15,FALSE),"")</f>
        <v>3</v>
      </c>
      <c r="J102" s="37">
        <f>VLOOKUP($R$1,Deelnemers!$B$1:$D$25,3,FALSE)</f>
        <v>0.56666666666666665</v>
      </c>
      <c r="L102" t="str">
        <f t="shared" ref="L102" si="129">CONCATENATE($R$1,"-",,$D102,"-",M102)</f>
        <v>Hanegraaf, Daan-Oorschot,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30">CONCATENATE($D103,"-",$R$1,"-",M103)</f>
        <v>Oorschot, René van-Hanegraaf, Daan-2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621</v>
      </c>
      <c r="T103" s="44">
        <f>F404</f>
        <v>991</v>
      </c>
      <c r="U103" s="44">
        <f>G404</f>
        <v>6</v>
      </c>
      <c r="V103" s="45">
        <f>H404</f>
        <v>0.6266397578203835</v>
      </c>
      <c r="W103" s="44">
        <f>I404</f>
        <v>76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Hanegraaf, Daan-Oorschot,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Oorschot, René van-Hanegraaf, Daan-3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Hanegraaf, Daan-Oorschot,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Oorschot, René van-Hanegraaf, Daan-4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Hanegraaf, Daan-Oorschot,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Oorschot, René van-Hanegraaf, Daan-5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Hanegraaf, Daan-Oorschot,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Oorschot, René van-Hanegraaf, Daan-6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Hanegraaf, Daan-Oorschot,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Oorschot, René van-Hanegraaf, Daan-7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Hanegraaf, Daan-Oorschot,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Oorschot, René van-Hanegraaf, Daan-8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45764.951739130433</v>
      </c>
      <c r="C116" s="35">
        <f>_xlfn.IFNA(VLOOKUP(L116,Invoer!$A$3:$P$599,3,FALSE),"")</f>
        <v>45763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12</v>
      </c>
      <c r="F116" s="31">
        <f>_xlfn.IFNA(VLOOKUP(L116,Invoer!$A$3:$P$599,10,FALSE),"")</f>
        <v>23</v>
      </c>
      <c r="G116" s="31">
        <f>_xlfn.IFNA(VLOOKUP(L116,Invoer!$A$3:$P$599,11,FALSE),"")</f>
        <v>4</v>
      </c>
      <c r="H116" s="32">
        <f>_xlfn.IFNA(VLOOKUP(L116,Invoer!$A$3:$P$599,13,FALSE),"")</f>
        <v>0.52173913043478259</v>
      </c>
      <c r="I116" s="34">
        <f>_xlfn.IFNA(VLOOKUP(L116,Invoer!$A$3:$P$599,15,FALSE),"")</f>
        <v>0</v>
      </c>
      <c r="J116" s="37">
        <f>VLOOKUP($R$1,Deelnemers!$B$1:$D$25,3,FALSE)</f>
        <v>0.56666666666666665</v>
      </c>
      <c r="L116" t="str">
        <f t="shared" ref="L116" si="144">CONCATENATE($R$1,"-",,$D116,"-",M116)</f>
        <v>Hanegraaf, Daan-Praat,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45575.249999999993</v>
      </c>
      <c r="C117" s="35">
        <f>_xlfn.IFNA(VLOOKUP(L117,Invoer!$A$3:$P$599,3,FALSE),"")</f>
        <v>45574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7</v>
      </c>
      <c r="F117" s="31">
        <f>_xlfn.IFNA(VLOOKUP(L117,Invoer!$A$3:$P$599,10,FALSE),"")</f>
        <v>20</v>
      </c>
      <c r="G117" s="31">
        <f>_xlfn.IFNA(VLOOKUP(L117,Invoer!$A$3:$P$599,12,FALSE),"")</f>
        <v>2</v>
      </c>
      <c r="H117" s="32">
        <f>_xlfn.IFNA(VLOOKUP(L117,Invoer!$A$3:$P$599,14,FALSE),"")</f>
        <v>0.35</v>
      </c>
      <c r="I117" s="34">
        <f>_xlfn.IFNA(VLOOKUP(L117,Invoer!$A$3:$P$599,16,FALSE),"")</f>
        <v>0</v>
      </c>
      <c r="J117" s="37">
        <f>VLOOKUP($R$1,Deelnemers!$B$1:$D$25,3,FALSE)</f>
        <v>0.56666666666666665</v>
      </c>
      <c r="L117" t="str">
        <f t="shared" ref="L117" si="145">CONCATENATE($D117,"-",$R$1,"-",M117)</f>
        <v>Praat, Marcel van-Hanegraaf, Daan-1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46">CONCATENATE($R$1,"-",,$D118,"-",M118)</f>
        <v>Hanegraaf, Daan-Praat,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45611.63</v>
      </c>
      <c r="C119" s="35">
        <f>_xlfn.IFNA(VLOOKUP(L119,Invoer!$A$3:$P$599,3,FALSE),"")</f>
        <v>45609</v>
      </c>
      <c r="D119" s="23" t="str">
        <f>Deelnemers!$B$9</f>
        <v>Praat, Marcel van</v>
      </c>
      <c r="E119" s="31">
        <f>IFERROR(IF(VLOOKUP(L119,Invoer!$A$3:$P$599,9,FALSE)&gt;$S$1,$S$1,VLOOKUP(L119,Invoer!$A$3:$P$599,9,FALSE)),"")</f>
        <v>17</v>
      </c>
      <c r="F119" s="31">
        <f>_xlfn.IFNA(VLOOKUP(L119,Invoer!$A$3:$P$599,10,FALSE),"")</f>
        <v>25</v>
      </c>
      <c r="G119" s="31">
        <f>_xlfn.IFNA(VLOOKUP(L119,Invoer!$A$3:$P$599,12,FALSE),"")</f>
        <v>3</v>
      </c>
      <c r="H119" s="32">
        <f>_xlfn.IFNA(VLOOKUP(L119,Invoer!$A$3:$P$599,14,FALSE),"")</f>
        <v>0.68</v>
      </c>
      <c r="I119" s="34">
        <f>_xlfn.IFNA(VLOOKUP(L119,Invoer!$A$3:$P$599,16,FALSE),"")</f>
        <v>3</v>
      </c>
      <c r="J119" s="37">
        <f>VLOOKUP($R$1,Deelnemers!$B$1:$D$25,3,FALSE)</f>
        <v>0.56666666666666665</v>
      </c>
      <c r="L119" t="str">
        <f t="shared" ref="L119" si="147">CONCATENATE($D119,"-",$R$1,"-",M119)</f>
        <v>Praat, Marcel van-Hanegraaf, Daan-2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8">CONCATENATE($R$1,"-",,$D120,"-",M120)</f>
        <v>Hanegraaf, Daan-Praat,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45667.566666666666</v>
      </c>
      <c r="C121" s="35">
        <f>_xlfn.IFNA(VLOOKUP(L121,Invoer!$A$3:$P$599,3,FALSE),"")</f>
        <v>45665</v>
      </c>
      <c r="D121" s="23" t="str">
        <f>Deelnemers!$B$9</f>
        <v>Praat, Marcel van</v>
      </c>
      <c r="E121" s="31">
        <f>IFERROR(IF(VLOOKUP(L121,Invoer!$A$3:$P$599,9,FALSE)&gt;$S$1,$S$1,VLOOKUP(L121,Invoer!$A$3:$P$599,9,FALSE)),"")</f>
        <v>17</v>
      </c>
      <c r="F121" s="31">
        <f>_xlfn.IFNA(VLOOKUP(L121,Invoer!$A$3:$P$599,10,FALSE),"")</f>
        <v>30</v>
      </c>
      <c r="G121" s="31">
        <f>_xlfn.IFNA(VLOOKUP(L121,Invoer!$A$3:$P$599,12,FALSE),"")</f>
        <v>4</v>
      </c>
      <c r="H121" s="32">
        <f>_xlfn.IFNA(VLOOKUP(L121,Invoer!$A$3:$P$599,14,FALSE),"")</f>
        <v>0.56666666666666665</v>
      </c>
      <c r="I121" s="34">
        <f>_xlfn.IFNA(VLOOKUP(L121,Invoer!$A$3:$P$599,16,FALSE),"")</f>
        <v>3</v>
      </c>
      <c r="J121" s="37">
        <f>VLOOKUP($R$1,Deelnemers!$B$1:$D$25,3,FALSE)</f>
        <v>0.56666666666666665</v>
      </c>
      <c r="L121" t="str">
        <f t="shared" ref="L121" si="149">CONCATENATE($D121,"-",$R$1,"-",M121)</f>
        <v>Praat, Marcel van-Hanegraaf, Daan-3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Hanegraaf, Daan-Praat,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45702.599629629622</v>
      </c>
      <c r="C123" s="35">
        <f>_xlfn.IFNA(VLOOKUP(L123,Invoer!$A$3:$P$599,3,FALSE),"")</f>
        <v>45700</v>
      </c>
      <c r="D123" s="23" t="str">
        <f>Deelnemers!$B$9</f>
        <v>Praat, Marcel van</v>
      </c>
      <c r="E123" s="31">
        <f>IFERROR(IF(VLOOKUP(L123,Invoer!$A$3:$P$599,9,FALSE)&gt;$S$1,$S$1,VLOOKUP(L123,Invoer!$A$3:$P$599,9,FALSE)),"")</f>
        <v>17</v>
      </c>
      <c r="F123" s="31">
        <f>_xlfn.IFNA(VLOOKUP(L123,Invoer!$A$3:$P$599,10,FALSE),"")</f>
        <v>27</v>
      </c>
      <c r="G123" s="31">
        <f>_xlfn.IFNA(VLOOKUP(L123,Invoer!$A$3:$P$599,12,FALSE),"")</f>
        <v>5</v>
      </c>
      <c r="H123" s="32">
        <f>_xlfn.IFNA(VLOOKUP(L123,Invoer!$A$3:$P$599,14,FALSE),"")</f>
        <v>0.62962962962962965</v>
      </c>
      <c r="I123" s="34">
        <f>_xlfn.IFNA(VLOOKUP(L123,Invoer!$A$3:$P$599,16,FALSE),"")</f>
        <v>1</v>
      </c>
      <c r="J123" s="37">
        <f>VLOOKUP($R$1,Deelnemers!$B$1:$D$25,3,FALSE)</f>
        <v>0.56666666666666665</v>
      </c>
      <c r="L123" t="str">
        <f t="shared" ref="L123" si="151">CONCATENATE($D123,"-",$R$1,"-",M123)</f>
        <v>Praat, Marcel van-Hanegraaf, Daan-4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Hanegraaf, Daan-Praat,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Praat, Marcel van-Hanegraaf, Daan-5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Hanegraaf, Daan-Praat,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Praat, Marcel van-Hanegraaf, Daan-6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Hanegraaf, Daan-Praat,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Praat, Marcel van-Hanegraaf, Daan-7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Hanegraaf, Daan-Praat,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Praat, Marcel van-Hanegraaf, Daan-8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45555.599629629622</v>
      </c>
      <c r="C132" s="35">
        <f>_xlfn.IFNA(VLOOKUP(L132,Invoer!$A$3:$P$599,3,FALSE),"")</f>
        <v>45553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17</v>
      </c>
      <c r="F132" s="31">
        <f>_xlfn.IFNA(VLOOKUP(L132,Invoer!$A$3:$P$599,10,FALSE),"")</f>
        <v>27</v>
      </c>
      <c r="G132" s="31">
        <f>_xlfn.IFNA(VLOOKUP(L132,Invoer!$A$3:$P$599,11,FALSE),"")</f>
        <v>6</v>
      </c>
      <c r="H132" s="32">
        <f>_xlfn.IFNA(VLOOKUP(L132,Invoer!$A$3:$P$599,13,FALSE),"")</f>
        <v>0.62962962962962965</v>
      </c>
      <c r="I132" s="34">
        <f>_xlfn.IFNA(VLOOKUP(L132,Invoer!$A$3:$P$599,15,FALSE),"")</f>
        <v>3</v>
      </c>
      <c r="J132" s="37">
        <f>VLOOKUP($R$1,Deelnemers!$B$1:$D$25,3,FALSE)</f>
        <v>0.56666666666666665</v>
      </c>
      <c r="L132" t="str">
        <f t="shared" ref="L132" si="160">CONCATENATE($R$1,"-",,$D132,"-",M132)</f>
        <v>Hanegraaf, Daan-Steen,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45695.21</v>
      </c>
      <c r="C133" s="35">
        <f>_xlfn.IFNA(VLOOKUP(L133,Invoer!$A$3:$P$599,3,FALSE),"")</f>
        <v>45693</v>
      </c>
      <c r="D133" s="23" t="str">
        <f>Deelnemers!$B$10</f>
        <v>Steen, Jan van</v>
      </c>
      <c r="E133" s="31">
        <f>IFERROR(IF(VLOOKUP(L133,Invoer!$A$3:$P$599,9,FALSE)&gt;$S$1,$S$1,VLOOKUP(L133,Invoer!$A$3:$P$599,9,FALSE)),"")</f>
        <v>14</v>
      </c>
      <c r="F133" s="31">
        <f>_xlfn.IFNA(VLOOKUP(L133,Invoer!$A$3:$P$599,10,FALSE),"")</f>
        <v>25</v>
      </c>
      <c r="G133" s="31">
        <f>_xlfn.IFNA(VLOOKUP(L133,Invoer!$A$3:$P$599,12,FALSE),"")</f>
        <v>3</v>
      </c>
      <c r="H133" s="32">
        <f>_xlfn.IFNA(VLOOKUP(L133,Invoer!$A$3:$P$599,14,FALSE),"")</f>
        <v>0.56000000000000005</v>
      </c>
      <c r="I133" s="34">
        <f>_xlfn.IFNA(VLOOKUP(L133,Invoer!$A$3:$P$599,16,FALSE),"")</f>
        <v>0</v>
      </c>
      <c r="J133" s="37">
        <f>VLOOKUP($R$1,Deelnemers!$B$1:$D$25,3,FALSE)</f>
        <v>0.56666666666666665</v>
      </c>
      <c r="L133" t="str">
        <f t="shared" ref="L133" si="161">CONCATENATE($D133,"-",$R$1,"-",M133)</f>
        <v>Steen, Jan van-Hanegraaf, Daan-1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Hanegraaf, Daan-Steen,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45771.521304347829</v>
      </c>
      <c r="C135" s="35">
        <f>_xlfn.IFNA(VLOOKUP(L135,Invoer!$A$3:$P$599,3,FALSE),"")</f>
        <v>45770</v>
      </c>
      <c r="D135" s="23" t="str">
        <f>Deelnemers!$B$10</f>
        <v>Steen, Jan van</v>
      </c>
      <c r="E135" s="31">
        <f>IFERROR(IF(VLOOKUP(L135,Invoer!$A$3:$P$599,9,FALSE)&gt;$S$1,$S$1,VLOOKUP(L135,Invoer!$A$3:$P$599,9,FALSE)),"")</f>
        <v>9</v>
      </c>
      <c r="F135" s="31">
        <f>_xlfn.IFNA(VLOOKUP(L135,Invoer!$A$3:$P$599,10,FALSE),"")</f>
        <v>23</v>
      </c>
      <c r="G135" s="31">
        <f>_xlfn.IFNA(VLOOKUP(L135,Invoer!$A$3:$P$599,12,FALSE),"")</f>
        <v>2</v>
      </c>
      <c r="H135" s="32">
        <f>_xlfn.IFNA(VLOOKUP(L135,Invoer!$A$3:$P$599,14,FALSE),"")</f>
        <v>0.39130434782608697</v>
      </c>
      <c r="I135" s="34">
        <f>_xlfn.IFNA(VLOOKUP(L135,Invoer!$A$3:$P$599,16,FALSE),"")</f>
        <v>0</v>
      </c>
      <c r="J135" s="37">
        <f>VLOOKUP($R$1,Deelnemers!$B$1:$D$25,3,FALSE)</f>
        <v>0.56666666666666665</v>
      </c>
      <c r="L135" t="str">
        <f t="shared" ref="L135" si="164">CONCATENATE($D135,"-",$R$1,"-",M135)</f>
        <v>Steen, Jan van-Hanegraaf, Daan-2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Hanegraaf, Daan-Steen,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Steen, Jan van-Hanegraaf, Daan-3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Hanegraaf, Daan-Steen,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Steen, Jan van-Hanegraaf, Daan-4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Hanegraaf, Daan-Steen,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Steen, Jan van-Hanegraaf, Daan-5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Hanegraaf, Daan-Steen,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Steen, Jan van-Hanegraaf, Daan-6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Hanegraaf, Daan-Steen,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Steen, Jan van-Hanegraaf, Daan-7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Hanegraaf, Daan-Steen,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Steen, Jan van-Hanegraaf, Daan-8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45758.749999999993</v>
      </c>
      <c r="C148" s="35">
        <f>_xlfn.IFNA(VLOOKUP(L148,Invoer!$A$3:$P$599,3,FALSE),"")</f>
        <v>45756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17</v>
      </c>
      <c r="F148" s="31">
        <f>_xlfn.IFNA(VLOOKUP(L148,Invoer!$A$3:$P$599,10,FALSE),"")</f>
        <v>20</v>
      </c>
      <c r="G148" s="31">
        <f>_xlfn.IFNA(VLOOKUP(L148,Invoer!$A$3:$P$599,11,FALSE),"")</f>
        <v>5</v>
      </c>
      <c r="H148" s="32">
        <f>_xlfn.IFNA(VLOOKUP(L148,Invoer!$A$3:$P$599,13,FALSE),"")</f>
        <v>0.85</v>
      </c>
      <c r="I148" s="34">
        <f>_xlfn.IFNA(VLOOKUP(L148,Invoer!$A$3:$P$599,15,FALSE),"")</f>
        <v>3</v>
      </c>
      <c r="J148" s="37">
        <f>VLOOKUP($R$1,Deelnemers!$B$1:$D$25,3,FALSE)</f>
        <v>0.56666666666666665</v>
      </c>
      <c r="L148" t="str">
        <f t="shared" ref="L148" si="177">CONCATENATE($R$1,"-",,$D148,"-",M148)</f>
        <v>Hanegraaf, Daan-Steen,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45758.749999999993</v>
      </c>
      <c r="C149" s="35">
        <f>_xlfn.IFNA(VLOOKUP(L149,Invoer!$A$3:$P$599,3,FALSE),"")</f>
        <v>45756</v>
      </c>
      <c r="D149" s="23" t="str">
        <f>Deelnemers!$B$11</f>
        <v>Steen, Kees van</v>
      </c>
      <c r="E149" s="31">
        <f>IFERROR(IF(VLOOKUP(L149,Invoer!$A$3:$P$599,9,FALSE)&gt;$S$1,$S$1,VLOOKUP(L149,Invoer!$A$3:$P$599,9,FALSE)),"")</f>
        <v>17</v>
      </c>
      <c r="F149" s="31">
        <f>_xlfn.IFNA(VLOOKUP(L149,Invoer!$A$3:$P$599,10,FALSE),"")</f>
        <v>20</v>
      </c>
      <c r="G149" s="31">
        <f>_xlfn.IFNA(VLOOKUP(L149,Invoer!$A$3:$P$599,12,FALSE),"")</f>
        <v>5</v>
      </c>
      <c r="H149" s="32">
        <f>_xlfn.IFNA(VLOOKUP(L149,Invoer!$A$3:$P$599,14,FALSE),"")</f>
        <v>0.85</v>
      </c>
      <c r="I149" s="34">
        <f>_xlfn.IFNA(VLOOKUP(L149,Invoer!$A$3:$P$599,16,FALSE),"")</f>
        <v>3</v>
      </c>
      <c r="J149" s="37">
        <f>VLOOKUP($R$1,Deelnemers!$B$1:$D$25,3,FALSE)</f>
        <v>0.56666666666666665</v>
      </c>
      <c r="L149" t="str">
        <f t="shared" ref="L149" si="178">CONCATENATE($D149,"-",$R$1,"-",M149)</f>
        <v>Steen, Kees van-Hanegraaf, Daan-1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9">CONCATENATE($R$1,"-",,$D150,"-",M150)</f>
        <v>Hanegraaf, Daan-Steen,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80">CONCATENATE($D151,"-",$R$1,"-",M151)</f>
        <v>Steen, Kees van-Hanegraaf, Daan-2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Hanegraaf, Daan-Steen,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Steen, Kees van-Hanegraaf, Daan-3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Hanegraaf, Daan-Steen,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Steen, Kees van-Hanegraaf, Daan-4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Hanegraaf, Daan-Steen,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Steen, Kees van-Hanegraaf, Daan-5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Hanegraaf, Daan-Steen,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Steen, Kees van-Hanegraaf, Daan-6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Hanegraaf, Daan-Steen,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Steen, Kees van-Hanegraaf, Daan-7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Hanegraaf, Daan-Steen,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Steen, Kees van-Hanegraaf, Daan-8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1E+17</v>
      </c>
      <c r="C164" s="35" t="str">
        <f>_xlfn.IFNA(VLOOKUP(L164,Invoer!$A$3:$P$599,3,FALSE),"")</f>
        <v/>
      </c>
      <c r="D164" s="23" t="str">
        <f>Deelnemers!$B$12</f>
        <v>Vermeulen, Rudolf</v>
      </c>
      <c r="E164" s="31" t="str">
        <f>IFERROR(IF(VLOOKUP(L164,Invoer!$A$3:$P$599,8,FALSE)&gt;$S$1,$S$1,VLOOKUP(L164,Invoer!$A$3:$P$599,8,FALSE)),"")</f>
        <v/>
      </c>
      <c r="F164" s="31" t="str">
        <f>_xlfn.IFNA(VLOOKUP(L164,Invoer!$A$3:$P$599,10,FALSE),"")</f>
        <v/>
      </c>
      <c r="G164" s="31" t="str">
        <f>_xlfn.IFNA(VLOOKUP(L164,Invoer!$A$3:$P$599,11,FALSE),"")</f>
        <v/>
      </c>
      <c r="H164" s="32" t="str">
        <f>_xlfn.IFNA(VLOOKUP(L164,Invoer!$A$3:$P$599,13,FALSE),"")</f>
        <v/>
      </c>
      <c r="I164" s="34" t="str">
        <f>_xlfn.IFNA(VLOOKUP(L164,Invoer!$A$3:$P$599,15,FALSE),"")</f>
        <v/>
      </c>
      <c r="J164" s="37">
        <f>VLOOKUP($R$1,Deelnemers!$B$1:$D$25,3,FALSE)</f>
        <v>0.56666666666666665</v>
      </c>
      <c r="L164" t="str">
        <f t="shared" ref="L164" si="194">CONCATENATE($R$1,"-",,$D164,"-",M164)</f>
        <v>Hanegraaf, Daan-Vermeulen,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45589.7</v>
      </c>
      <c r="C165" s="35">
        <f>_xlfn.IFNA(VLOOKUP(L165,Invoer!$A$3:$P$599,3,FALSE),"")</f>
        <v>45588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10</v>
      </c>
      <c r="F165" s="31">
        <f>_xlfn.IFNA(VLOOKUP(L165,Invoer!$A$3:$P$599,10,FALSE),"")</f>
        <v>20</v>
      </c>
      <c r="G165" s="31">
        <f>_xlfn.IFNA(VLOOKUP(L165,Invoer!$A$3:$P$599,12,FALSE),"")</f>
        <v>2</v>
      </c>
      <c r="H165" s="32">
        <f>_xlfn.IFNA(VLOOKUP(L165,Invoer!$A$3:$P$599,14,FALSE),"")</f>
        <v>0.5</v>
      </c>
      <c r="I165" s="34">
        <f>_xlfn.IFNA(VLOOKUP(L165,Invoer!$A$3:$P$599,16,FALSE),"")</f>
        <v>0</v>
      </c>
      <c r="J165" s="37">
        <f>VLOOKUP($R$1,Deelnemers!$B$1:$D$25,3,FALSE)</f>
        <v>0.56666666666666665</v>
      </c>
      <c r="L165" t="str">
        <f t="shared" ref="L165" si="195">CONCATENATE($D165,"-",$R$1,"-",M165)</f>
        <v>Vermeulen, Rudolf-Hanegraaf, Daan-1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Hanegraaf, Daan-Vermeulen,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45751.749999999993</v>
      </c>
      <c r="C167" s="35">
        <f>_xlfn.IFNA(VLOOKUP(L167,Invoer!$A$3:$P$599,3,FALSE),"")</f>
        <v>45749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17</v>
      </c>
      <c r="F167" s="31">
        <f>_xlfn.IFNA(VLOOKUP(L167,Invoer!$A$3:$P$599,10,FALSE),"")</f>
        <v>20</v>
      </c>
      <c r="G167" s="31">
        <f>_xlfn.IFNA(VLOOKUP(L167,Invoer!$A$3:$P$599,12,FALSE),"")</f>
        <v>6</v>
      </c>
      <c r="H167" s="32">
        <f>_xlfn.IFNA(VLOOKUP(L167,Invoer!$A$3:$P$599,14,FALSE),"")</f>
        <v>0.85</v>
      </c>
      <c r="I167" s="34">
        <f>_xlfn.IFNA(VLOOKUP(L167,Invoer!$A$3:$P$599,16,FALSE),"")</f>
        <v>3</v>
      </c>
      <c r="J167" s="37">
        <f>VLOOKUP($R$1,Deelnemers!$B$1:$D$25,3,FALSE)</f>
        <v>0.56666666666666665</v>
      </c>
      <c r="L167" t="str">
        <f t="shared" ref="L167" si="197">CONCATENATE($D167,"-",$R$1,"-",M167)</f>
        <v>Vermeulen, Rudolf-Hanegraaf, Daan-2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Hanegraaf, Daan-Vermeulen,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45764.664782608699</v>
      </c>
      <c r="C169" s="35">
        <f>_xlfn.IFNA(VLOOKUP(L169,Invoer!$A$3:$P$599,3,FALSE),"")</f>
        <v>45763</v>
      </c>
      <c r="D169" s="23" t="str">
        <f>Deelnemers!$B$12</f>
        <v>Vermeulen, Rudolf</v>
      </c>
      <c r="E169" s="31">
        <f>IFERROR(IF(VLOOKUP(L169,Invoer!$A$3:$P$599,9,FALSE)&gt;$S$1,$S$1,VLOOKUP(L169,Invoer!$A$3:$P$599,9,FALSE)),"")</f>
        <v>10</v>
      </c>
      <c r="F169" s="31">
        <f>_xlfn.IFNA(VLOOKUP(L169,Invoer!$A$3:$P$599,10,FALSE),"")</f>
        <v>23</v>
      </c>
      <c r="G169" s="31">
        <f>_xlfn.IFNA(VLOOKUP(L169,Invoer!$A$3:$P$599,12,FALSE),"")</f>
        <v>2</v>
      </c>
      <c r="H169" s="32">
        <f>_xlfn.IFNA(VLOOKUP(L169,Invoer!$A$3:$P$599,14,FALSE),"")</f>
        <v>0.43478260869565216</v>
      </c>
      <c r="I169" s="34">
        <f>_xlfn.IFNA(VLOOKUP(L169,Invoer!$A$3:$P$599,16,FALSE),"")</f>
        <v>0</v>
      </c>
      <c r="J169" s="37">
        <f>VLOOKUP($R$1,Deelnemers!$B$1:$D$25,3,FALSE)</f>
        <v>0.56666666666666665</v>
      </c>
      <c r="L169" t="str">
        <f t="shared" ref="L169" si="200">CONCATENATE($D169,"-",$R$1,"-",M169)</f>
        <v>Vermeulen, Rudolf-Hanegraaf, Daan-3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Hanegraaf, Daan-Vermeulen,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45772.566666666666</v>
      </c>
      <c r="C171" s="35">
        <f>_xlfn.IFNA(VLOOKUP(L171,Invoer!$A$3:$P$599,3,FALSE),"")</f>
        <v>45770</v>
      </c>
      <c r="D171" s="23" t="str">
        <f>Deelnemers!$B$12</f>
        <v>Vermeulen, Rudolf</v>
      </c>
      <c r="E171" s="31">
        <f>IFERROR(IF(VLOOKUP(L171,Invoer!$A$3:$P$599,9,FALSE)&gt;$S$1,$S$1,VLOOKUP(L171,Invoer!$A$3:$P$599,9,FALSE)),"")</f>
        <v>17</v>
      </c>
      <c r="F171" s="31">
        <f>_xlfn.IFNA(VLOOKUP(L171,Invoer!$A$3:$P$599,10,FALSE),"")</f>
        <v>30</v>
      </c>
      <c r="G171" s="31">
        <f>_xlfn.IFNA(VLOOKUP(L171,Invoer!$A$3:$P$599,12,FALSE),"")</f>
        <v>4</v>
      </c>
      <c r="H171" s="32">
        <f>_xlfn.IFNA(VLOOKUP(L171,Invoer!$A$3:$P$599,14,FALSE),"")</f>
        <v>0.56666666666666665</v>
      </c>
      <c r="I171" s="34">
        <f>_xlfn.IFNA(VLOOKUP(L171,Invoer!$A$3:$P$599,16,FALSE),"")</f>
        <v>3</v>
      </c>
      <c r="J171" s="37">
        <f>VLOOKUP($R$1,Deelnemers!$B$1:$D$25,3,FALSE)</f>
        <v>0.56666666666666665</v>
      </c>
      <c r="L171" t="str">
        <f t="shared" ref="L171" si="202">CONCATENATE($D171,"-",$R$1,"-",M171)</f>
        <v>Vermeulen, Rudolf-Hanegraaf, Daan-4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Hanegraaf, Daan-Vermeulen,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45779.044285714284</v>
      </c>
      <c r="C173" s="35">
        <f>_xlfn.IFNA(VLOOKUP(L173,Invoer!$A$3:$P$599,3,FALSE),"")</f>
        <v>45777</v>
      </c>
      <c r="D173" s="23" t="str">
        <f>Deelnemers!$B$12</f>
        <v>Vermeulen, Rudolf</v>
      </c>
      <c r="E173" s="31">
        <f>IFERROR(IF(VLOOKUP(L173,Invoer!$A$3:$P$599,9,FALSE)&gt;$S$1,$S$1,VLOOKUP(L173,Invoer!$A$3:$P$599,9,FALSE)),"")</f>
        <v>13</v>
      </c>
      <c r="F173" s="31">
        <f>_xlfn.IFNA(VLOOKUP(L173,Invoer!$A$3:$P$599,10,FALSE),"")</f>
        <v>28</v>
      </c>
      <c r="G173" s="31">
        <f>_xlfn.IFNA(VLOOKUP(L173,Invoer!$A$3:$P$599,12,FALSE),"")</f>
        <v>4</v>
      </c>
      <c r="H173" s="32">
        <f>_xlfn.IFNA(VLOOKUP(L173,Invoer!$A$3:$P$599,14,FALSE),"")</f>
        <v>0.4642857142857143</v>
      </c>
      <c r="I173" s="34">
        <f>_xlfn.IFNA(VLOOKUP(L173,Invoer!$A$3:$P$599,16,FALSE),"")</f>
        <v>0</v>
      </c>
      <c r="J173" s="37">
        <f>VLOOKUP($R$1,Deelnemers!$B$1:$D$25,3,FALSE)</f>
        <v>0.56666666666666665</v>
      </c>
      <c r="L173" t="str">
        <f t="shared" ref="L173" si="204">CONCATENATE($D173,"-",$R$1,"-",M173)</f>
        <v>Vermeulen, Rudolf-Hanegraaf, Daan-5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Hanegraaf, Daan-Vermeulen,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Vermeulen, Rudolf-Hanegraaf, Daan-6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Hanegraaf, Daan-Vermeulen,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Vermeulen, Rudolf-Hanegraaf, Daan-7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Hanegraaf, Daan-Vermeulen,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Vermeulen, Rudolf-Hanegraaf, Daan-8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45673.234347826088</v>
      </c>
      <c r="C180" s="35">
        <f>_xlfn.IFNA(VLOOKUP(L180,Invoer!$A$3:$P$599,3,FALSE),"")</f>
        <v>45672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7</v>
      </c>
      <c r="F180" s="31">
        <f>_xlfn.IFNA(VLOOKUP(L180,Invoer!$A$3:$P$599,10,FALSE),"")</f>
        <v>23</v>
      </c>
      <c r="G180" s="31">
        <f>_xlfn.IFNA(VLOOKUP(L180,Invoer!$A$3:$P$599,11,FALSE),"")</f>
        <v>2</v>
      </c>
      <c r="H180" s="32">
        <f>_xlfn.IFNA(VLOOKUP(L180,Invoer!$A$3:$P$599,13,FALSE),"")</f>
        <v>0.30434782608695654</v>
      </c>
      <c r="I180" s="34">
        <f>_xlfn.IFNA(VLOOKUP(L180,Invoer!$A$3:$P$599,15,FALSE),"")</f>
        <v>0</v>
      </c>
      <c r="J180" s="37">
        <f>VLOOKUP($R$1,Deelnemers!$B$1:$D$25,3,FALSE)</f>
        <v>0.56666666666666665</v>
      </c>
      <c r="L180" t="str">
        <f t="shared" ref="L180" si="211">CONCATENATE($R$1,"-",,$D180,"-",M180)</f>
        <v>Hanegraaf, Daan-Vissenberg,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45590.3</v>
      </c>
      <c r="C181" s="35">
        <f>_xlfn.IFNA(VLOOKUP(L181,Invoer!$A$3:$P$599,3,FALSE),"")</f>
        <v>45588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15</v>
      </c>
      <c r="F181" s="31">
        <f>_xlfn.IFNA(VLOOKUP(L181,Invoer!$A$3:$P$599,10,FALSE),"")</f>
        <v>30</v>
      </c>
      <c r="G181" s="31">
        <f>_xlfn.IFNA(VLOOKUP(L181,Invoer!$A$3:$P$599,12,FALSE),"")</f>
        <v>3</v>
      </c>
      <c r="H181" s="32">
        <f>_xlfn.IFNA(VLOOKUP(L181,Invoer!$A$3:$P$599,14,FALSE),"")</f>
        <v>0.5</v>
      </c>
      <c r="I181" s="34">
        <f>_xlfn.IFNA(VLOOKUP(L181,Invoer!$A$3:$P$599,16,FALSE),"")</f>
        <v>0</v>
      </c>
      <c r="J181" s="37">
        <f>VLOOKUP($R$1,Deelnemers!$B$1:$D$25,3,FALSE)</f>
        <v>0.56666666666666665</v>
      </c>
      <c r="L181" t="str">
        <f t="shared" ref="L181" si="212">CONCATENATE($D181,"-",$R$1,"-",M181)</f>
        <v>Vissenberg, Erwin-Hanegraaf, Daan-1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1E+17</v>
      </c>
      <c r="C182" s="35" t="str">
        <f>_xlfn.IFNA(VLOOKUP(L182,Invoer!$A$3:$P$599,3,FALSE),"")</f>
        <v/>
      </c>
      <c r="D182" s="23" t="str">
        <f>Deelnemers!$B$13</f>
        <v>Vissenberg, Erwin</v>
      </c>
      <c r="E182" s="31" t="str">
        <f>IFERROR(IF(VLOOKUP(L182,Invoer!$A$3:$P$599,8,FALSE)&gt;$S$1,$S$1,VLOOKUP(L182,Invoer!$A$3:$P$599,8,FALSE)),"")</f>
        <v/>
      </c>
      <c r="F182" s="31" t="str">
        <f>_xlfn.IFNA(VLOOKUP(L182,Invoer!$A$3:$P$599,10,FALSE),"")</f>
        <v/>
      </c>
      <c r="G182" s="31" t="str">
        <f>_xlfn.IFNA(VLOOKUP(L182,Invoer!$A$3:$P$599,11,FALSE),"")</f>
        <v/>
      </c>
      <c r="H182" s="32" t="str">
        <f>_xlfn.IFNA(VLOOKUP(L182,Invoer!$A$3:$P$599,13,FALSE),"")</f>
        <v/>
      </c>
      <c r="I182" s="34" t="str">
        <f>_xlfn.IFNA(VLOOKUP(L182,Invoer!$A$3:$P$599,15,FALSE),"")</f>
        <v/>
      </c>
      <c r="J182" s="37">
        <f>VLOOKUP($R$1,Deelnemers!$B$1:$D$25,3,FALSE)</f>
        <v>0.56666666666666665</v>
      </c>
      <c r="L182" t="str">
        <f t="shared" ref="L182" si="213">CONCATENATE($R$1,"-",,$D182,"-",M182)</f>
        <v>Hanegraaf, Daan-Vissenberg,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1E+17</v>
      </c>
      <c r="C183" s="35" t="str">
        <f>_xlfn.IFNA(VLOOKUP(L183,Invoer!$A$3:$P$599,3,FALSE),"")</f>
        <v/>
      </c>
      <c r="D183" s="23" t="str">
        <f>Deelnemers!$B$13</f>
        <v>Vissenberg, Erwin</v>
      </c>
      <c r="E183" s="31" t="str">
        <f>IFERROR(IF(VLOOKUP(L183,Invoer!$A$3:$P$599,9,FALSE)&gt;$S$1,$S$1,VLOOKUP(L183,Invoer!$A$3:$P$599,9,FALSE)),"")</f>
        <v/>
      </c>
      <c r="F183" s="31" t="str">
        <f>_xlfn.IFNA(VLOOKUP(L183,Invoer!$A$3:$P$599,10,FALSE),"")</f>
        <v/>
      </c>
      <c r="G183" s="31" t="str">
        <f>_xlfn.IFNA(VLOOKUP(L183,Invoer!$A$3:$P$599,12,FALSE),"")</f>
        <v/>
      </c>
      <c r="H183" s="32" t="str">
        <f>_xlfn.IFNA(VLOOKUP(L183,Invoer!$A$3:$P$599,14,FALSE),"")</f>
        <v/>
      </c>
      <c r="I183" s="34" t="str">
        <f>_xlfn.IFNA(VLOOKUP(L183,Invoer!$A$3:$P$599,16,FALSE),"")</f>
        <v/>
      </c>
      <c r="J183" s="37">
        <f>VLOOKUP($R$1,Deelnemers!$B$1:$D$25,3,FALSE)</f>
        <v>0.56666666666666665</v>
      </c>
      <c r="L183" t="str">
        <f t="shared" ref="L183" si="214">CONCATENATE($D183,"-",$R$1,"-",M183)</f>
        <v>Vissenberg, Erwin-Hanegraaf, Daan-2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15">CONCATENATE($R$1,"-",,$D184,"-",M184)</f>
        <v>Hanegraaf, Daan-Vissenberg,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Vissenberg, Erwin-Hanegraaf, Daan-3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Hanegraaf, Daan-Vissenberg,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Vissenberg, Erwin-Hanegraaf, Daan-4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Hanegraaf, Daan-Vissenberg,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43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Vissenberg, Erwin-Hanegraaf, Daan-5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Hanegraaf, Daan-Vissenberg,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Vissenberg, Erwin-Hanegraaf, Daan-6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Hanegraaf, Daan-Vissenberg,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Vissenberg, Erwin-Hanegraaf, Daan-7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Hanegraaf, Daan-Vissenberg,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Vissenberg, Erwin-Hanegraaf, Daan-8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27">CONCATENATE($R$1,"-",,$D196,"-",M196)</f>
        <v>Hanegraaf, Daan-Zagers,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45555.719523809523</v>
      </c>
      <c r="C197" s="35">
        <f>_xlfn.IFNA(VLOOKUP(L197,Invoer!$A$3:$P$599,3,FALSE),"")</f>
        <v>45553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17</v>
      </c>
      <c r="F197" s="31">
        <f>_xlfn.IFNA(VLOOKUP(L197,Invoer!$A$3:$P$599,10,FALSE),"")</f>
        <v>21</v>
      </c>
      <c r="G197" s="31">
        <f>_xlfn.IFNA(VLOOKUP(L197,Invoer!$A$3:$P$599,12,FALSE),"")</f>
        <v>3</v>
      </c>
      <c r="H197" s="32">
        <f>_xlfn.IFNA(VLOOKUP(L197,Invoer!$A$3:$P$599,14,FALSE),"")</f>
        <v>0.80952380952380953</v>
      </c>
      <c r="I197" s="34">
        <f>_xlfn.IFNA(VLOOKUP(L197,Invoer!$A$3:$P$599,16,FALSE),"")</f>
        <v>3</v>
      </c>
      <c r="J197" s="37">
        <f>VLOOKUP($R$1,Deelnemers!$B$1:$D$25,3,FALSE)</f>
        <v>0.56666666666666665</v>
      </c>
      <c r="L197" t="str">
        <f t="shared" ref="L197" si="228">CONCATENATE($D197,"-",$R$1,"-",M197)</f>
        <v>Zagers, Kees-Hanegraaf, Daan-1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9">CONCATENATE($R$1,"-",,$D198,"-",M198)</f>
        <v>Hanegraaf, Daan-Zagers,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45576.599629629622</v>
      </c>
      <c r="C199" s="35">
        <f>_xlfn.IFNA(VLOOKUP(L199,Invoer!$A$3:$P$599,3,FALSE),"")</f>
        <v>45574</v>
      </c>
      <c r="D199" s="23" t="str">
        <f>Deelnemers!$B$14</f>
        <v>Zagers, Kees</v>
      </c>
      <c r="E199" s="31">
        <f>IFERROR(IF(VLOOKUP(L199,Invoer!$A$3:$P$599,9,FALSE)&gt;$S$1,$S$1,VLOOKUP(L199,Invoer!$A$3:$P$599,9,FALSE)),"")</f>
        <v>17</v>
      </c>
      <c r="F199" s="31">
        <f>_xlfn.IFNA(VLOOKUP(L199,Invoer!$A$3:$P$599,10,FALSE),"")</f>
        <v>27</v>
      </c>
      <c r="G199" s="31">
        <f>_xlfn.IFNA(VLOOKUP(L199,Invoer!$A$3:$P$599,12,FALSE),"")</f>
        <v>3</v>
      </c>
      <c r="H199" s="32">
        <f>_xlfn.IFNA(VLOOKUP(L199,Invoer!$A$3:$P$599,14,FALSE),"")</f>
        <v>0.62962962962962965</v>
      </c>
      <c r="I199" s="34">
        <f>_xlfn.IFNA(VLOOKUP(L199,Invoer!$A$3:$P$599,16,FALSE),"")</f>
        <v>3</v>
      </c>
      <c r="J199" s="37">
        <f>VLOOKUP($R$1,Deelnemers!$B$1:$D$25,3,FALSE)</f>
        <v>0.56666666666666665</v>
      </c>
      <c r="L199" t="str">
        <f t="shared" ref="L199" si="231">CONCATENATE($D199,"-",$R$1,"-",M199)</f>
        <v>Zagers, Kees-Hanegraaf, Daan-2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Hanegraaf, Daan-Zagers,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45695.784736842106</v>
      </c>
      <c r="C201" s="35">
        <f>_xlfn.IFNA(VLOOKUP(L201,Invoer!$A$3:$P$599,3,FALSE),"")</f>
        <v>45693</v>
      </c>
      <c r="D201" s="23" t="str">
        <f>Deelnemers!$B$14</f>
        <v>Zagers, Kees</v>
      </c>
      <c r="E201" s="31">
        <f>IFERROR(IF(VLOOKUP(L201,Invoer!$A$3:$P$599,9,FALSE)&gt;$S$1,$S$1,VLOOKUP(L201,Invoer!$A$3:$P$599,9,FALSE)),"")</f>
        <v>17</v>
      </c>
      <c r="F201" s="31">
        <f>_xlfn.IFNA(VLOOKUP(L201,Invoer!$A$3:$P$599,10,FALSE),"")</f>
        <v>19</v>
      </c>
      <c r="G201" s="31">
        <f>_xlfn.IFNA(VLOOKUP(L201,Invoer!$A$3:$P$599,12,FALSE),"")</f>
        <v>4</v>
      </c>
      <c r="H201" s="32">
        <f>_xlfn.IFNA(VLOOKUP(L201,Invoer!$A$3:$P$599,14,FALSE),"")</f>
        <v>0.89473684210526316</v>
      </c>
      <c r="I201" s="34">
        <f>_xlfn.IFNA(VLOOKUP(L201,Invoer!$A$3:$P$599,16,FALSE),"")</f>
        <v>3</v>
      </c>
      <c r="J201" s="37">
        <f>VLOOKUP($R$1,Deelnemers!$B$1:$D$25,3,FALSE)</f>
        <v>0.56666666666666665</v>
      </c>
      <c r="L201" t="str">
        <f t="shared" ref="L201" si="233">CONCATENATE($D201,"-",$R$1,"-",M201)</f>
        <v>Zagers, Kees-Hanegraaf, Daan-3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Hanegraaf, Daan-Zagers,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Zagers, Kees-Hanegraaf, Daan-4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Hanegraaf, Daan-Zagers,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Zagers, Kees-Hanegraaf, Daan-5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Hanegraaf, Daan-Zagers,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Zagers, Kees-Hanegraaf, Daan-6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Hanegraaf, Daan-Zagers,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Zagers, Kees-Hanegraaf, Daan-7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Hanegraaf, Daan-Zagers,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Zagers, Kees-Hanegraaf, Daan-8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45667.63</v>
      </c>
      <c r="C212" s="35">
        <f>_xlfn.IFNA(VLOOKUP(L212,Invoer!$A$3:$P$599,3,FALSE),"")</f>
        <v>45665</v>
      </c>
      <c r="D212" s="23" t="str">
        <f>Deelnemers!$B$15</f>
        <v>Zagers, Mark</v>
      </c>
      <c r="E212" s="31">
        <f>IFERROR(IF(VLOOKUP(L212,Invoer!$A$3:$P$599,8,FALSE)&gt;$S$1,$S$1,VLOOKUP(L212,Invoer!$A$3:$P$599,8,FALSE)),"")</f>
        <v>17</v>
      </c>
      <c r="F212" s="31">
        <f>_xlfn.IFNA(VLOOKUP(L212,Invoer!$A$3:$P$599,10,FALSE),"")</f>
        <v>25</v>
      </c>
      <c r="G212" s="31">
        <f>_xlfn.IFNA(VLOOKUP(L212,Invoer!$A$3:$P$599,11,FALSE),"")</f>
        <v>6</v>
      </c>
      <c r="H212" s="32">
        <f>_xlfn.IFNA(VLOOKUP(L212,Invoer!$A$3:$P$599,13,FALSE),"")</f>
        <v>0.68</v>
      </c>
      <c r="I212" s="34">
        <f>_xlfn.IFNA(VLOOKUP(L212,Invoer!$A$3:$P$599,15,FALSE),"")</f>
        <v>3</v>
      </c>
      <c r="J212" s="37">
        <f>VLOOKUP($R$1,Deelnemers!$B$1:$D$25,3,FALSE)</f>
        <v>0.56666666666666665</v>
      </c>
      <c r="L212" t="str">
        <f t="shared" ref="L212" si="244">CONCATENATE($R$1,"-",,$D212,"-",M212)</f>
        <v>Hanegraaf, Daan-Zagers,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45">CONCATENATE($D213,"-",$R$1,"-",M213)</f>
        <v>Zagers, Mark-Hanegraaf, Daan-1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Hanegraaf, Daan-Zagers,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Zagers, Mark-Hanegraaf, Daan-2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Hanegraaf, Daan-Zagers,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Zagers, Mark-Hanegraaf, Daan-3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Hanegraaf, Daan-Zagers,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Zagers, Mark-Hanegraaf, Daan-4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Hanegraaf, Daan-Zagers,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Zagers, Mark-Hanegraaf, Daan-5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Hanegraaf, Daan-Zagers,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Zagers, Mark-Hanegraaf, Daan-6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Hanegraaf, Daan-Zagers,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Zagers, Mark-Hanegraaf, Daan-7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Hanegraaf, Daan-Zagers,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Zagers, Mark-Hanegraaf, Daan-8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45674.576206896549</v>
      </c>
      <c r="C228" s="35">
        <f>_xlfn.IFNA(VLOOKUP(L228,Invoer!$A$3:$P$599,3,FALSE),"")</f>
        <v>45672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17</v>
      </c>
      <c r="F228" s="31">
        <f>_xlfn.IFNA(VLOOKUP(L228,Invoer!$A$3:$P$599,10,FALSE),"")</f>
        <v>29</v>
      </c>
      <c r="G228" s="31">
        <f>_xlfn.IFNA(VLOOKUP(L228,Invoer!$A$3:$P$599,11,FALSE),"")</f>
        <v>3</v>
      </c>
      <c r="H228" s="32">
        <f>_xlfn.IFNA(VLOOKUP(L228,Invoer!$A$3:$P$599,13,FALSE),"")</f>
        <v>0.58620689655172409</v>
      </c>
      <c r="I228" s="34">
        <f>_xlfn.IFNA(VLOOKUP(L228,Invoer!$A$3:$P$599,15,FALSE),"")</f>
        <v>3</v>
      </c>
      <c r="J228" s="37">
        <f>VLOOKUP($R$1,Deelnemers!$B$1:$D$25,3,FALSE)</f>
        <v>0.56666666666666665</v>
      </c>
      <c r="L228" t="str">
        <f t="shared" ref="L228" si="261">CONCATENATE($R$1,"-",,$D228,"-",M228)</f>
        <v>Hanegraaf, Daan-Verkooyen,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62">CONCATENATE($D229,"-",$R$1,"-",M229)</f>
        <v>Verkooyen, John-Hanegraaf, Daan-1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45680.43</v>
      </c>
      <c r="C230" s="35">
        <f>_xlfn.IFNA(VLOOKUP(L230,Invoer!$A$3:$P$599,3,FALSE),"")</f>
        <v>45679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6</v>
      </c>
      <c r="F230" s="31">
        <f>_xlfn.IFNA(VLOOKUP(L230,Invoer!$A$3:$P$599,10,FALSE),"")</f>
        <v>8</v>
      </c>
      <c r="G230" s="31">
        <f>_xlfn.IFNA(VLOOKUP(L230,Invoer!$A$3:$P$599,11,FALSE),"")</f>
        <v>2</v>
      </c>
      <c r="H230" s="32">
        <f>_xlfn.IFNA(VLOOKUP(L230,Invoer!$A$3:$P$599,13,FALSE),"")</f>
        <v>0.75</v>
      </c>
      <c r="I230" s="34">
        <f>_xlfn.IFNA(VLOOKUP(L230,Invoer!$A$3:$P$599,15,FALSE),"")</f>
        <v>0</v>
      </c>
      <c r="J230" s="37">
        <f>VLOOKUP($R$1,Deelnemers!$B$1:$D$25,3,FALSE)</f>
        <v>0.56666666666666665</v>
      </c>
      <c r="L230" t="str">
        <f t="shared" ref="L230" si="263">CONCATENATE($R$1,"-",,$D230,"-",M230)</f>
        <v>Hanegraaf, Daan-Verkooyen,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Verkooyen, John-Hanegraaf, Daan-2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45752.054285714279</v>
      </c>
      <c r="C232" s="35">
        <f>_xlfn.IFNA(VLOOKUP(L232,Invoer!$A$3:$P$599,3,FALSE),"")</f>
        <v>45749</v>
      </c>
      <c r="D232" s="23" t="str">
        <f>Deelnemers!$B$16</f>
        <v>Verkooyen, John</v>
      </c>
      <c r="E232" s="31">
        <f>IFERROR(IF(VLOOKUP(L232,Invoer!$A$3:$P$599,8,FALSE)&gt;$S$1,$S$1,VLOOKUP(L232,Invoer!$A$3:$P$599,8,FALSE)),"")</f>
        <v>17</v>
      </c>
      <c r="F232" s="31">
        <f>_xlfn.IFNA(VLOOKUP(L232,Invoer!$A$3:$P$599,10,FALSE),"")</f>
        <v>14</v>
      </c>
      <c r="G232" s="31">
        <f>_xlfn.IFNA(VLOOKUP(L232,Invoer!$A$3:$P$599,11,FALSE),"")</f>
        <v>6</v>
      </c>
      <c r="H232" s="32">
        <f>_xlfn.IFNA(VLOOKUP(L232,Invoer!$A$3:$P$599,13,FALSE),"")</f>
        <v>1.2142857142857142</v>
      </c>
      <c r="I232" s="34">
        <f>_xlfn.IFNA(VLOOKUP(L232,Invoer!$A$3:$P$599,15,FALSE),"")</f>
        <v>3</v>
      </c>
      <c r="J232" s="37">
        <f>VLOOKUP($R$1,Deelnemers!$B$1:$D$25,3,FALSE)</f>
        <v>0.56666666666666665</v>
      </c>
      <c r="L232" t="str">
        <f t="shared" ref="L232" si="266">CONCATENATE($R$1,"-",,$D232,"-",M232)</f>
        <v>Hanegraaf, Daan-Verkooyen,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Verkooyen, John-Hanegraaf, Daan-3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Hanegraaf, Daan-Verkooyen,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Verkooyen, John-Hanegraaf, Daan-4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Hanegraaf, Daan-Verkooyen,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Verkooyen, John-Hanegraaf, Daan-5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Hanegraaf, Daan-Verkooyen,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Verkooyen, John-Hanegraaf, Daan-6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Hanegraaf, Daan-Verkooyen,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Verkooyen, John-Hanegraaf, Daan-7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Hanegraaf, Daan-Verkooyen,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Verkooyen, John-Hanegraaf, Daan-8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Hanegraaf, Daan-0-1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9">CONCATENATE($D245,"-",$R$1,"-",M245)</f>
        <v>0-Hanegraaf, Daan-1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Hanegraaf, Daan-0-2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0-Hanegraaf, Daan-2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Hanegraaf, Daan-0-3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0-Hanegraaf, Daan-3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Hanegraaf, Daan-0-4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0-Hanegraaf, Daan-4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Hanegraaf, Daan-0-5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0-Hanegraaf, Daan-5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Hanegraaf, Daan-0-6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0-Hanegraaf, Daan-6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Hanegraaf, Daan-0-7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0-Hanegraaf, Daan-7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Hanegraaf, Daan-0-8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0-Hanegraaf, Daan-8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94">CONCATENATE($R$1,"-",,$D260,"-",M260)</f>
        <v>Hanegraaf, Daan-0-1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95">CONCATENATE($D261,"-",$R$1,"-",M261)</f>
        <v>0-Hanegraaf, Daan-1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Hanegraaf, Daan-0-2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8">CONCATENATE($D263,"-",$R$1,"-",M263)</f>
        <v>0-Hanegraaf, Daan-2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Hanegraaf, Daan-0-3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0-Hanegraaf, Daan-3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Hanegraaf, Daan-0-4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0-Hanegraaf, Daan-4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Hanegraaf, Daan-0-5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0-Hanegraaf, Daan-5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Hanegraaf, Daan-0-6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0-Hanegraaf, Daan-6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Hanegraaf, Daan-0-7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0-Hanegraaf, Daan-7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Hanegraaf, Daan-0-8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0-Hanegraaf, Daan-8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11">CONCATENATE($R$1,"-",,$D276,"-",M276)</f>
        <v>Hanegraaf, Daan-0-1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12">CONCATENATE($D277,"-",$R$1,"-",M277)</f>
        <v>0-Hanegraaf, Daan-1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13">CONCATENATE($R$1,"-",,$D278,"-",M278)</f>
        <v>Hanegraaf, Daan-0-2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0-Hanegraaf, Daan-2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Hanegraaf, Daan-0-3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0-Hanegraaf, Daan-3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Hanegraaf, Daan-0-4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0-Hanegraaf, Daan-4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Hanegraaf, Daan-0-5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0-Hanegraaf, Daan-5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Hanegraaf, Daan-0-6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0-Hanegraaf, Daan-6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Hanegraaf, Daan-0-7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0-Hanegraaf, Daan-7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Hanegraaf, Daan-0-8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0-Hanegraaf, Daan-8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8">CONCATENATE($R$1,"-",,$D292,"-",M292)</f>
        <v>Hanegraaf, Daan-0-1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9">CONCATENATE($D293,"-",$R$1,"-",M293)</f>
        <v>0-Hanegraaf, Daan-1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Hanegraaf, Daan-0-2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0-Hanegraaf, Daan-2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Hanegraaf, Daan-0-3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0-Hanegraaf, Daan-3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Hanegraaf, Daan-0-4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0-Hanegraaf, Daan-4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Hanegraaf, Daan-0-5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0-Hanegraaf, Daan-5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Hanegraaf, Daan-0-6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0-Hanegraaf, Daan-6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Hanegraaf, Daan-0-7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0-Hanegraaf, Daan-7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Hanegraaf, Daan-0-8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0-Hanegraaf, Daan-8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45">CONCATENATE($R$1,"-",,$D308,"-",M308)</f>
        <v>Hanegraaf, Daan-0-1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0-Hanegraaf, Daan-1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47">CONCATENATE($R$1,"-",,$D310,"-",M310)</f>
        <v>Hanegraaf, Daan-0-2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0-Hanegraaf, Daan-2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9">CONCATENATE($R$1,"-",,$D312,"-",M312)</f>
        <v>Hanegraaf, Daan-0-3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0-Hanegraaf, Daan-3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Hanegraaf, Daan-0-4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0-Hanegraaf, Daan-4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Hanegraaf, Daan-0-5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0-Hanegraaf, Daan-5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Hanegraaf, Daan-0-6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0-Hanegraaf, Daan-6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Hanegraaf, Daan-0-7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0-Hanegraaf, Daan-7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Hanegraaf, Daan-0-8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0-Hanegraaf, Daan-8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61">CONCATENATE($R$1,"-",,$D324,"-",M324)</f>
        <v>Hanegraaf, Daan-0-1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0-Hanegraaf, Daan-1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Hanegraaf, Daan-0-2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0-Hanegraaf, Daan-2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Hanegraaf, Daan-0-3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0-Hanegraaf, Daan-3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Hanegraaf, Daan-0-4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0-Hanegraaf, Daan-4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Hanegraaf, Daan-0-5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0-Hanegraaf, Daan-5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Hanegraaf, Daan-0-6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0-Hanegraaf, Daan-6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Hanegraaf, Daan-0-7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0-Hanegraaf, Daan-7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Hanegraaf, Daan-0-8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0-Hanegraaf, Daan-8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Hanegraaf, Daan-0-1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0-Hanegraaf, Daan-1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Hanegraaf, Daan-0-2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0-Hanegraaf, Daan-2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Hanegraaf, Daan-0-3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0-Hanegraaf, Daan-3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Hanegraaf, Daan-0-4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0-Hanegraaf, Daan-4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Hanegraaf, Daan-0-5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0-Hanegraaf, Daan-5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Hanegraaf, Daan-0-6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0-Hanegraaf, Daan-6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Hanegraaf, Daan-0-7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0-Hanegraaf, Daan-7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Hanegraaf, Daan-0-8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0-Hanegraaf, Daan-8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Hanegraaf, Daan-0-1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0-Hanegraaf, Daan-1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Hanegraaf, Daan-0-2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0-Hanegraaf, Daan-2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Hanegraaf, Daan-0-3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0-Hanegraaf, Daan-3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Hanegraaf, Daan-0-4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0-Hanegraaf, Daan-4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Hanegraaf, Daan-0-5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0-Hanegraaf, Daan-5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Hanegraaf, Daan-0-6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0-Hanegraaf, Daan-6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Hanegraaf, Daan-0-7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0-Hanegraaf, Daan-7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Hanegraaf, Daan-0-8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0-Hanegraaf, Daan-8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Hanegraaf, Daan-0-1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0-Hanegraaf, Daan-1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Hanegraaf, Daan-0-2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0-Hanegraaf, Daan-2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Hanegraaf, Daan-0-3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0-Hanegraaf, Daan-3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Hanegraaf, Daan-0-4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0-Hanegraaf, Daan-4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Hanegraaf, Daan-0-5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0-Hanegraaf, Daan-5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Hanegraaf, Daan-0-6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0-Hanegraaf, Daan-6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Hanegraaf, Daan-0-7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0-Hanegraaf, Daan-7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Hanegraaf, Daan-0-8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0-Hanegraaf, Daan-8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Hanegraaf, Daan-0-1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0-Hanegraaf, Daan-1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Hanegraaf, Daan-0-2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0-Hanegraaf, Daan-2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Hanegraaf, Daan-0-3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0-Hanegraaf, Daan-3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Hanegraaf, Daan-0-4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0-Hanegraaf, Daan-4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Hanegraaf, Daan-0-5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0-Hanegraaf, Daan-5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Hanegraaf, Daan-0-6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0-Hanegraaf, Daan-6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Hanegraaf, Daan-0-7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0-Hanegraaf, Daan-7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Hanegraaf, Daan-0-8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0-Hanegraaf, Daan-8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621</v>
      </c>
      <c r="F404" s="28">
        <f>SUM(F4:F395)</f>
        <v>991</v>
      </c>
      <c r="G404" s="28">
        <f>MAX(G4:G395)</f>
        <v>6</v>
      </c>
      <c r="H404" s="33">
        <f>E404/F404</f>
        <v>0.6266397578203835</v>
      </c>
      <c r="I404" s="29">
        <f>SUM(I4:I395)</f>
        <v>76</v>
      </c>
      <c r="J404" s="38"/>
      <c r="N404" s="39"/>
    </row>
  </sheetData>
  <sheetProtection algorithmName="SHA-512" hashValue="OmJgNzDHot7SthcmnRrS5cRCdXIQs3rtoKelPFXKwn/lXtu1c3fz75uz8GbQIob0Ms5y/uGB9NwK69J0pGdUjg==" saltValue="wxH/PFsG6uBHDQU54whgbQ==" spinCount="100000" sheet="1" selectLockedCells="1"/>
  <phoneticPr fontId="0" type="noConversion"/>
  <pageMargins left="0.74803149606299213" right="0.74803149606299213" top="0.98425196850393704" bottom="0.98425196850393704" header="0.51181102362204722" footer="0.51181102362204722"/>
  <pageSetup paperSize="9" scale="87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6B38-902C-445A-9BEE-2FE646FBD629}">
  <sheetPr>
    <pageSetUpPr fitToPage="1"/>
  </sheetPr>
  <dimension ref="A1:X404"/>
  <sheetViews>
    <sheetView showGridLines="0" workbookViewId="0">
      <pane ySplit="3" topLeftCell="A4" activePane="bottomLeft" state="frozen"/>
      <selection pane="bottomLeft" activeCell="O1" sqref="A1:O1048576"/>
      <selection activeCell="O1" sqref="A1:O1048576"/>
    </sheetView>
  </sheetViews>
  <sheetFormatPr defaultColWidth="9.140625" defaultRowHeight="12.75"/>
  <cols>
    <col min="1" max="1" width="4.7109375" hidden="1" customWidth="1"/>
    <col min="2" max="2" width="10" hidden="1" customWidth="1"/>
    <col min="3" max="3" width="14.28515625" hidden="1" customWidth="1"/>
    <col min="4" max="4" width="25.42578125" hidden="1" customWidth="1"/>
    <col min="5" max="10" width="14.5703125" style="6" hidden="1" customWidth="1"/>
    <col min="11" max="11" width="9.140625" hidden="1" customWidth="1"/>
    <col min="12" max="12" width="35.5703125" hidden="1" customWidth="1"/>
    <col min="13" max="13" width="9.140625" hidden="1" customWidth="1"/>
    <col min="14" max="14" width="10.7109375" hidden="1" customWidth="1"/>
    <col min="15" max="15" width="5" hidden="1" customWidth="1"/>
    <col min="16" max="16" width="5" customWidth="1"/>
    <col min="17" max="17" width="14.28515625" bestFit="1" customWidth="1"/>
    <col min="18" max="18" width="27.140625" customWidth="1"/>
    <col min="19" max="23" width="14.5703125" customWidth="1"/>
    <col min="24" max="24" width="9.140625" hidden="1" customWidth="1"/>
  </cols>
  <sheetData>
    <row r="1" spans="2:24" ht="18" customHeight="1">
      <c r="E1" s="243"/>
      <c r="F1" s="243"/>
      <c r="G1" s="243"/>
      <c r="H1" s="243"/>
      <c r="I1" s="243"/>
      <c r="J1" s="243"/>
      <c r="R1" s="13" t="str">
        <f>Deelnemers!B3</f>
        <v>Hanegraaf, Hein</v>
      </c>
      <c r="S1" s="36">
        <f>VLOOKUP(R1,Deelnemers!$B:$D,2,FALSE)</f>
        <v>17</v>
      </c>
    </row>
    <row r="2" spans="2:24" ht="18.75" thickBot="1">
      <c r="E2" s="21"/>
      <c r="F2" s="21"/>
      <c r="G2" s="21"/>
      <c r="H2" s="22"/>
      <c r="I2" s="21"/>
      <c r="J2" s="21"/>
    </row>
    <row r="3" spans="2:24" ht="37.9" customHeight="1" thickBot="1">
      <c r="C3" s="24" t="s">
        <v>7</v>
      </c>
      <c r="D3" s="24" t="s">
        <v>79</v>
      </c>
      <c r="E3" s="25" t="s">
        <v>31</v>
      </c>
      <c r="F3" s="25" t="s">
        <v>38</v>
      </c>
      <c r="G3" s="25" t="s">
        <v>39</v>
      </c>
      <c r="H3" s="26" t="s">
        <v>40</v>
      </c>
      <c r="I3" s="27" t="s">
        <v>80</v>
      </c>
      <c r="J3" s="82" t="s">
        <v>81</v>
      </c>
      <c r="Q3" s="24" t="s">
        <v>7</v>
      </c>
      <c r="R3" s="46" t="s">
        <v>79</v>
      </c>
      <c r="S3" s="47" t="s">
        <v>31</v>
      </c>
      <c r="T3" s="47" t="s">
        <v>38</v>
      </c>
      <c r="U3" s="47" t="s">
        <v>39</v>
      </c>
      <c r="V3" s="49" t="s">
        <v>40</v>
      </c>
      <c r="W3" s="48" t="s">
        <v>80</v>
      </c>
    </row>
    <row r="4" spans="2:24" ht="15">
      <c r="B4">
        <f t="shared" ref="B4:B35" si="0">IFERROR(IF(COUNTIF($C$4:$C$395,$C4)&gt;1,$C4+(E4/10)+(F4/100)+H4,$C4),100000000000000000)</f>
        <v>45646.09521739131</v>
      </c>
      <c r="C4" s="35">
        <f>_xlfn.IFNA(VLOOKUP(L4,Invoer!$A$3:$P$599,3,FALSE),"")</f>
        <v>45644</v>
      </c>
      <c r="D4" s="23" t="str">
        <f>Deelnemers!$B$2</f>
        <v>Hanegraaf, Daan</v>
      </c>
      <c r="E4" s="31">
        <f>IFERROR(IF(VLOOKUP(L4,Invoer!$A$3:$P$599,8,FALSE)&gt;$S$1,$S$1,VLOOKUP(L4,Invoer!$A$3:$P$599,8,FALSE)),"")</f>
        <v>13</v>
      </c>
      <c r="F4" s="31">
        <f>_xlfn.IFNA(VLOOKUP(L4,Invoer!$A$3:$P$599,10,FALSE),"")</f>
        <v>23</v>
      </c>
      <c r="G4" s="31">
        <f>_xlfn.IFNA(VLOOKUP(L4,Invoer!$A$3:$P$599,11,FALSE),"")</f>
        <v>3</v>
      </c>
      <c r="H4" s="32">
        <f>_xlfn.IFNA(VLOOKUP(L4,Invoer!$A$3:$P$599,13,FALSE),"")</f>
        <v>0.56521739130434778</v>
      </c>
      <c r="I4" s="34">
        <f>_xlfn.IFNA(VLOOKUP(L4,Invoer!$A$3:$P$599,15,FALSE),"")</f>
        <v>0</v>
      </c>
      <c r="J4" s="37">
        <f>VLOOKUP($R$1,Deelnemers!$B$1:$D$25,3,FALSE)</f>
        <v>0.56666666666666665</v>
      </c>
      <c r="L4" t="str">
        <f>CONCATENATE($R$1,"-",,$D4,"-",M4)</f>
        <v>Hanegraaf, Hein-Hanegraaf, Daan-1</v>
      </c>
      <c r="M4">
        <v>1</v>
      </c>
      <c r="N4">
        <f t="shared" ref="N4:N35" si="1">SMALL($B$4:$B$403,ROW($B1))</f>
        <v>45548.613846153843</v>
      </c>
      <c r="O4">
        <f>IF(Q4="","",1)</f>
        <v>1</v>
      </c>
      <c r="Q4" s="83">
        <f t="shared" ref="Q4:Q35" si="2">VLOOKUP(N4,$B$4:$I$403,2,FALSE)</f>
        <v>45546</v>
      </c>
      <c r="R4" s="35" t="str">
        <f t="shared" ref="R4:R35" si="3">IF(Q4="","",VLOOKUP(N4,$B$4:$I$403,3,FALSE))</f>
        <v>Vermeulen, Rudolf</v>
      </c>
      <c r="S4" s="40">
        <f t="shared" ref="S4:S35" si="4">VLOOKUP(N4,$B$4:$I$403,4,FALSE)</f>
        <v>17</v>
      </c>
      <c r="T4" s="40">
        <f t="shared" ref="T4:T35" si="5">VLOOKUP(N4,$B$4:$I$403,5,FALSE)</f>
        <v>26</v>
      </c>
      <c r="U4" s="40">
        <f t="shared" ref="U4:U35" si="6">VLOOKUP(N4,$B$4:$I$403,6,FALSE)</f>
        <v>5</v>
      </c>
      <c r="V4" s="41">
        <f t="shared" ref="V4:V35" si="7">VLOOKUP(N4,$B$4:$I$403,7,FALSE)</f>
        <v>0.65384615384615385</v>
      </c>
      <c r="W4" s="42">
        <f t="shared" ref="W4:W35" si="8">VLOOKUP(N4,$B$4:$I$403,8,FALSE)</f>
        <v>3</v>
      </c>
      <c r="X4">
        <f>IFERROR(IF(OR(W4=0,W4=1),(T4*10),T4),0)</f>
        <v>26</v>
      </c>
    </row>
    <row r="5" spans="2:24" ht="15">
      <c r="B5">
        <f t="shared" si="0"/>
        <v>45553.957777777781</v>
      </c>
      <c r="C5" s="35">
        <f>_xlfn.IFNA(VLOOKUP(L5,Invoer!$A$3:$P$599,3,FALSE),"")</f>
        <v>45553</v>
      </c>
      <c r="D5" s="23" t="str">
        <f>Deelnemers!$B$2</f>
        <v>Hanegraaf, Daan</v>
      </c>
      <c r="E5" s="31">
        <f>IFERROR(IF(VLOOKUP(L5,Invoer!$A$3:$P$599,9,FALSE)&gt;$S$1,$S$1,VLOOKUP(L5,Invoer!$A$3:$P$599,9,FALSE)),"")</f>
        <v>5</v>
      </c>
      <c r="F5" s="31">
        <f>_xlfn.IFNA(VLOOKUP(L5,Invoer!$A$3:$P$599,10,FALSE),"")</f>
        <v>18</v>
      </c>
      <c r="G5" s="31">
        <f>_xlfn.IFNA(VLOOKUP(L5,Invoer!$A$3:$P$599,12,FALSE),"")</f>
        <v>2</v>
      </c>
      <c r="H5" s="32">
        <f>_xlfn.IFNA(VLOOKUP(L5,Invoer!$A$3:$P$599,14,FALSE),"")</f>
        <v>0.27777777777777779</v>
      </c>
      <c r="I5" s="34">
        <f>_xlfn.IFNA(VLOOKUP(L5,Invoer!$A$3:$P$599,16,FALSE),"")</f>
        <v>0</v>
      </c>
      <c r="J5" s="37">
        <f>VLOOKUP($R$1,Deelnemers!$B$1:$D$25,3,FALSE)</f>
        <v>0.56666666666666665</v>
      </c>
      <c r="L5" t="str">
        <f>CONCATENATE($D5,"-",$R$1,"-",M5)</f>
        <v>Hanegraaf, Daan-Hanegraaf, Hein-1</v>
      </c>
      <c r="M5">
        <v>1</v>
      </c>
      <c r="N5">
        <f t="shared" si="1"/>
        <v>45548.869999999995</v>
      </c>
      <c r="O5">
        <f>IF(Q5="","",O4+1)</f>
        <v>2</v>
      </c>
      <c r="Q5" s="83">
        <f t="shared" si="2"/>
        <v>45546</v>
      </c>
      <c r="R5" s="35" t="str">
        <f t="shared" si="3"/>
        <v>Zagers, Kees</v>
      </c>
      <c r="S5" s="40">
        <f t="shared" si="4"/>
        <v>17</v>
      </c>
      <c r="T5" s="40">
        <f t="shared" si="5"/>
        <v>17</v>
      </c>
      <c r="U5" s="40">
        <f t="shared" si="6"/>
        <v>4</v>
      </c>
      <c r="V5" s="41">
        <f t="shared" si="7"/>
        <v>1</v>
      </c>
      <c r="W5" s="42">
        <f t="shared" si="8"/>
        <v>3</v>
      </c>
      <c r="X5">
        <f t="shared" ref="X5:X68" si="9">IFERROR(IF(OR(W5=0,W5=1),(T5*10),T5),0)</f>
        <v>17</v>
      </c>
    </row>
    <row r="6" spans="2:24" ht="15">
      <c r="B6">
        <f t="shared" si="0"/>
        <v>1E+17</v>
      </c>
      <c r="C6" s="35" t="str">
        <f>_xlfn.IFNA(VLOOKUP(L6,Invoer!$A$3:$P$599,3,FALSE),"")</f>
        <v/>
      </c>
      <c r="D6" s="23" t="str">
        <f>Deelnemers!$B$2</f>
        <v>Hanegraaf, Daan</v>
      </c>
      <c r="E6" s="31" t="str">
        <f>IFERROR(IF(VLOOKUP(L6,Invoer!$A$3:$P$599,8,FALSE)&gt;$S$1,$S$1,VLOOKUP(L6,Invoer!$A$3:$P$599,8,FALSE)),"")</f>
        <v/>
      </c>
      <c r="F6" s="31" t="str">
        <f>_xlfn.IFNA(VLOOKUP(L6,Invoer!$A$3:$P$599,10,FALSE),"")</f>
        <v/>
      </c>
      <c r="G6" s="31" t="str">
        <f>_xlfn.IFNA(VLOOKUP(L6,Invoer!$A$3:$P$599,11,FALSE),"")</f>
        <v/>
      </c>
      <c r="H6" s="32" t="str">
        <f>_xlfn.IFNA(VLOOKUP(L6,Invoer!$A$3:$P$599,13,FALSE),"")</f>
        <v/>
      </c>
      <c r="I6" s="34" t="str">
        <f>_xlfn.IFNA(VLOOKUP(L6,Invoer!$A$3:$P$599,15,FALSE),"")</f>
        <v/>
      </c>
      <c r="J6" s="37">
        <f>VLOOKUP($R$1,Deelnemers!$B$1:$D$25,3,FALSE)</f>
        <v>0.56666666666666665</v>
      </c>
      <c r="L6" t="str">
        <f t="shared" ref="L6" si="10">CONCATENATE($R$1,"-",,$D6,"-",M6)</f>
        <v>Hanegraaf, Hein-Hanegraaf, Daan-2</v>
      </c>
      <c r="M6">
        <v>2</v>
      </c>
      <c r="N6">
        <f t="shared" si="1"/>
        <v>45553.957777777781</v>
      </c>
      <c r="O6">
        <f t="shared" ref="O6:O69" si="11">IF(Q6="","",O5+1)</f>
        <v>3</v>
      </c>
      <c r="Q6" s="83">
        <f t="shared" si="2"/>
        <v>45553</v>
      </c>
      <c r="R6" s="35" t="str">
        <f t="shared" si="3"/>
        <v>Hanegraaf, Daan</v>
      </c>
      <c r="S6" s="40">
        <f t="shared" si="4"/>
        <v>5</v>
      </c>
      <c r="T6" s="40">
        <f t="shared" si="5"/>
        <v>18</v>
      </c>
      <c r="U6" s="40">
        <f t="shared" si="6"/>
        <v>2</v>
      </c>
      <c r="V6" s="41">
        <f t="shared" si="7"/>
        <v>0.27777777777777779</v>
      </c>
      <c r="W6" s="42">
        <f t="shared" si="8"/>
        <v>0</v>
      </c>
      <c r="X6">
        <f t="shared" si="9"/>
        <v>180</v>
      </c>
    </row>
    <row r="7" spans="2:24" ht="15">
      <c r="B7">
        <f t="shared" si="0"/>
        <v>1E+17</v>
      </c>
      <c r="C7" s="35" t="str">
        <f>_xlfn.IFNA(VLOOKUP(L7,Invoer!$A$3:$P$599,3,FALSE),"")</f>
        <v/>
      </c>
      <c r="D7" s="23" t="str">
        <f>Deelnemers!$B$2</f>
        <v>Hanegraaf, Daan</v>
      </c>
      <c r="E7" s="31" t="str">
        <f>IFERROR(IF(VLOOKUP(L7,Invoer!$A$3:$P$599,9,FALSE)&gt;$S$1,$S$1,VLOOKUP(L7,Invoer!$A$3:$P$599,9,FALSE)),"")</f>
        <v/>
      </c>
      <c r="F7" s="31" t="str">
        <f>_xlfn.IFNA(VLOOKUP(L7,Invoer!$A$3:$P$599,10,FALSE),"")</f>
        <v/>
      </c>
      <c r="G7" s="31" t="str">
        <f>_xlfn.IFNA(VLOOKUP(L7,Invoer!$A$3:$P$599,12,FALSE),"")</f>
        <v/>
      </c>
      <c r="H7" s="32" t="str">
        <f>_xlfn.IFNA(VLOOKUP(L7,Invoer!$A$3:$P$599,14,FALSE),"")</f>
        <v/>
      </c>
      <c r="I7" s="34" t="str">
        <f>_xlfn.IFNA(VLOOKUP(L7,Invoer!$A$3:$P$599,16,FALSE),"")</f>
        <v/>
      </c>
      <c r="J7" s="37">
        <f>VLOOKUP($R$1,Deelnemers!$B$1:$D$25,3,FALSE)</f>
        <v>0.56666666666666665</v>
      </c>
      <c r="L7" t="str">
        <f t="shared" ref="L7" si="12">CONCATENATE($D7,"-",$R$1,"-",M7)</f>
        <v>Hanegraaf, Daan-Hanegraaf, Hein-2</v>
      </c>
      <c r="M7">
        <v>2</v>
      </c>
      <c r="N7">
        <f t="shared" si="1"/>
        <v>45554.951739130433</v>
      </c>
      <c r="O7">
        <f t="shared" si="11"/>
        <v>4</v>
      </c>
      <c r="Q7" s="83">
        <f t="shared" si="2"/>
        <v>45553</v>
      </c>
      <c r="R7" s="35" t="str">
        <f t="shared" si="3"/>
        <v>Hoppenbrouwers, Ben</v>
      </c>
      <c r="S7" s="40">
        <f t="shared" si="4"/>
        <v>12</v>
      </c>
      <c r="T7" s="40">
        <f t="shared" si="5"/>
        <v>23</v>
      </c>
      <c r="U7" s="40">
        <f t="shared" si="6"/>
        <v>2</v>
      </c>
      <c r="V7" s="41">
        <f t="shared" si="7"/>
        <v>0.52173913043478259</v>
      </c>
      <c r="W7" s="42">
        <f t="shared" si="8"/>
        <v>0</v>
      </c>
      <c r="X7">
        <f t="shared" si="9"/>
        <v>230</v>
      </c>
    </row>
    <row r="8" spans="2:24" ht="15">
      <c r="B8">
        <f t="shared" si="0"/>
        <v>1E+17</v>
      </c>
      <c r="C8" s="35" t="str">
        <f>_xlfn.IFNA(VLOOKUP(L8,Invoer!$A$3:$P$599,3,FALSE),"")</f>
        <v/>
      </c>
      <c r="D8" s="23" t="str">
        <f>Deelnemers!$B$2</f>
        <v>Hanegraaf, Daan</v>
      </c>
      <c r="E8" s="31" t="str">
        <f>IFERROR(IF(VLOOKUP(L8,Invoer!$A$3:$P$599,8,FALSE)&gt;$S$1,$S$1,VLOOKUP(L8,Invoer!$A$3:$P$599,8,FALSE)),"")</f>
        <v/>
      </c>
      <c r="F8" s="31" t="str">
        <f>_xlfn.IFNA(VLOOKUP(L8,Invoer!$A$3:$P$599,10,FALSE),"")</f>
        <v/>
      </c>
      <c r="G8" s="31" t="str">
        <f>_xlfn.IFNA(VLOOKUP(L8,Invoer!$A$3:$P$599,11,FALSE),"")</f>
        <v/>
      </c>
      <c r="H8" s="32" t="str">
        <f>_xlfn.IFNA(VLOOKUP(L8,Invoer!$A$3:$P$599,13,FALSE),"")</f>
        <v/>
      </c>
      <c r="I8" s="34" t="str">
        <f>_xlfn.IFNA(VLOOKUP(L8,Invoer!$A$3:$P$599,15,FALSE),"")</f>
        <v/>
      </c>
      <c r="J8" s="37">
        <f>VLOOKUP($R$1,Deelnemers!$B$1:$D$25,3,FALSE)</f>
        <v>0.56666666666666665</v>
      </c>
      <c r="L8" t="str">
        <f t="shared" ref="L8" si="13">CONCATENATE($R$1,"-",,$D8,"-",M8)</f>
        <v>Hanegraaf, Hein-Hanegraaf, Daan-3</v>
      </c>
      <c r="M8">
        <v>3</v>
      </c>
      <c r="N8">
        <f t="shared" si="1"/>
        <v>45555.576206896549</v>
      </c>
      <c r="O8">
        <f t="shared" si="11"/>
        <v>5</v>
      </c>
      <c r="Q8" s="83">
        <f t="shared" si="2"/>
        <v>45553</v>
      </c>
      <c r="R8" s="35" t="str">
        <f t="shared" si="3"/>
        <v>Steen, Kees van</v>
      </c>
      <c r="S8" s="40">
        <f t="shared" si="4"/>
        <v>17</v>
      </c>
      <c r="T8" s="40">
        <f t="shared" si="5"/>
        <v>29</v>
      </c>
      <c r="U8" s="40">
        <f t="shared" si="6"/>
        <v>3</v>
      </c>
      <c r="V8" s="41">
        <f t="shared" si="7"/>
        <v>0.58620689655172409</v>
      </c>
      <c r="W8" s="42">
        <f t="shared" si="8"/>
        <v>3</v>
      </c>
      <c r="X8">
        <f t="shared" si="9"/>
        <v>29</v>
      </c>
    </row>
    <row r="9" spans="2:24" ht="15">
      <c r="B9">
        <f t="shared" si="0"/>
        <v>1E+17</v>
      </c>
      <c r="C9" s="35" t="str">
        <f>_xlfn.IFNA(VLOOKUP(L9,Invoer!$A$3:$P$599,3,FALSE),"")</f>
        <v/>
      </c>
      <c r="D9" s="23" t="str">
        <f>Deelnemers!$B$2</f>
        <v>Hanegraaf, Daan</v>
      </c>
      <c r="E9" s="31" t="str">
        <f>IFERROR(IF(VLOOKUP(L9,Invoer!$A$3:$P$599,9,FALSE)&gt;$S$1,$S$1,VLOOKUP(L9,Invoer!$A$3:$P$599,9,FALSE)),"")</f>
        <v/>
      </c>
      <c r="F9" s="31" t="str">
        <f>_xlfn.IFNA(VLOOKUP(L9,Invoer!$A$3:$P$599,10,FALSE),"")</f>
        <v/>
      </c>
      <c r="G9" s="31" t="str">
        <f>_xlfn.IFNA(VLOOKUP(L9,Invoer!$A$3:$P$599,12,FALSE),"")</f>
        <v/>
      </c>
      <c r="H9" s="32" t="str">
        <f>_xlfn.IFNA(VLOOKUP(L9,Invoer!$A$3:$P$599,14,FALSE),"")</f>
        <v/>
      </c>
      <c r="I9" s="34" t="str">
        <f>_xlfn.IFNA(VLOOKUP(L9,Invoer!$A$3:$P$599,16,FALSE),"")</f>
        <v/>
      </c>
      <c r="J9" s="37">
        <f>VLOOKUP($R$1,Deelnemers!$B$1:$D$25,3,FALSE)</f>
        <v>0.56666666666666665</v>
      </c>
      <c r="L9" t="str">
        <f t="shared" ref="L9" si="14">CONCATENATE($D9,"-",$R$1,"-",M9)</f>
        <v>Hanegraaf, Daan-Hanegraaf, Hein-3</v>
      </c>
      <c r="M9">
        <v>3</v>
      </c>
      <c r="N9">
        <f t="shared" si="1"/>
        <v>45562.081666666665</v>
      </c>
      <c r="O9">
        <f t="shared" si="11"/>
        <v>6</v>
      </c>
      <c r="Q9" s="83">
        <f t="shared" si="2"/>
        <v>45560</v>
      </c>
      <c r="R9" s="35" t="str">
        <f t="shared" si="3"/>
        <v>Kroese, Gerard</v>
      </c>
      <c r="S9" s="40">
        <f t="shared" si="4"/>
        <v>13</v>
      </c>
      <c r="T9" s="40">
        <f t="shared" si="5"/>
        <v>24</v>
      </c>
      <c r="U9" s="40">
        <f t="shared" si="6"/>
        <v>5</v>
      </c>
      <c r="V9" s="41">
        <f t="shared" si="7"/>
        <v>0.54166666666666663</v>
      </c>
      <c r="W9" s="42">
        <f t="shared" si="8"/>
        <v>3</v>
      </c>
      <c r="X9">
        <f t="shared" si="9"/>
        <v>24</v>
      </c>
    </row>
    <row r="10" spans="2:24" ht="15">
      <c r="B10">
        <f t="shared" si="0"/>
        <v>1E+17</v>
      </c>
      <c r="C10" s="35" t="str">
        <f>_xlfn.IFNA(VLOOKUP(L10,Invoer!$A$3:$P$599,3,FALSE),"")</f>
        <v/>
      </c>
      <c r="D10" s="23" t="str">
        <f>Deelnemers!$B$2</f>
        <v>Hanegraaf, Daan</v>
      </c>
      <c r="E10" s="31" t="str">
        <f>IFERROR(IF(VLOOKUP(L10,Invoer!$A$3:$P$599,8,FALSE)&gt;$S$1,$S$1,VLOOKUP(L10,Invoer!$A$3:$P$599,8,FALSE)),"")</f>
        <v/>
      </c>
      <c r="F10" s="31" t="str">
        <f>_xlfn.IFNA(VLOOKUP(L10,Invoer!$A$3:$P$599,10,FALSE),"")</f>
        <v/>
      </c>
      <c r="G10" s="31" t="str">
        <f>_xlfn.IFNA(VLOOKUP(L10,Invoer!$A$3:$P$599,11,FALSE),"")</f>
        <v/>
      </c>
      <c r="H10" s="32" t="str">
        <f>_xlfn.IFNA(VLOOKUP(L10,Invoer!$A$3:$P$599,13,FALSE),"")</f>
        <v/>
      </c>
      <c r="I10" s="34" t="str">
        <f>_xlfn.IFNA(VLOOKUP(L10,Invoer!$A$3:$P$599,15,FALSE),"")</f>
        <v/>
      </c>
      <c r="J10" s="37">
        <f>VLOOKUP($R$1,Deelnemers!$B$1:$D$25,3,FALSE)</f>
        <v>0.56666666666666665</v>
      </c>
      <c r="L10" t="str">
        <f t="shared" ref="L10" si="15">CONCATENATE($R$1,"-",,$D10,"-",M10)</f>
        <v>Hanegraaf, Hein-Hanegraaf, Daan-4</v>
      </c>
      <c r="M10">
        <v>4</v>
      </c>
      <c r="N10">
        <f t="shared" si="1"/>
        <v>45562.129047619048</v>
      </c>
      <c r="O10">
        <f t="shared" si="11"/>
        <v>7</v>
      </c>
      <c r="Q10" s="83">
        <f t="shared" si="2"/>
        <v>45560</v>
      </c>
      <c r="R10" s="35" t="str">
        <f t="shared" si="3"/>
        <v>Vissenberg, Erwin</v>
      </c>
      <c r="S10" s="40">
        <f t="shared" si="4"/>
        <v>13</v>
      </c>
      <c r="T10" s="40">
        <f t="shared" si="5"/>
        <v>21</v>
      </c>
      <c r="U10" s="40">
        <f t="shared" si="6"/>
        <v>5</v>
      </c>
      <c r="V10" s="41">
        <f t="shared" si="7"/>
        <v>0.61904761904761907</v>
      </c>
      <c r="W10" s="42">
        <f t="shared" si="8"/>
        <v>0</v>
      </c>
      <c r="X10">
        <f t="shared" si="9"/>
        <v>210</v>
      </c>
    </row>
    <row r="11" spans="2:24" ht="15">
      <c r="B11">
        <f t="shared" si="0"/>
        <v>1E+17</v>
      </c>
      <c r="C11" s="35" t="str">
        <f>_xlfn.IFNA(VLOOKUP(L11,Invoer!$A$3:$P$599,3,FALSE),"")</f>
        <v/>
      </c>
      <c r="D11" s="23" t="str">
        <f>Deelnemers!$B$2</f>
        <v>Hanegraaf, Daan</v>
      </c>
      <c r="E11" s="31" t="str">
        <f>IFERROR(IF(VLOOKUP(L11,Invoer!$A$3:$P$599,9,FALSE)&gt;$S$1,$S$1,VLOOKUP(L11,Invoer!$A$3:$P$599,9,FALSE)),"")</f>
        <v/>
      </c>
      <c r="F11" s="31" t="str">
        <f>_xlfn.IFNA(VLOOKUP(L11,Invoer!$A$3:$P$599,10,FALSE),"")</f>
        <v/>
      </c>
      <c r="G11" s="31" t="str">
        <f>_xlfn.IFNA(VLOOKUP(L11,Invoer!$A$3:$P$599,12,FALSE),"")</f>
        <v/>
      </c>
      <c r="H11" s="32" t="str">
        <f>_xlfn.IFNA(VLOOKUP(L11,Invoer!$A$3:$P$599,14,FALSE),"")</f>
        <v/>
      </c>
      <c r="I11" s="34" t="str">
        <f>_xlfn.IFNA(VLOOKUP(L11,Invoer!$A$3:$P$599,16,FALSE),"")</f>
        <v/>
      </c>
      <c r="J11" s="37">
        <f>VLOOKUP($R$1,Deelnemers!$B$1:$D$25,3,FALSE)</f>
        <v>0.56666666666666665</v>
      </c>
      <c r="L11" t="str">
        <f t="shared" ref="L11" si="16">CONCATENATE($D11,"-",$R$1,"-",M11)</f>
        <v>Hanegraaf, Daan-Hanegraaf, Hein-4</v>
      </c>
      <c r="M11">
        <v>4</v>
      </c>
      <c r="N11">
        <f t="shared" si="1"/>
        <v>45589.366666666676</v>
      </c>
      <c r="O11">
        <f t="shared" si="11"/>
        <v>8</v>
      </c>
      <c r="Q11" s="83">
        <f t="shared" si="2"/>
        <v>45588</v>
      </c>
      <c r="R11" s="35" t="str">
        <f t="shared" si="3"/>
        <v>Vermeulen, Rudolf</v>
      </c>
      <c r="S11" s="40">
        <f t="shared" si="4"/>
        <v>8</v>
      </c>
      <c r="T11" s="40">
        <f t="shared" si="5"/>
        <v>30</v>
      </c>
      <c r="U11" s="40">
        <f t="shared" si="6"/>
        <v>1</v>
      </c>
      <c r="V11" s="41">
        <f t="shared" si="7"/>
        <v>0.26666666666666666</v>
      </c>
      <c r="W11" s="42">
        <f t="shared" si="8"/>
        <v>0</v>
      </c>
      <c r="X11">
        <f t="shared" si="9"/>
        <v>300</v>
      </c>
    </row>
    <row r="12" spans="2:24" ht="15">
      <c r="B12">
        <f t="shared" si="0"/>
        <v>1E+17</v>
      </c>
      <c r="C12" s="35" t="str">
        <f>_xlfn.IFNA(VLOOKUP(L12,Invoer!$A$3:$P$599,3,FALSE),"")</f>
        <v/>
      </c>
      <c r="D12" s="23" t="str">
        <f>Deelnemers!$B$2</f>
        <v>Hanegraaf, Daan</v>
      </c>
      <c r="E12" s="31" t="str">
        <f>IFERROR(IF(VLOOKUP(L12,Invoer!$A$3:$P$599,8,FALSE)&gt;$S$1,$S$1,VLOOKUP(L12,Invoer!$A$3:$P$599,8,FALSE)),"")</f>
        <v/>
      </c>
      <c r="F12" s="31" t="str">
        <f>_xlfn.IFNA(VLOOKUP(L12,Invoer!$A$3:$P$599,10,FALSE),"")</f>
        <v/>
      </c>
      <c r="G12" s="31" t="str">
        <f>_xlfn.IFNA(VLOOKUP(L12,Invoer!$A$3:$P$599,11,FALSE),"")</f>
        <v/>
      </c>
      <c r="H12" s="32" t="str">
        <f>_xlfn.IFNA(VLOOKUP(L12,Invoer!$A$3:$P$599,13,FALSE),"")</f>
        <v/>
      </c>
      <c r="I12" s="34" t="str">
        <f>_xlfn.IFNA(VLOOKUP(L12,Invoer!$A$3:$P$599,15,FALSE),"")</f>
        <v/>
      </c>
      <c r="J12" s="37">
        <f>VLOOKUP($R$1,Deelnemers!$B$1:$D$25,3,FALSE)</f>
        <v>0.56666666666666665</v>
      </c>
      <c r="L12" t="str">
        <f t="shared" ref="L12" si="17">CONCATENATE($R$1,"-",,$D12,"-",M12)</f>
        <v>Hanegraaf, Hein-Hanegraaf, Daan-5</v>
      </c>
      <c r="M12">
        <v>5</v>
      </c>
      <c r="N12">
        <f t="shared" si="1"/>
        <v>45589.76666666667</v>
      </c>
      <c r="O12">
        <f t="shared" si="11"/>
        <v>9</v>
      </c>
      <c r="Q12" s="83">
        <f t="shared" si="2"/>
        <v>45588</v>
      </c>
      <c r="R12" s="35" t="str">
        <f t="shared" si="3"/>
        <v>Vissenberg, Erwin</v>
      </c>
      <c r="S12" s="40">
        <f t="shared" si="4"/>
        <v>11</v>
      </c>
      <c r="T12" s="40">
        <f t="shared" si="5"/>
        <v>30</v>
      </c>
      <c r="U12" s="40">
        <f t="shared" si="6"/>
        <v>3</v>
      </c>
      <c r="V12" s="41">
        <f t="shared" si="7"/>
        <v>0.36666666666666664</v>
      </c>
      <c r="W12" s="42">
        <f t="shared" si="8"/>
        <v>0</v>
      </c>
      <c r="X12">
        <f t="shared" si="9"/>
        <v>300</v>
      </c>
    </row>
    <row r="13" spans="2:24" ht="15">
      <c r="B13">
        <f t="shared" si="0"/>
        <v>1E+17</v>
      </c>
      <c r="C13" s="35" t="str">
        <f>_xlfn.IFNA(VLOOKUP(L13,Invoer!$A$3:$P$599,3,FALSE),"")</f>
        <v/>
      </c>
      <c r="D13" s="23" t="str">
        <f>Deelnemers!$B$2</f>
        <v>Hanegraaf, Daan</v>
      </c>
      <c r="E13" s="31" t="str">
        <f>IFERROR(IF(VLOOKUP(L13,Invoer!$A$3:$P$599,9,FALSE)&gt;$S$1,$S$1,VLOOKUP(L13,Invoer!$A$3:$P$599,9,FALSE)),"")</f>
        <v/>
      </c>
      <c r="F13" s="31" t="str">
        <f>_xlfn.IFNA(VLOOKUP(L13,Invoer!$A$3:$P$599,10,FALSE),"")</f>
        <v/>
      </c>
      <c r="G13" s="31" t="str">
        <f>_xlfn.IFNA(VLOOKUP(L13,Invoer!$A$3:$P$599,12,FALSE),"")</f>
        <v/>
      </c>
      <c r="H13" s="32" t="str">
        <f>_xlfn.IFNA(VLOOKUP(L13,Invoer!$A$3:$P$599,14,FALSE),"")</f>
        <v/>
      </c>
      <c r="I13" s="34" t="str">
        <f>_xlfn.IFNA(VLOOKUP(L13,Invoer!$A$3:$P$599,16,FALSE),"")</f>
        <v/>
      </c>
      <c r="J13" s="37">
        <f>VLOOKUP($R$1,Deelnemers!$B$1:$D$25,3,FALSE)</f>
        <v>0.56666666666666665</v>
      </c>
      <c r="L13" t="str">
        <f t="shared" ref="L13" si="18">CONCATENATE($D13,"-",$R$1,"-",M13)</f>
        <v>Hanegraaf, Daan-Hanegraaf, Hein-5</v>
      </c>
      <c r="M13">
        <v>5</v>
      </c>
      <c r="N13">
        <f t="shared" si="1"/>
        <v>45590.03333333334</v>
      </c>
      <c r="O13">
        <f t="shared" si="11"/>
        <v>10</v>
      </c>
      <c r="Q13" s="83">
        <f t="shared" si="2"/>
        <v>45588</v>
      </c>
      <c r="R13" s="35" t="str">
        <f t="shared" si="3"/>
        <v>Steen, Jan van</v>
      </c>
      <c r="S13" s="40">
        <f t="shared" si="4"/>
        <v>13</v>
      </c>
      <c r="T13" s="40">
        <f t="shared" si="5"/>
        <v>30</v>
      </c>
      <c r="U13" s="40">
        <f t="shared" si="6"/>
        <v>2</v>
      </c>
      <c r="V13" s="41">
        <f t="shared" si="7"/>
        <v>0.43333333333333335</v>
      </c>
      <c r="W13" s="42">
        <f t="shared" si="8"/>
        <v>0</v>
      </c>
      <c r="X13">
        <f t="shared" si="9"/>
        <v>300</v>
      </c>
    </row>
    <row r="14" spans="2:24" ht="15">
      <c r="B14">
        <f t="shared" si="0"/>
        <v>1E+17</v>
      </c>
      <c r="C14" s="35" t="str">
        <f>_xlfn.IFNA(VLOOKUP(L14,Invoer!$A$3:$P$599,3,FALSE),"")</f>
        <v/>
      </c>
      <c r="D14" s="23" t="str">
        <f>Deelnemers!$B$2</f>
        <v>Hanegraaf, Daan</v>
      </c>
      <c r="E14" s="31" t="str">
        <f>IFERROR(IF(VLOOKUP(L14,Invoer!$A$3:$P$599,8,FALSE)&gt;$S$1,$S$1,VLOOKUP(L14,Invoer!$A$3:$P$599,8,FALSE)),"")</f>
        <v/>
      </c>
      <c r="F14" s="31" t="str">
        <f>_xlfn.IFNA(VLOOKUP(L14,Invoer!$A$3:$P$599,10,FALSE),"")</f>
        <v/>
      </c>
      <c r="G14" s="31" t="str">
        <f>_xlfn.IFNA(VLOOKUP(L14,Invoer!$A$3:$P$599,11,FALSE),"")</f>
        <v/>
      </c>
      <c r="H14" s="32" t="str">
        <f>_xlfn.IFNA(VLOOKUP(L14,Invoer!$A$3:$P$599,13,FALSE),"")</f>
        <v/>
      </c>
      <c r="I14" s="34" t="str">
        <f>_xlfn.IFNA(VLOOKUP(L14,Invoer!$A$3:$P$599,15,FALSE),"")</f>
        <v/>
      </c>
      <c r="J14" s="37">
        <f>VLOOKUP($R$1,Deelnemers!$B$1:$D$25,3,FALSE)</f>
        <v>0.56666666666666665</v>
      </c>
      <c r="L14" t="str">
        <f t="shared" ref="L14" si="19">CONCATENATE($R$1,"-",,$D14,"-",M14)</f>
        <v>Hanegraaf, Hein-Hanegraaf, Daan-6</v>
      </c>
      <c r="M14">
        <v>6</v>
      </c>
      <c r="N14">
        <f t="shared" si="1"/>
        <v>45645.9</v>
      </c>
      <c r="O14">
        <f t="shared" si="11"/>
        <v>11</v>
      </c>
      <c r="Q14" s="83">
        <f t="shared" si="2"/>
        <v>45644</v>
      </c>
      <c r="R14" s="35" t="str">
        <f t="shared" si="3"/>
        <v>Oorschot, René van</v>
      </c>
      <c r="S14" s="40">
        <f t="shared" si="4"/>
        <v>12</v>
      </c>
      <c r="T14" s="40">
        <f t="shared" si="5"/>
        <v>30</v>
      </c>
      <c r="U14" s="40">
        <f t="shared" si="6"/>
        <v>2</v>
      </c>
      <c r="V14" s="41">
        <f t="shared" si="7"/>
        <v>0.4</v>
      </c>
      <c r="W14" s="42">
        <f t="shared" si="8"/>
        <v>0</v>
      </c>
      <c r="X14">
        <f t="shared" si="9"/>
        <v>300</v>
      </c>
    </row>
    <row r="15" spans="2:24" ht="15">
      <c r="B15">
        <f t="shared" si="0"/>
        <v>1E+17</v>
      </c>
      <c r="C15" s="35" t="str">
        <f>_xlfn.IFNA(VLOOKUP(L15,Invoer!$A$3:$P$599,3,FALSE),"")</f>
        <v/>
      </c>
      <c r="D15" s="23" t="str">
        <f>Deelnemers!$B$2</f>
        <v>Hanegraaf, Daan</v>
      </c>
      <c r="E15" s="31" t="str">
        <f>IFERROR(IF(VLOOKUP(L15,Invoer!$A$3:$P$599,9,FALSE)&gt;$S$1,$S$1,VLOOKUP(L15,Invoer!$A$3:$P$599,9,FALSE)),"")</f>
        <v/>
      </c>
      <c r="F15" s="31" t="str">
        <f>_xlfn.IFNA(VLOOKUP(L15,Invoer!$A$3:$P$599,10,FALSE),"")</f>
        <v/>
      </c>
      <c r="G15" s="31" t="str">
        <f>_xlfn.IFNA(VLOOKUP(L15,Invoer!$A$3:$P$599,12,FALSE),"")</f>
        <v/>
      </c>
      <c r="H15" s="32" t="str">
        <f>_xlfn.IFNA(VLOOKUP(L15,Invoer!$A$3:$P$599,14,FALSE),"")</f>
        <v/>
      </c>
      <c r="I15" s="34" t="str">
        <f>_xlfn.IFNA(VLOOKUP(L15,Invoer!$A$3:$P$599,16,FALSE),"")</f>
        <v/>
      </c>
      <c r="J15" s="37">
        <f>VLOOKUP($R$1,Deelnemers!$B$1:$D$25,3,FALSE)</f>
        <v>0.56666666666666665</v>
      </c>
      <c r="L15" t="str">
        <f t="shared" ref="L15" si="20">CONCATENATE($D15,"-",$R$1,"-",M15)</f>
        <v>Hanegraaf, Daan-Hanegraaf, Hein-6</v>
      </c>
      <c r="M15">
        <v>6</v>
      </c>
      <c r="N15">
        <f t="shared" si="1"/>
        <v>45646.03333333334</v>
      </c>
      <c r="O15">
        <f t="shared" si="11"/>
        <v>12</v>
      </c>
      <c r="Q15" s="83">
        <f t="shared" si="2"/>
        <v>45644</v>
      </c>
      <c r="R15" s="35" t="str">
        <f t="shared" si="3"/>
        <v>Havermans, Jos</v>
      </c>
      <c r="S15" s="40">
        <f t="shared" si="4"/>
        <v>13</v>
      </c>
      <c r="T15" s="40">
        <f t="shared" si="5"/>
        <v>30</v>
      </c>
      <c r="U15" s="40">
        <f t="shared" si="6"/>
        <v>4</v>
      </c>
      <c r="V15" s="41">
        <f t="shared" si="7"/>
        <v>0.43333333333333335</v>
      </c>
      <c r="W15" s="42">
        <f t="shared" si="8"/>
        <v>0</v>
      </c>
      <c r="X15">
        <f t="shared" si="9"/>
        <v>300</v>
      </c>
    </row>
    <row r="16" spans="2:24" ht="15">
      <c r="B16">
        <f t="shared" si="0"/>
        <v>1E+17</v>
      </c>
      <c r="C16" s="35" t="str">
        <f>_xlfn.IFNA(VLOOKUP(L16,Invoer!$A$3:$P$599,3,FALSE),"")</f>
        <v/>
      </c>
      <c r="D16" s="23" t="str">
        <f>Deelnemers!$B$2</f>
        <v>Hanegraaf, Daan</v>
      </c>
      <c r="E16" s="31" t="str">
        <f>IFERROR(IF(VLOOKUP(L16,Invoer!$A$3:$P$599,8,FALSE)&gt;$S$1,$S$1,VLOOKUP(L16,Invoer!$A$3:$P$599,8,FALSE)),"")</f>
        <v/>
      </c>
      <c r="F16" s="31" t="str">
        <f>_xlfn.IFNA(VLOOKUP(L16,Invoer!$A$3:$P$599,10,FALSE),"")</f>
        <v/>
      </c>
      <c r="G16" s="31" t="str">
        <f>_xlfn.IFNA(VLOOKUP(L16,Invoer!$A$3:$P$599,11,FALSE),"")</f>
        <v/>
      </c>
      <c r="H16" s="32" t="str">
        <f>_xlfn.IFNA(VLOOKUP(L16,Invoer!$A$3:$P$599,13,FALSE),"")</f>
        <v/>
      </c>
      <c r="I16" s="34" t="str">
        <f>_xlfn.IFNA(VLOOKUP(L16,Invoer!$A$3:$P$599,15,FALSE),"")</f>
        <v/>
      </c>
      <c r="J16" s="37">
        <f>VLOOKUP($R$1,Deelnemers!$B$1:$D$25,3,FALSE)</f>
        <v>0.56666666666666665</v>
      </c>
      <c r="L16" t="str">
        <f t="shared" ref="L16" si="21">CONCATENATE($R$1,"-",,$D16,"-",M16)</f>
        <v>Hanegraaf, Hein-Hanegraaf, Daan-7</v>
      </c>
      <c r="M16">
        <v>7</v>
      </c>
      <c r="N16">
        <f t="shared" si="1"/>
        <v>45646.09521739131</v>
      </c>
      <c r="O16">
        <f t="shared" si="11"/>
        <v>13</v>
      </c>
      <c r="Q16" s="83">
        <f t="shared" si="2"/>
        <v>45644</v>
      </c>
      <c r="R16" s="35" t="str">
        <f t="shared" si="3"/>
        <v>Hanegraaf, Daan</v>
      </c>
      <c r="S16" s="40">
        <f t="shared" si="4"/>
        <v>13</v>
      </c>
      <c r="T16" s="40">
        <f t="shared" si="5"/>
        <v>23</v>
      </c>
      <c r="U16" s="40">
        <f t="shared" si="6"/>
        <v>3</v>
      </c>
      <c r="V16" s="41">
        <f t="shared" si="7"/>
        <v>0.56521739130434778</v>
      </c>
      <c r="W16" s="42">
        <f t="shared" si="8"/>
        <v>0</v>
      </c>
      <c r="X16">
        <f t="shared" si="9"/>
        <v>230</v>
      </c>
    </row>
    <row r="17" spans="2:24" ht="15">
      <c r="B17">
        <f t="shared" si="0"/>
        <v>1E+17</v>
      </c>
      <c r="C17" s="35" t="str">
        <f>_xlfn.IFNA(VLOOKUP(L17,Invoer!$A$3:$P$599,3,FALSE),"")</f>
        <v/>
      </c>
      <c r="D17" s="23" t="str">
        <f>Deelnemers!$B$2</f>
        <v>Hanegraaf, Daan</v>
      </c>
      <c r="E17" s="31" t="str">
        <f>IFERROR(IF(VLOOKUP(L17,Invoer!$A$3:$P$599,9,FALSE)&gt;$S$1,$S$1,VLOOKUP(L17,Invoer!$A$3:$P$599,9,FALSE)),"")</f>
        <v/>
      </c>
      <c r="F17" s="31" t="str">
        <f>_xlfn.IFNA(VLOOKUP(L17,Invoer!$A$3:$P$599,10,FALSE),"")</f>
        <v/>
      </c>
      <c r="G17" s="31" t="str">
        <f>_xlfn.IFNA(VLOOKUP(L17,Invoer!$A$3:$P$599,12,FALSE),"")</f>
        <v/>
      </c>
      <c r="H17" s="32" t="str">
        <f>_xlfn.IFNA(VLOOKUP(L17,Invoer!$A$3:$P$599,14,FALSE),"")</f>
        <v/>
      </c>
      <c r="I17" s="34" t="str">
        <f>_xlfn.IFNA(VLOOKUP(L17,Invoer!$A$3:$P$599,16,FALSE),"")</f>
        <v/>
      </c>
      <c r="J17" s="37">
        <f>VLOOKUP($R$1,Deelnemers!$B$1:$D$25,3,FALSE)</f>
        <v>0.56666666666666665</v>
      </c>
      <c r="L17" t="str">
        <f t="shared" ref="L17" si="22">CONCATENATE($D17,"-",$R$1,"-",M17)</f>
        <v>Hanegraaf, Daan-Hanegraaf, Hein-7</v>
      </c>
      <c r="M17">
        <v>7</v>
      </c>
      <c r="N17">
        <f t="shared" si="1"/>
        <v>45667.021578947366</v>
      </c>
      <c r="O17">
        <f t="shared" si="11"/>
        <v>14</v>
      </c>
      <c r="Q17" s="83">
        <f t="shared" si="2"/>
        <v>45665</v>
      </c>
      <c r="R17" s="35" t="str">
        <f t="shared" si="3"/>
        <v>Vissenberg, Erwin</v>
      </c>
      <c r="S17" s="40">
        <f t="shared" si="4"/>
        <v>12</v>
      </c>
      <c r="T17" s="40">
        <f t="shared" si="5"/>
        <v>19</v>
      </c>
      <c r="U17" s="40">
        <f t="shared" si="6"/>
        <v>3</v>
      </c>
      <c r="V17" s="41">
        <f t="shared" si="7"/>
        <v>0.63157894736842102</v>
      </c>
      <c r="W17" s="42">
        <f t="shared" si="8"/>
        <v>0</v>
      </c>
      <c r="X17">
        <f t="shared" si="9"/>
        <v>190</v>
      </c>
    </row>
    <row r="18" spans="2:24" ht="15">
      <c r="B18">
        <f t="shared" si="0"/>
        <v>1E+17</v>
      </c>
      <c r="C18" s="35" t="str">
        <f>_xlfn.IFNA(VLOOKUP(L18,Invoer!$A$3:$P$599,3,FALSE),"")</f>
        <v/>
      </c>
      <c r="D18" s="23" t="str">
        <f>Deelnemers!$B$2</f>
        <v>Hanegraaf, Daan</v>
      </c>
      <c r="E18" s="31" t="str">
        <f>IFERROR(IF(VLOOKUP(L18,Invoer!$A$3:$P$599,8,FALSE)&gt;$S$1,$S$1,VLOOKUP(L18,Invoer!$A$3:$P$599,8,FALSE)),"")</f>
        <v/>
      </c>
      <c r="F18" s="31" t="str">
        <f>_xlfn.IFNA(VLOOKUP(L18,Invoer!$A$3:$P$599,10,FALSE),"")</f>
        <v/>
      </c>
      <c r="G18" s="31" t="str">
        <f>_xlfn.IFNA(VLOOKUP(L18,Invoer!$A$3:$P$599,11,FALSE),"")</f>
        <v/>
      </c>
      <c r="H18" s="32" t="str">
        <f>_xlfn.IFNA(VLOOKUP(L18,Invoer!$A$3:$P$599,13,FALSE),"")</f>
        <v/>
      </c>
      <c r="I18" s="34" t="str">
        <f>_xlfn.IFNA(VLOOKUP(L18,Invoer!$A$3:$P$599,15,FALSE),"")</f>
        <v/>
      </c>
      <c r="J18" s="37">
        <f>VLOOKUP($R$1,Deelnemers!$B$1:$D$25,3,FALSE)</f>
        <v>0.56666666666666665</v>
      </c>
      <c r="L18" t="str">
        <f t="shared" ref="L18" si="23">CONCATENATE($R$1,"-",,$D18,"-",M18)</f>
        <v>Hanegraaf, Hein-Hanegraaf, Daan-8</v>
      </c>
      <c r="M18">
        <v>8</v>
      </c>
      <c r="N18">
        <f t="shared" si="1"/>
        <v>45667.566666666666</v>
      </c>
      <c r="O18">
        <f t="shared" si="11"/>
        <v>15</v>
      </c>
      <c r="Q18" s="83">
        <f t="shared" si="2"/>
        <v>45665</v>
      </c>
      <c r="R18" s="35" t="str">
        <f t="shared" si="3"/>
        <v>Praat, Marcel van</v>
      </c>
      <c r="S18" s="40">
        <f t="shared" si="4"/>
        <v>17</v>
      </c>
      <c r="T18" s="40">
        <f t="shared" si="5"/>
        <v>30</v>
      </c>
      <c r="U18" s="40">
        <f t="shared" si="6"/>
        <v>3</v>
      </c>
      <c r="V18" s="41">
        <f t="shared" si="7"/>
        <v>0.56666666666666665</v>
      </c>
      <c r="W18" s="42">
        <f t="shared" si="8"/>
        <v>3</v>
      </c>
      <c r="X18">
        <f t="shared" si="9"/>
        <v>30</v>
      </c>
    </row>
    <row r="19" spans="2:24" ht="15">
      <c r="B19">
        <f t="shared" si="0"/>
        <v>1E+17</v>
      </c>
      <c r="C19" s="35" t="str">
        <f>_xlfn.IFNA(VLOOKUP(L19,Invoer!$A$3:$P$599,3,FALSE),"")</f>
        <v/>
      </c>
      <c r="D19" s="23" t="str">
        <f>Deelnemers!$B$2</f>
        <v>Hanegraaf, Daan</v>
      </c>
      <c r="E19" s="31" t="str">
        <f>IFERROR(IF(VLOOKUP(L19,Invoer!$A$3:$P$599,9,FALSE)&gt;$S$1,$S$1,VLOOKUP(L19,Invoer!$A$3:$P$599,9,FALSE)),"")</f>
        <v/>
      </c>
      <c r="F19" s="31" t="str">
        <f>_xlfn.IFNA(VLOOKUP(L19,Invoer!$A$3:$P$599,10,FALSE),"")</f>
        <v/>
      </c>
      <c r="G19" s="31" t="str">
        <f>_xlfn.IFNA(VLOOKUP(L19,Invoer!$A$3:$P$599,12,FALSE),"")</f>
        <v/>
      </c>
      <c r="H19" s="32" t="str">
        <f>_xlfn.IFNA(VLOOKUP(L19,Invoer!$A$3:$P$599,14,FALSE),"")</f>
        <v/>
      </c>
      <c r="I19" s="34" t="str">
        <f>_xlfn.IFNA(VLOOKUP(L19,Invoer!$A$3:$P$599,16,FALSE),"")</f>
        <v/>
      </c>
      <c r="J19" s="37">
        <f>VLOOKUP($R$1,Deelnemers!$B$1:$D$25,3,FALSE)</f>
        <v>0.56666666666666665</v>
      </c>
      <c r="L19" t="str">
        <f t="shared" ref="L19" si="24">CONCATENATE($D19,"-",$R$1,"-",M19)</f>
        <v>Hanegraaf, Daan-Hanegraaf, Hein-8</v>
      </c>
      <c r="M19">
        <v>8</v>
      </c>
      <c r="N19">
        <f t="shared" si="1"/>
        <v>45680.9</v>
      </c>
      <c r="O19">
        <f t="shared" si="11"/>
        <v>16</v>
      </c>
      <c r="Q19" s="83">
        <f t="shared" si="2"/>
        <v>45679</v>
      </c>
      <c r="R19" s="35" t="str">
        <f t="shared" si="3"/>
        <v>Hoppenbrouwers, Ben</v>
      </c>
      <c r="S19" s="40">
        <f t="shared" si="4"/>
        <v>12</v>
      </c>
      <c r="T19" s="40">
        <f t="shared" si="5"/>
        <v>30</v>
      </c>
      <c r="U19" s="40">
        <f t="shared" si="6"/>
        <v>3</v>
      </c>
      <c r="V19" s="41">
        <f t="shared" si="7"/>
        <v>0.4</v>
      </c>
      <c r="W19" s="42">
        <f t="shared" si="8"/>
        <v>0</v>
      </c>
      <c r="X19">
        <f t="shared" si="9"/>
        <v>300</v>
      </c>
    </row>
    <row r="20" spans="2:24" ht="15">
      <c r="B20">
        <f t="shared" si="0"/>
        <v>1E+17</v>
      </c>
      <c r="C20" s="35" t="str">
        <f>_xlfn.IFNA(VLOOKUP(L20,Invoer!$A$3:$P$599,3,FALSE),"")</f>
        <v/>
      </c>
      <c r="D20" s="23" t="str">
        <f>Deelnemers!$B$3</f>
        <v>Hanegraaf, Hein</v>
      </c>
      <c r="E20" s="31" t="str">
        <f>IFERROR(IF(VLOOKUP(L20,Invoer!$A$3:$P$599,8,FALSE)&gt;$S$1,$S$1,VLOOKUP(L20,Invoer!$A$3:$P$599,8,FALSE)),"")</f>
        <v/>
      </c>
      <c r="F20" s="31" t="str">
        <f>_xlfn.IFNA(VLOOKUP(L20,Invoer!$A$3:$P$599,10,FALSE),"")</f>
        <v/>
      </c>
      <c r="G20" s="31" t="str">
        <f>_xlfn.IFNA(VLOOKUP(L20,Invoer!$A$3:$P$599,11,FALSE),"")</f>
        <v/>
      </c>
      <c r="H20" s="32" t="str">
        <f>_xlfn.IFNA(VLOOKUP(L20,Invoer!$A$3:$P$599,13,FALSE),"")</f>
        <v/>
      </c>
      <c r="I20" s="34" t="str">
        <f>_xlfn.IFNA(VLOOKUP(L20,Invoer!$A$3:$P$599,15,FALSE),"")</f>
        <v/>
      </c>
      <c r="J20" s="37">
        <f>VLOOKUP($R$1,Deelnemers!$B$1:$D$25,3,FALSE)</f>
        <v>0.56666666666666665</v>
      </c>
      <c r="L20" t="str">
        <f t="shared" ref="L20" si="25">CONCATENATE($R$1,"-",,$D20,"-",M20)</f>
        <v>Hanegraaf, Hein-Hanegraaf, Hein-1</v>
      </c>
      <c r="M20">
        <v>1</v>
      </c>
      <c r="N20">
        <f t="shared" si="1"/>
        <v>45681.566666666666</v>
      </c>
      <c r="O20">
        <f t="shared" si="11"/>
        <v>17</v>
      </c>
      <c r="Q20" s="83">
        <f t="shared" si="2"/>
        <v>45679</v>
      </c>
      <c r="R20" s="35" t="str">
        <f t="shared" si="3"/>
        <v>Verkooyen, John</v>
      </c>
      <c r="S20" s="40">
        <f t="shared" si="4"/>
        <v>17</v>
      </c>
      <c r="T20" s="40">
        <f t="shared" si="5"/>
        <v>30</v>
      </c>
      <c r="U20" s="40">
        <f t="shared" si="6"/>
        <v>4</v>
      </c>
      <c r="V20" s="41">
        <f t="shared" si="7"/>
        <v>0.56666666666666665</v>
      </c>
      <c r="W20" s="42">
        <f t="shared" si="8"/>
        <v>1</v>
      </c>
      <c r="X20">
        <f t="shared" si="9"/>
        <v>300</v>
      </c>
    </row>
    <row r="21" spans="2:24" ht="15">
      <c r="B21">
        <f t="shared" si="0"/>
        <v>1E+17</v>
      </c>
      <c r="C21" s="35" t="str">
        <f>_xlfn.IFNA(VLOOKUP(L21,Invoer!$A$3:$P$599,3,FALSE),"")</f>
        <v/>
      </c>
      <c r="D21" s="23" t="str">
        <f>Deelnemers!$B$3</f>
        <v>Hanegraaf, Hein</v>
      </c>
      <c r="E21" s="31" t="str">
        <f>IFERROR(IF(VLOOKUP(L21,Invoer!$A$3:$P$599,9,FALSE)&gt;$S$1,$S$1,VLOOKUP(L21,Invoer!$A$3:$P$599,9,FALSE)),"")</f>
        <v/>
      </c>
      <c r="F21" s="31" t="str">
        <f>_xlfn.IFNA(VLOOKUP(L21,Invoer!$A$3:$P$599,10,FALSE),"")</f>
        <v/>
      </c>
      <c r="G21" s="31" t="str">
        <f>_xlfn.IFNA(VLOOKUP(L21,Invoer!$A$3:$P$599,12,FALSE),"")</f>
        <v/>
      </c>
      <c r="H21" s="32" t="str">
        <f>_xlfn.IFNA(VLOOKUP(L21,Invoer!$A$3:$P$599,14,FALSE),"")</f>
        <v/>
      </c>
      <c r="I21" s="34" t="str">
        <f>_xlfn.IFNA(VLOOKUP(L21,Invoer!$A$3:$P$599,16,FALSE),"")</f>
        <v/>
      </c>
      <c r="J21" s="37">
        <f>VLOOKUP($R$1,Deelnemers!$B$1:$D$25,3,FALSE)</f>
        <v>0.56666666666666665</v>
      </c>
      <c r="L21" t="str">
        <f t="shared" ref="L21" si="26">CONCATENATE($D21,"-",$R$1,"-",M21)</f>
        <v>Hanegraaf, Hein-Hanegraaf, Hein-1</v>
      </c>
      <c r="M21">
        <v>1</v>
      </c>
      <c r="N21">
        <f t="shared" si="1"/>
        <v>45681.784736842106</v>
      </c>
      <c r="O21">
        <f t="shared" si="11"/>
        <v>18</v>
      </c>
      <c r="Q21" s="83">
        <f t="shared" si="2"/>
        <v>45679</v>
      </c>
      <c r="R21" s="35" t="str">
        <f t="shared" si="3"/>
        <v>Vermeulen, Rudolf</v>
      </c>
      <c r="S21" s="40">
        <f t="shared" si="4"/>
        <v>17</v>
      </c>
      <c r="T21" s="40">
        <f t="shared" si="5"/>
        <v>19</v>
      </c>
      <c r="U21" s="40">
        <f t="shared" si="6"/>
        <v>7</v>
      </c>
      <c r="V21" s="41">
        <f t="shared" si="7"/>
        <v>0.89473684210526316</v>
      </c>
      <c r="W21" s="42">
        <f t="shared" si="8"/>
        <v>3</v>
      </c>
      <c r="X21">
        <f t="shared" si="9"/>
        <v>19</v>
      </c>
    </row>
    <row r="22" spans="2:24" ht="15">
      <c r="B22">
        <f t="shared" si="0"/>
        <v>1E+17</v>
      </c>
      <c r="C22" s="35" t="str">
        <f>_xlfn.IFNA(VLOOKUP(L22,Invoer!$A$3:$P$599,3,FALSE),"")</f>
        <v/>
      </c>
      <c r="D22" s="23" t="str">
        <f>Deelnemers!$B$3</f>
        <v>Hanegraaf, Hein</v>
      </c>
      <c r="E22" s="31" t="str">
        <f>IFERROR(IF(VLOOKUP(L22,Invoer!$A$3:$P$599,8,FALSE)&gt;$S$1,$S$1,VLOOKUP(L22,Invoer!$A$3:$P$599,8,FALSE)),"")</f>
        <v/>
      </c>
      <c r="F22" s="31" t="str">
        <f>_xlfn.IFNA(VLOOKUP(L22,Invoer!$A$3:$P$599,10,FALSE),"")</f>
        <v/>
      </c>
      <c r="G22" s="31" t="str">
        <f>_xlfn.IFNA(VLOOKUP(L22,Invoer!$A$3:$P$599,11,FALSE),"")</f>
        <v/>
      </c>
      <c r="H22" s="32" t="str">
        <f>_xlfn.IFNA(VLOOKUP(L22,Invoer!$A$3:$P$599,13,FALSE),"")</f>
        <v/>
      </c>
      <c r="I22" s="34" t="str">
        <f>_xlfn.IFNA(VLOOKUP(L22,Invoer!$A$3:$P$599,15,FALSE),"")</f>
        <v/>
      </c>
      <c r="J22" s="37">
        <f>VLOOKUP($R$1,Deelnemers!$B$1:$D$25,3,FALSE)</f>
        <v>0.56666666666666665</v>
      </c>
      <c r="L22" t="str">
        <f t="shared" ref="L22" si="27">CONCATENATE($R$1,"-",,$D22,"-",M22)</f>
        <v>Hanegraaf, Hein-Hanegraaf, Hein-2</v>
      </c>
      <c r="M22">
        <v>2</v>
      </c>
      <c r="N22">
        <f t="shared" si="1"/>
        <v>45750.51142857143</v>
      </c>
      <c r="O22">
        <f t="shared" si="11"/>
        <v>19</v>
      </c>
      <c r="Q22" s="83">
        <f t="shared" si="2"/>
        <v>45749</v>
      </c>
      <c r="R22" s="35" t="str">
        <f t="shared" si="3"/>
        <v>Vissenberg, Erwin</v>
      </c>
      <c r="S22" s="40">
        <f t="shared" si="4"/>
        <v>8</v>
      </c>
      <c r="T22" s="40">
        <f t="shared" si="5"/>
        <v>14</v>
      </c>
      <c r="U22" s="40">
        <f t="shared" si="6"/>
        <v>4</v>
      </c>
      <c r="V22" s="41">
        <f t="shared" si="7"/>
        <v>0.5714285714285714</v>
      </c>
      <c r="W22" s="42">
        <f t="shared" si="8"/>
        <v>0</v>
      </c>
      <c r="X22">
        <f t="shared" si="9"/>
        <v>140</v>
      </c>
    </row>
    <row r="23" spans="2:24" ht="15">
      <c r="B23">
        <f t="shared" si="0"/>
        <v>1E+17</v>
      </c>
      <c r="C23" s="35" t="str">
        <f>_xlfn.IFNA(VLOOKUP(L23,Invoer!$A$3:$P$599,3,FALSE),"")</f>
        <v/>
      </c>
      <c r="D23" s="23" t="str">
        <f>Deelnemers!$B$3</f>
        <v>Hanegraaf, Hein</v>
      </c>
      <c r="E23" s="31" t="str">
        <f>IFERROR(IF(VLOOKUP(L23,Invoer!$A$3:$P$599,9,FALSE)&gt;$S$1,$S$1,VLOOKUP(L23,Invoer!$A$3:$P$599,9,FALSE)),"")</f>
        <v/>
      </c>
      <c r="F23" s="31" t="str">
        <f>_xlfn.IFNA(VLOOKUP(L23,Invoer!$A$3:$P$599,10,FALSE),"")</f>
        <v/>
      </c>
      <c r="G23" s="31" t="str">
        <f>_xlfn.IFNA(VLOOKUP(L23,Invoer!$A$3:$P$599,12,FALSE),"")</f>
        <v/>
      </c>
      <c r="H23" s="32" t="str">
        <f>_xlfn.IFNA(VLOOKUP(L23,Invoer!$A$3:$P$599,14,FALSE),"")</f>
        <v/>
      </c>
      <c r="I23" s="34" t="str">
        <f>_xlfn.IFNA(VLOOKUP(L23,Invoer!$A$3:$P$599,16,FALSE),"")</f>
        <v/>
      </c>
      <c r="J23" s="37">
        <f>VLOOKUP($R$1,Deelnemers!$B$1:$D$25,3,FALSE)</f>
        <v>0.56666666666666665</v>
      </c>
      <c r="L23" t="str">
        <f t="shared" ref="L23" si="28">CONCATENATE($D23,"-",$R$1,"-",M23)</f>
        <v>Hanegraaf, Hein-Hanegraaf, Hein-2</v>
      </c>
      <c r="M23">
        <v>2</v>
      </c>
      <c r="N23">
        <f t="shared" si="1"/>
        <v>45750.9</v>
      </c>
      <c r="O23">
        <f t="shared" si="11"/>
        <v>20</v>
      </c>
      <c r="Q23" s="83">
        <f t="shared" si="2"/>
        <v>45749</v>
      </c>
      <c r="R23" s="35" t="str">
        <f t="shared" si="3"/>
        <v>Jochems, Cees</v>
      </c>
      <c r="S23" s="40">
        <f t="shared" si="4"/>
        <v>12</v>
      </c>
      <c r="T23" s="40">
        <f t="shared" si="5"/>
        <v>30</v>
      </c>
      <c r="U23" s="40">
        <f t="shared" si="6"/>
        <v>2</v>
      </c>
      <c r="V23" s="41">
        <f t="shared" si="7"/>
        <v>0.4</v>
      </c>
      <c r="W23" s="42">
        <f t="shared" si="8"/>
        <v>0</v>
      </c>
      <c r="X23">
        <f t="shared" si="9"/>
        <v>300</v>
      </c>
    </row>
    <row r="24" spans="2:24" ht="15">
      <c r="B24">
        <f t="shared" si="0"/>
        <v>1E+17</v>
      </c>
      <c r="C24" s="35" t="str">
        <f>_xlfn.IFNA(VLOOKUP(L24,Invoer!$A$3:$P$599,3,FALSE),"")</f>
        <v/>
      </c>
      <c r="D24" s="23" t="str">
        <f>Deelnemers!$B$3</f>
        <v>Hanegraaf, Hein</v>
      </c>
      <c r="E24" s="31" t="str">
        <f>IFERROR(IF(VLOOKUP(L24,Invoer!$A$3:$P$599,8,FALSE)&gt;$S$1,$S$1,VLOOKUP(L24,Invoer!$A$3:$P$599,8,FALSE)),"")</f>
        <v/>
      </c>
      <c r="F24" s="31" t="str">
        <f>_xlfn.IFNA(VLOOKUP(L24,Invoer!$A$3:$P$599,10,FALSE),"")</f>
        <v/>
      </c>
      <c r="G24" s="31" t="str">
        <f>_xlfn.IFNA(VLOOKUP(L24,Invoer!$A$3:$P$599,11,FALSE),"")</f>
        <v/>
      </c>
      <c r="H24" s="32" t="str">
        <f>_xlfn.IFNA(VLOOKUP(L24,Invoer!$A$3:$P$599,13,FALSE),"")</f>
        <v/>
      </c>
      <c r="I24" s="34" t="str">
        <f>_xlfn.IFNA(VLOOKUP(L24,Invoer!$A$3:$P$599,15,FALSE),"")</f>
        <v/>
      </c>
      <c r="J24" s="37">
        <f>VLOOKUP($R$1,Deelnemers!$B$1:$D$25,3,FALSE)</f>
        <v>0.56666666666666665</v>
      </c>
      <c r="L24" t="str">
        <f t="shared" ref="L24" si="29">CONCATENATE($R$1,"-",,$D24,"-",M24)</f>
        <v>Hanegraaf, Hein-Hanegraaf, Hein-3</v>
      </c>
      <c r="M24">
        <v>3</v>
      </c>
      <c r="N24">
        <f t="shared" si="1"/>
        <v>45771.79</v>
      </c>
      <c r="O24">
        <f t="shared" si="11"/>
        <v>21</v>
      </c>
      <c r="Q24" s="83">
        <f t="shared" si="2"/>
        <v>45770</v>
      </c>
      <c r="R24" s="35" t="str">
        <f t="shared" si="3"/>
        <v>Verkooyen, John</v>
      </c>
      <c r="S24" s="40">
        <f t="shared" si="4"/>
        <v>11</v>
      </c>
      <c r="T24" s="40">
        <f t="shared" si="5"/>
        <v>25</v>
      </c>
      <c r="U24" s="40">
        <f t="shared" si="6"/>
        <v>4</v>
      </c>
      <c r="V24" s="41">
        <f t="shared" si="7"/>
        <v>0.44</v>
      </c>
      <c r="W24" s="42">
        <f t="shared" si="8"/>
        <v>0</v>
      </c>
      <c r="X24">
        <f t="shared" si="9"/>
        <v>250</v>
      </c>
    </row>
    <row r="25" spans="2:24" ht="15">
      <c r="B25">
        <f t="shared" si="0"/>
        <v>1E+17</v>
      </c>
      <c r="C25" s="35" t="str">
        <f>_xlfn.IFNA(VLOOKUP(L25,Invoer!$A$3:$P$599,3,FALSE),"")</f>
        <v/>
      </c>
      <c r="D25" s="23" t="str">
        <f>Deelnemers!$B$3</f>
        <v>Hanegraaf, Hein</v>
      </c>
      <c r="E25" s="31" t="str">
        <f>IFERROR(IF(VLOOKUP(L25,Invoer!$A$3:$P$599,9,FALSE)&gt;$S$1,$S$1,VLOOKUP(L25,Invoer!$A$3:$P$599,9,FALSE)),"")</f>
        <v/>
      </c>
      <c r="F25" s="31" t="str">
        <f>_xlfn.IFNA(VLOOKUP(L25,Invoer!$A$3:$P$599,10,FALSE),"")</f>
        <v/>
      </c>
      <c r="G25" s="31" t="str">
        <f>_xlfn.IFNA(VLOOKUP(L25,Invoer!$A$3:$P$599,12,FALSE),"")</f>
        <v/>
      </c>
      <c r="H25" s="32" t="str">
        <f>_xlfn.IFNA(VLOOKUP(L25,Invoer!$A$3:$P$599,14,FALSE),"")</f>
        <v/>
      </c>
      <c r="I25" s="34" t="str">
        <f>_xlfn.IFNA(VLOOKUP(L25,Invoer!$A$3:$P$599,16,FALSE),"")</f>
        <v/>
      </c>
      <c r="J25" s="37">
        <f>VLOOKUP($R$1,Deelnemers!$B$1:$D$25,3,FALSE)</f>
        <v>0.56666666666666665</v>
      </c>
      <c r="L25" t="str">
        <f t="shared" ref="L25" si="30">CONCATENATE($D25,"-",$R$1,"-",M25)</f>
        <v>Hanegraaf, Hein-Hanegraaf, Hein-3</v>
      </c>
      <c r="M25">
        <v>3</v>
      </c>
      <c r="N25">
        <f t="shared" si="1"/>
        <v>45771.939999999995</v>
      </c>
      <c r="O25">
        <f t="shared" si="11"/>
        <v>22</v>
      </c>
      <c r="Q25" s="83">
        <f t="shared" si="2"/>
        <v>45770</v>
      </c>
      <c r="R25" s="35" t="str">
        <f t="shared" si="3"/>
        <v>Praat, Marcel van</v>
      </c>
      <c r="S25" s="40">
        <f t="shared" si="4"/>
        <v>12</v>
      </c>
      <c r="T25" s="40">
        <f t="shared" si="5"/>
        <v>24</v>
      </c>
      <c r="U25" s="40">
        <f t="shared" si="6"/>
        <v>2</v>
      </c>
      <c r="V25" s="41">
        <f t="shared" si="7"/>
        <v>0.5</v>
      </c>
      <c r="W25" s="42">
        <f t="shared" si="8"/>
        <v>0</v>
      </c>
      <c r="X25">
        <f t="shared" si="9"/>
        <v>240</v>
      </c>
    </row>
    <row r="26" spans="2:24" ht="15">
      <c r="B26">
        <f t="shared" si="0"/>
        <v>1E+17</v>
      </c>
      <c r="C26" s="35" t="str">
        <f>_xlfn.IFNA(VLOOKUP(L26,Invoer!$A$3:$P$599,3,FALSE),"")</f>
        <v/>
      </c>
      <c r="D26" s="23" t="str">
        <f>Deelnemers!$B$3</f>
        <v>Hanegraaf, Hein</v>
      </c>
      <c r="E26" s="31" t="str">
        <f>IFERROR(IF(VLOOKUP(L26,Invoer!$A$3:$P$599,8,FALSE)&gt;$S$1,$S$1,VLOOKUP(L26,Invoer!$A$3:$P$599,8,FALSE)),"")</f>
        <v/>
      </c>
      <c r="F26" s="31" t="str">
        <f>_xlfn.IFNA(VLOOKUP(L26,Invoer!$A$3:$P$599,10,FALSE),"")</f>
        <v/>
      </c>
      <c r="G26" s="31" t="str">
        <f>_xlfn.IFNA(VLOOKUP(L26,Invoer!$A$3:$P$599,11,FALSE),"")</f>
        <v/>
      </c>
      <c r="H26" s="32" t="str">
        <f>_xlfn.IFNA(VLOOKUP(L26,Invoer!$A$3:$P$599,13,FALSE),"")</f>
        <v/>
      </c>
      <c r="I26" s="34" t="str">
        <f>_xlfn.IFNA(VLOOKUP(L26,Invoer!$A$3:$P$599,15,FALSE),"")</f>
        <v/>
      </c>
      <c r="J26" s="37">
        <f>VLOOKUP($R$1,Deelnemers!$B$1:$D$25,3,FALSE)</f>
        <v>0.56666666666666665</v>
      </c>
      <c r="L26" t="str">
        <f t="shared" ref="L26" si="31">CONCATENATE($R$1,"-",,$D26,"-",M26)</f>
        <v>Hanegraaf, Hein-Hanegraaf, Hein-4</v>
      </c>
      <c r="M26">
        <v>4</v>
      </c>
      <c r="N26">
        <f t="shared" si="1"/>
        <v>1E+17</v>
      </c>
      <c r="O26" t="str">
        <f t="shared" si="11"/>
        <v/>
      </c>
      <c r="Q26" s="83" t="str">
        <f t="shared" si="2"/>
        <v/>
      </c>
      <c r="R26" s="35" t="str">
        <f t="shared" si="3"/>
        <v/>
      </c>
      <c r="S26" s="40" t="str">
        <f t="shared" si="4"/>
        <v/>
      </c>
      <c r="T26" s="40" t="str">
        <f t="shared" si="5"/>
        <v/>
      </c>
      <c r="U26" s="40" t="str">
        <f t="shared" si="6"/>
        <v/>
      </c>
      <c r="V26" s="41" t="str">
        <f t="shared" si="7"/>
        <v/>
      </c>
      <c r="W26" s="42" t="str">
        <f t="shared" si="8"/>
        <v/>
      </c>
      <c r="X26" t="str">
        <f t="shared" si="9"/>
        <v/>
      </c>
    </row>
    <row r="27" spans="2:24" ht="15">
      <c r="B27">
        <f t="shared" si="0"/>
        <v>1E+17</v>
      </c>
      <c r="C27" s="35" t="str">
        <f>_xlfn.IFNA(VLOOKUP(L27,Invoer!$A$3:$P$599,3,FALSE),"")</f>
        <v/>
      </c>
      <c r="D27" s="23" t="str">
        <f>Deelnemers!$B$3</f>
        <v>Hanegraaf, Hein</v>
      </c>
      <c r="E27" s="31" t="str">
        <f>IFERROR(IF(VLOOKUP(L27,Invoer!$A$3:$P$599,9,FALSE)&gt;$S$1,$S$1,VLOOKUP(L27,Invoer!$A$3:$P$599,9,FALSE)),"")</f>
        <v/>
      </c>
      <c r="F27" s="31" t="str">
        <f>_xlfn.IFNA(VLOOKUP(L27,Invoer!$A$3:$P$599,10,FALSE),"")</f>
        <v/>
      </c>
      <c r="G27" s="31" t="str">
        <f>_xlfn.IFNA(VLOOKUP(L27,Invoer!$A$3:$P$599,12,FALSE),"")</f>
        <v/>
      </c>
      <c r="H27" s="32" t="str">
        <f>_xlfn.IFNA(VLOOKUP(L27,Invoer!$A$3:$P$599,14,FALSE),"")</f>
        <v/>
      </c>
      <c r="I27" s="34" t="str">
        <f>_xlfn.IFNA(VLOOKUP(L27,Invoer!$A$3:$P$599,16,FALSE),"")</f>
        <v/>
      </c>
      <c r="J27" s="37">
        <f>VLOOKUP($R$1,Deelnemers!$B$1:$D$25,3,FALSE)</f>
        <v>0.56666666666666665</v>
      </c>
      <c r="L27" t="str">
        <f t="shared" ref="L27" si="32">CONCATENATE($D27,"-",$R$1,"-",M27)</f>
        <v>Hanegraaf, Hein-Hanegraaf, Hein-4</v>
      </c>
      <c r="M27">
        <v>4</v>
      </c>
      <c r="N27">
        <f t="shared" si="1"/>
        <v>1E+17</v>
      </c>
      <c r="O27" t="str">
        <f t="shared" si="11"/>
        <v/>
      </c>
      <c r="Q27" s="83" t="str">
        <f t="shared" si="2"/>
        <v/>
      </c>
      <c r="R27" s="35" t="str">
        <f t="shared" si="3"/>
        <v/>
      </c>
      <c r="S27" s="40" t="str">
        <f t="shared" si="4"/>
        <v/>
      </c>
      <c r="T27" s="40" t="str">
        <f t="shared" si="5"/>
        <v/>
      </c>
      <c r="U27" s="40" t="str">
        <f t="shared" si="6"/>
        <v/>
      </c>
      <c r="V27" s="41" t="str">
        <f t="shared" si="7"/>
        <v/>
      </c>
      <c r="W27" s="42" t="str">
        <f t="shared" si="8"/>
        <v/>
      </c>
      <c r="X27" t="str">
        <f t="shared" si="9"/>
        <v/>
      </c>
    </row>
    <row r="28" spans="2:24" ht="15">
      <c r="B28">
        <f t="shared" si="0"/>
        <v>1E+17</v>
      </c>
      <c r="C28" s="35" t="str">
        <f>_xlfn.IFNA(VLOOKUP(L28,Invoer!$A$3:$P$599,3,FALSE),"")</f>
        <v/>
      </c>
      <c r="D28" s="23" t="str">
        <f>Deelnemers!$B$3</f>
        <v>Hanegraaf, Hein</v>
      </c>
      <c r="E28" s="31" t="str">
        <f>IFERROR(IF(VLOOKUP(L28,Invoer!$A$3:$P$599,8,FALSE)&gt;$S$1,$S$1,VLOOKUP(L28,Invoer!$A$3:$P$599,8,FALSE)),"")</f>
        <v/>
      </c>
      <c r="F28" s="31" t="str">
        <f>_xlfn.IFNA(VLOOKUP(L28,Invoer!$A$3:$P$599,10,FALSE),"")</f>
        <v/>
      </c>
      <c r="G28" s="31" t="str">
        <f>_xlfn.IFNA(VLOOKUP(L28,Invoer!$A$3:$P$599,11,FALSE),"")</f>
        <v/>
      </c>
      <c r="H28" s="32" t="str">
        <f>_xlfn.IFNA(VLOOKUP(L28,Invoer!$A$3:$P$599,13,FALSE),"")</f>
        <v/>
      </c>
      <c r="I28" s="34" t="str">
        <f>_xlfn.IFNA(VLOOKUP(L28,Invoer!$A$3:$P$599,15,FALSE),"")</f>
        <v/>
      </c>
      <c r="J28" s="37">
        <f>VLOOKUP($R$1,Deelnemers!$B$1:$D$25,3,FALSE)</f>
        <v>0.56666666666666665</v>
      </c>
      <c r="L28" t="str">
        <f t="shared" ref="L28" si="33">CONCATENATE($R$1,"-",,$D28,"-",M28)</f>
        <v>Hanegraaf, Hein-Hanegraaf, Hein-5</v>
      </c>
      <c r="M28">
        <v>5</v>
      </c>
      <c r="N28">
        <f t="shared" si="1"/>
        <v>1E+17</v>
      </c>
      <c r="O28" t="str">
        <f t="shared" si="11"/>
        <v/>
      </c>
      <c r="Q28" s="83" t="str">
        <f t="shared" si="2"/>
        <v/>
      </c>
      <c r="R28" s="35" t="str">
        <f t="shared" si="3"/>
        <v/>
      </c>
      <c r="S28" s="40" t="str">
        <f t="shared" si="4"/>
        <v/>
      </c>
      <c r="T28" s="40" t="str">
        <f t="shared" si="5"/>
        <v/>
      </c>
      <c r="U28" s="40" t="str">
        <f t="shared" si="6"/>
        <v/>
      </c>
      <c r="V28" s="41" t="str">
        <f t="shared" si="7"/>
        <v/>
      </c>
      <c r="W28" s="42" t="str">
        <f t="shared" si="8"/>
        <v/>
      </c>
      <c r="X28" t="str">
        <f t="shared" si="9"/>
        <v/>
      </c>
    </row>
    <row r="29" spans="2:24" ht="15">
      <c r="B29">
        <f t="shared" si="0"/>
        <v>1E+17</v>
      </c>
      <c r="C29" s="35" t="str">
        <f>_xlfn.IFNA(VLOOKUP(L29,Invoer!$A$3:$P$599,3,FALSE),"")</f>
        <v/>
      </c>
      <c r="D29" s="23" t="str">
        <f>Deelnemers!$B$3</f>
        <v>Hanegraaf, Hein</v>
      </c>
      <c r="E29" s="31" t="str">
        <f>IFERROR(IF(VLOOKUP(L29,Invoer!$A$3:$P$599,9,FALSE)&gt;$S$1,$S$1,VLOOKUP(L29,Invoer!$A$3:$P$599,9,FALSE)),"")</f>
        <v/>
      </c>
      <c r="F29" s="31" t="str">
        <f>_xlfn.IFNA(VLOOKUP(L29,Invoer!$A$3:$P$599,10,FALSE),"")</f>
        <v/>
      </c>
      <c r="G29" s="31" t="str">
        <f>_xlfn.IFNA(VLOOKUP(L29,Invoer!$A$3:$P$599,12,FALSE),"")</f>
        <v/>
      </c>
      <c r="H29" s="32" t="str">
        <f>_xlfn.IFNA(VLOOKUP(L29,Invoer!$A$3:$P$599,14,FALSE),"")</f>
        <v/>
      </c>
      <c r="I29" s="34" t="str">
        <f>_xlfn.IFNA(VLOOKUP(L29,Invoer!$A$3:$P$599,16,FALSE),"")</f>
        <v/>
      </c>
      <c r="J29" s="37">
        <f>VLOOKUP($R$1,Deelnemers!$B$1:$D$25,3,FALSE)</f>
        <v>0.56666666666666665</v>
      </c>
      <c r="L29" t="str">
        <f t="shared" ref="L29" si="34">CONCATENATE($D29,"-",$R$1,"-",M29)</f>
        <v>Hanegraaf, Hein-Hanegraaf, Hein-5</v>
      </c>
      <c r="M29">
        <v>5</v>
      </c>
      <c r="N29">
        <f t="shared" si="1"/>
        <v>1E+17</v>
      </c>
      <c r="O29" t="str">
        <f t="shared" si="11"/>
        <v/>
      </c>
      <c r="Q29" s="83" t="str">
        <f t="shared" si="2"/>
        <v/>
      </c>
      <c r="R29" s="35" t="str">
        <f t="shared" si="3"/>
        <v/>
      </c>
      <c r="S29" s="40" t="str">
        <f t="shared" si="4"/>
        <v/>
      </c>
      <c r="T29" s="40" t="str">
        <f t="shared" si="5"/>
        <v/>
      </c>
      <c r="U29" s="40" t="str">
        <f t="shared" si="6"/>
        <v/>
      </c>
      <c r="V29" s="41" t="str">
        <f t="shared" si="7"/>
        <v/>
      </c>
      <c r="W29" s="42" t="str">
        <f t="shared" si="8"/>
        <v/>
      </c>
      <c r="X29" t="str">
        <f t="shared" si="9"/>
        <v/>
      </c>
    </row>
    <row r="30" spans="2:24" ht="15">
      <c r="B30">
        <f t="shared" si="0"/>
        <v>1E+17</v>
      </c>
      <c r="C30" s="35" t="str">
        <f>_xlfn.IFNA(VLOOKUP(L30,Invoer!$A$3:$P$599,3,FALSE),"")</f>
        <v/>
      </c>
      <c r="D30" s="23" t="str">
        <f>Deelnemers!$B$3</f>
        <v>Hanegraaf, Hein</v>
      </c>
      <c r="E30" s="31" t="str">
        <f>IFERROR(IF(VLOOKUP(L30,Invoer!$A$3:$P$599,8,FALSE)&gt;$S$1,$S$1,VLOOKUP(L30,Invoer!$A$3:$P$599,8,FALSE)),"")</f>
        <v/>
      </c>
      <c r="F30" s="31" t="str">
        <f>_xlfn.IFNA(VLOOKUP(L30,Invoer!$A$3:$P$599,10,FALSE),"")</f>
        <v/>
      </c>
      <c r="G30" s="31" t="str">
        <f>_xlfn.IFNA(VLOOKUP(L30,Invoer!$A$3:$P$599,11,FALSE),"")</f>
        <v/>
      </c>
      <c r="H30" s="32" t="str">
        <f>_xlfn.IFNA(VLOOKUP(L30,Invoer!$A$3:$P$599,13,FALSE),"")</f>
        <v/>
      </c>
      <c r="I30" s="34" t="str">
        <f>_xlfn.IFNA(VLOOKUP(L30,Invoer!$A$3:$P$599,15,FALSE),"")</f>
        <v/>
      </c>
      <c r="J30" s="37">
        <f>VLOOKUP($R$1,Deelnemers!$B$1:$D$25,3,FALSE)</f>
        <v>0.56666666666666665</v>
      </c>
      <c r="L30" t="str">
        <f t="shared" ref="L30" si="35">CONCATENATE($R$1,"-",,$D30,"-",M30)</f>
        <v>Hanegraaf, Hein-Hanegraaf, Hein-6</v>
      </c>
      <c r="M30">
        <v>6</v>
      </c>
      <c r="N30">
        <f t="shared" si="1"/>
        <v>1E+17</v>
      </c>
      <c r="O30" t="str">
        <f t="shared" si="11"/>
        <v/>
      </c>
      <c r="Q30" s="83" t="str">
        <f t="shared" si="2"/>
        <v/>
      </c>
      <c r="R30" s="35" t="str">
        <f t="shared" si="3"/>
        <v/>
      </c>
      <c r="S30" s="40" t="str">
        <f t="shared" si="4"/>
        <v/>
      </c>
      <c r="T30" s="40" t="str">
        <f t="shared" si="5"/>
        <v/>
      </c>
      <c r="U30" s="40" t="str">
        <f t="shared" si="6"/>
        <v/>
      </c>
      <c r="V30" s="41" t="str">
        <f t="shared" si="7"/>
        <v/>
      </c>
      <c r="W30" s="42" t="str">
        <f t="shared" si="8"/>
        <v/>
      </c>
      <c r="X30" t="str">
        <f t="shared" si="9"/>
        <v/>
      </c>
    </row>
    <row r="31" spans="2:24" ht="15">
      <c r="B31">
        <f t="shared" si="0"/>
        <v>1E+17</v>
      </c>
      <c r="C31" s="35" t="str">
        <f>_xlfn.IFNA(VLOOKUP(L31,Invoer!$A$3:$P$599,3,FALSE),"")</f>
        <v/>
      </c>
      <c r="D31" s="23" t="str">
        <f>Deelnemers!$B$3</f>
        <v>Hanegraaf, Hein</v>
      </c>
      <c r="E31" s="31" t="str">
        <f>IFERROR(IF(VLOOKUP(L31,Invoer!$A$3:$P$599,9,FALSE)&gt;$S$1,$S$1,VLOOKUP(L31,Invoer!$A$3:$P$599,9,FALSE)),"")</f>
        <v/>
      </c>
      <c r="F31" s="31" t="str">
        <f>_xlfn.IFNA(VLOOKUP(L31,Invoer!$A$3:$P$599,10,FALSE),"")</f>
        <v/>
      </c>
      <c r="G31" s="31" t="str">
        <f>_xlfn.IFNA(VLOOKUP(L31,Invoer!$A$3:$P$599,12,FALSE),"")</f>
        <v/>
      </c>
      <c r="H31" s="32" t="str">
        <f>_xlfn.IFNA(VLOOKUP(L31,Invoer!$A$3:$P$599,14,FALSE),"")</f>
        <v/>
      </c>
      <c r="I31" s="34" t="str">
        <f>_xlfn.IFNA(VLOOKUP(L31,Invoer!$A$3:$P$599,16,FALSE),"")</f>
        <v/>
      </c>
      <c r="J31" s="37">
        <f>VLOOKUP($R$1,Deelnemers!$B$1:$D$25,3,FALSE)</f>
        <v>0.56666666666666665</v>
      </c>
      <c r="L31" t="str">
        <f t="shared" ref="L31" si="36">CONCATENATE($D31,"-",$R$1,"-",M31)</f>
        <v>Hanegraaf, Hein-Hanegraaf, Hein-6</v>
      </c>
      <c r="M31">
        <v>6</v>
      </c>
      <c r="N31">
        <f t="shared" si="1"/>
        <v>1E+17</v>
      </c>
      <c r="O31" t="str">
        <f t="shared" si="11"/>
        <v/>
      </c>
      <c r="Q31" s="83" t="str">
        <f t="shared" si="2"/>
        <v/>
      </c>
      <c r="R31" s="35" t="str">
        <f t="shared" si="3"/>
        <v/>
      </c>
      <c r="S31" s="40" t="str">
        <f t="shared" si="4"/>
        <v/>
      </c>
      <c r="T31" s="40" t="str">
        <f t="shared" si="5"/>
        <v/>
      </c>
      <c r="U31" s="40" t="str">
        <f t="shared" si="6"/>
        <v/>
      </c>
      <c r="V31" s="41" t="str">
        <f t="shared" si="7"/>
        <v/>
      </c>
      <c r="W31" s="42" t="str">
        <f t="shared" si="8"/>
        <v/>
      </c>
      <c r="X31" t="str">
        <f t="shared" si="9"/>
        <v/>
      </c>
    </row>
    <row r="32" spans="2:24" ht="15">
      <c r="B32">
        <f t="shared" si="0"/>
        <v>1E+17</v>
      </c>
      <c r="C32" s="35" t="str">
        <f>_xlfn.IFNA(VLOOKUP(L32,Invoer!$A$3:$P$599,3,FALSE),"")</f>
        <v/>
      </c>
      <c r="D32" s="23" t="str">
        <f>Deelnemers!$B$3</f>
        <v>Hanegraaf, Hein</v>
      </c>
      <c r="E32" s="31" t="str">
        <f>IFERROR(IF(VLOOKUP(L32,Invoer!$A$3:$P$599,8,FALSE)&gt;$S$1,$S$1,VLOOKUP(L32,Invoer!$A$3:$P$599,8,FALSE)),"")</f>
        <v/>
      </c>
      <c r="F32" s="31" t="str">
        <f>_xlfn.IFNA(VLOOKUP(L32,Invoer!$A$3:$P$599,10,FALSE),"")</f>
        <v/>
      </c>
      <c r="G32" s="31" t="str">
        <f>_xlfn.IFNA(VLOOKUP(L32,Invoer!$A$3:$P$599,11,FALSE),"")</f>
        <v/>
      </c>
      <c r="H32" s="32" t="str">
        <f>_xlfn.IFNA(VLOOKUP(L32,Invoer!$A$3:$P$599,13,FALSE),"")</f>
        <v/>
      </c>
      <c r="I32" s="34" t="str">
        <f>_xlfn.IFNA(VLOOKUP(L32,Invoer!$A$3:$P$599,15,FALSE),"")</f>
        <v/>
      </c>
      <c r="J32" s="37">
        <f>VLOOKUP($R$1,Deelnemers!$B$1:$D$25,3,FALSE)</f>
        <v>0.56666666666666665</v>
      </c>
      <c r="L32" t="str">
        <f t="shared" ref="L32" si="37">CONCATENATE($R$1,"-",,$D32,"-",M32)</f>
        <v>Hanegraaf, Hein-Hanegraaf, Hein-7</v>
      </c>
      <c r="M32">
        <v>7</v>
      </c>
      <c r="N32">
        <f t="shared" si="1"/>
        <v>1E+17</v>
      </c>
      <c r="O32" t="str">
        <f t="shared" si="11"/>
        <v/>
      </c>
      <c r="Q32" s="83" t="str">
        <f t="shared" si="2"/>
        <v/>
      </c>
      <c r="R32" s="35" t="str">
        <f t="shared" si="3"/>
        <v/>
      </c>
      <c r="S32" s="40" t="str">
        <f t="shared" si="4"/>
        <v/>
      </c>
      <c r="T32" s="40" t="str">
        <f t="shared" si="5"/>
        <v/>
      </c>
      <c r="U32" s="40" t="str">
        <f t="shared" si="6"/>
        <v/>
      </c>
      <c r="V32" s="41" t="str">
        <f t="shared" si="7"/>
        <v/>
      </c>
      <c r="W32" s="42" t="str">
        <f t="shared" si="8"/>
        <v/>
      </c>
      <c r="X32" t="str">
        <f t="shared" si="9"/>
        <v/>
      </c>
    </row>
    <row r="33" spans="2:24" ht="15">
      <c r="B33">
        <f t="shared" si="0"/>
        <v>1E+17</v>
      </c>
      <c r="C33" s="35" t="str">
        <f>_xlfn.IFNA(VLOOKUP(L33,Invoer!$A$3:$P$599,3,FALSE),"")</f>
        <v/>
      </c>
      <c r="D33" s="23" t="str">
        <f>Deelnemers!$B$3</f>
        <v>Hanegraaf, Hein</v>
      </c>
      <c r="E33" s="31" t="str">
        <f>IFERROR(IF(VLOOKUP(L33,Invoer!$A$3:$P$599,9,FALSE)&gt;$S$1,$S$1,VLOOKUP(L33,Invoer!$A$3:$P$599,9,FALSE)),"")</f>
        <v/>
      </c>
      <c r="F33" s="31" t="str">
        <f>_xlfn.IFNA(VLOOKUP(L33,Invoer!$A$3:$P$599,10,FALSE),"")</f>
        <v/>
      </c>
      <c r="G33" s="31" t="str">
        <f>_xlfn.IFNA(VLOOKUP(L33,Invoer!$A$3:$P$599,12,FALSE),"")</f>
        <v/>
      </c>
      <c r="H33" s="32" t="str">
        <f>_xlfn.IFNA(VLOOKUP(L33,Invoer!$A$3:$P$599,14,FALSE),"")</f>
        <v/>
      </c>
      <c r="I33" s="34" t="str">
        <f>_xlfn.IFNA(VLOOKUP(L33,Invoer!$A$3:$P$599,16,FALSE),"")</f>
        <v/>
      </c>
      <c r="J33" s="37">
        <f>VLOOKUP($R$1,Deelnemers!$B$1:$D$25,3,FALSE)</f>
        <v>0.56666666666666665</v>
      </c>
      <c r="L33" t="str">
        <f t="shared" ref="L33" si="38">CONCATENATE($D33,"-",$R$1,"-",M33)</f>
        <v>Hanegraaf, Hein-Hanegraaf, Hein-7</v>
      </c>
      <c r="M33">
        <v>7</v>
      </c>
      <c r="N33">
        <f t="shared" si="1"/>
        <v>1E+17</v>
      </c>
      <c r="O33" t="str">
        <f t="shared" si="11"/>
        <v/>
      </c>
      <c r="Q33" s="83" t="str">
        <f t="shared" si="2"/>
        <v/>
      </c>
      <c r="R33" s="35" t="str">
        <f t="shared" si="3"/>
        <v/>
      </c>
      <c r="S33" s="40" t="str">
        <f t="shared" si="4"/>
        <v/>
      </c>
      <c r="T33" s="40" t="str">
        <f t="shared" si="5"/>
        <v/>
      </c>
      <c r="U33" s="40" t="str">
        <f t="shared" si="6"/>
        <v/>
      </c>
      <c r="V33" s="41" t="str">
        <f t="shared" si="7"/>
        <v/>
      </c>
      <c r="W33" s="42" t="str">
        <f t="shared" si="8"/>
        <v/>
      </c>
      <c r="X33" t="str">
        <f t="shared" si="9"/>
        <v/>
      </c>
    </row>
    <row r="34" spans="2:24" ht="15">
      <c r="B34">
        <f t="shared" si="0"/>
        <v>1E+17</v>
      </c>
      <c r="C34" s="35" t="str">
        <f>_xlfn.IFNA(VLOOKUP(L34,Invoer!$A$3:$P$599,3,FALSE),"")</f>
        <v/>
      </c>
      <c r="D34" s="23" t="str">
        <f>Deelnemers!$B$3</f>
        <v>Hanegraaf, Hein</v>
      </c>
      <c r="E34" s="31" t="str">
        <f>IFERROR(IF(VLOOKUP(L34,Invoer!$A$3:$P$599,8,FALSE)&gt;$S$1,$S$1,VLOOKUP(L34,Invoer!$A$3:$P$599,8,FALSE)),"")</f>
        <v/>
      </c>
      <c r="F34" s="31" t="str">
        <f>_xlfn.IFNA(VLOOKUP(L34,Invoer!$A$3:$P$599,10,FALSE),"")</f>
        <v/>
      </c>
      <c r="G34" s="31" t="str">
        <f>_xlfn.IFNA(VLOOKUP(L34,Invoer!$A$3:$P$599,11,FALSE),"")</f>
        <v/>
      </c>
      <c r="H34" s="32" t="str">
        <f>_xlfn.IFNA(VLOOKUP(L34,Invoer!$A$3:$P$599,13,FALSE),"")</f>
        <v/>
      </c>
      <c r="I34" s="34" t="str">
        <f>_xlfn.IFNA(VLOOKUP(L34,Invoer!$A$3:$P$599,15,FALSE),"")</f>
        <v/>
      </c>
      <c r="J34" s="37">
        <f>VLOOKUP($R$1,Deelnemers!$B$1:$D$25,3,FALSE)</f>
        <v>0.56666666666666665</v>
      </c>
      <c r="L34" t="str">
        <f t="shared" ref="L34" si="39">CONCATENATE($R$1,"-",,$D34,"-",M34)</f>
        <v>Hanegraaf, Hein-Hanegraaf, Hein-8</v>
      </c>
      <c r="M34">
        <v>8</v>
      </c>
      <c r="N34">
        <f t="shared" si="1"/>
        <v>1E+17</v>
      </c>
      <c r="O34" t="str">
        <f t="shared" si="11"/>
        <v/>
      </c>
      <c r="Q34" s="83" t="str">
        <f t="shared" si="2"/>
        <v/>
      </c>
      <c r="R34" s="35" t="str">
        <f t="shared" si="3"/>
        <v/>
      </c>
      <c r="S34" s="40" t="str">
        <f t="shared" si="4"/>
        <v/>
      </c>
      <c r="T34" s="40" t="str">
        <f t="shared" si="5"/>
        <v/>
      </c>
      <c r="U34" s="40" t="str">
        <f t="shared" si="6"/>
        <v/>
      </c>
      <c r="V34" s="41" t="str">
        <f t="shared" si="7"/>
        <v/>
      </c>
      <c r="W34" s="42" t="str">
        <f t="shared" si="8"/>
        <v/>
      </c>
      <c r="X34" t="str">
        <f t="shared" si="9"/>
        <v/>
      </c>
    </row>
    <row r="35" spans="2:24" ht="15">
      <c r="B35">
        <f t="shared" si="0"/>
        <v>1E+17</v>
      </c>
      <c r="C35" s="35" t="str">
        <f>_xlfn.IFNA(VLOOKUP(L35,Invoer!$A$3:$P$599,3,FALSE),"")</f>
        <v/>
      </c>
      <c r="D35" s="23" t="str">
        <f>Deelnemers!$B$3</f>
        <v>Hanegraaf, Hein</v>
      </c>
      <c r="E35" s="31" t="str">
        <f>IFERROR(IF(VLOOKUP(L35,Invoer!$A$3:$P$599,9,FALSE)&gt;$S$1,$S$1,VLOOKUP(L35,Invoer!$A$3:$P$599,9,FALSE)),"")</f>
        <v/>
      </c>
      <c r="F35" s="31" t="str">
        <f>_xlfn.IFNA(VLOOKUP(L35,Invoer!$A$3:$P$599,10,FALSE),"")</f>
        <v/>
      </c>
      <c r="G35" s="31" t="str">
        <f>_xlfn.IFNA(VLOOKUP(L35,Invoer!$A$3:$P$599,12,FALSE),"")</f>
        <v/>
      </c>
      <c r="H35" s="32" t="str">
        <f>_xlfn.IFNA(VLOOKUP(L35,Invoer!$A$3:$P$599,14,FALSE),"")</f>
        <v/>
      </c>
      <c r="I35" s="34" t="str">
        <f>_xlfn.IFNA(VLOOKUP(L35,Invoer!$A$3:$P$599,16,FALSE),"")</f>
        <v/>
      </c>
      <c r="J35" s="37">
        <f>VLOOKUP($R$1,Deelnemers!$B$1:$D$25,3,FALSE)</f>
        <v>0.56666666666666665</v>
      </c>
      <c r="L35" t="str">
        <f t="shared" ref="L35" si="40">CONCATENATE($D35,"-",$R$1,"-",M35)</f>
        <v>Hanegraaf, Hein-Hanegraaf, Hein-8</v>
      </c>
      <c r="M35">
        <v>8</v>
      </c>
      <c r="N35">
        <f t="shared" si="1"/>
        <v>1E+17</v>
      </c>
      <c r="O35" t="str">
        <f t="shared" si="11"/>
        <v/>
      </c>
      <c r="Q35" s="83" t="str">
        <f t="shared" si="2"/>
        <v/>
      </c>
      <c r="R35" s="35" t="str">
        <f t="shared" si="3"/>
        <v/>
      </c>
      <c r="S35" s="40" t="str">
        <f t="shared" si="4"/>
        <v/>
      </c>
      <c r="T35" s="40" t="str">
        <f t="shared" si="5"/>
        <v/>
      </c>
      <c r="U35" s="40" t="str">
        <f t="shared" si="6"/>
        <v/>
      </c>
      <c r="V35" s="41" t="str">
        <f t="shared" si="7"/>
        <v/>
      </c>
      <c r="W35" s="42" t="str">
        <f t="shared" si="8"/>
        <v/>
      </c>
      <c r="X35" t="str">
        <f t="shared" si="9"/>
        <v/>
      </c>
    </row>
    <row r="36" spans="2:24" ht="15">
      <c r="B36">
        <f t="shared" ref="B36:B67" si="41">IFERROR(IF(COUNTIF($C$4:$C$395,$C36)&gt;1,$C36+(E36/10)+(F36/100)+H36,$C36),100000000000000000)</f>
        <v>1E+17</v>
      </c>
      <c r="C36" s="35" t="str">
        <f>_xlfn.IFNA(VLOOKUP(L36,Invoer!$A$3:$P$599,3,FALSE),"")</f>
        <v/>
      </c>
      <c r="D36" s="23" t="str">
        <f>Deelnemers!$B$4</f>
        <v>Havermans, Jos</v>
      </c>
      <c r="E36" s="31" t="str">
        <f>IFERROR(IF(VLOOKUP(L36,Invoer!$A$3:$P$599,8,FALSE)&gt;$S$1,$S$1,VLOOKUP(L36,Invoer!$A$3:$P$599,8,FALSE)),"")</f>
        <v/>
      </c>
      <c r="F36" s="31" t="str">
        <f>_xlfn.IFNA(VLOOKUP(L36,Invoer!$A$3:$P$599,10,FALSE),"")</f>
        <v/>
      </c>
      <c r="G36" s="31" t="str">
        <f>_xlfn.IFNA(VLOOKUP(L36,Invoer!$A$3:$P$599,11,FALSE),"")</f>
        <v/>
      </c>
      <c r="H36" s="32" t="str">
        <f>_xlfn.IFNA(VLOOKUP(L36,Invoer!$A$3:$P$599,13,FALSE),"")</f>
        <v/>
      </c>
      <c r="I36" s="34" t="str">
        <f>_xlfn.IFNA(VLOOKUP(L36,Invoer!$A$3:$P$599,15,FALSE),"")</f>
        <v/>
      </c>
      <c r="J36" s="37">
        <f>VLOOKUP($R$1,Deelnemers!$B$1:$D$25,3,FALSE)</f>
        <v>0.56666666666666665</v>
      </c>
      <c r="L36" t="str">
        <f t="shared" ref="L36" si="42">CONCATENATE($R$1,"-",,$D36,"-",M36)</f>
        <v>Hanegraaf, Hein-Havermans, Jos-1</v>
      </c>
      <c r="M36">
        <v>1</v>
      </c>
      <c r="N36">
        <f t="shared" ref="N36:N67" si="43">SMALL($B$4:$B$403,ROW($B33))</f>
        <v>1E+17</v>
      </c>
      <c r="O36" t="str">
        <f t="shared" si="11"/>
        <v/>
      </c>
      <c r="Q36" s="83" t="str">
        <f t="shared" ref="Q36:Q67" si="44">VLOOKUP(N36,$B$4:$I$403,2,FALSE)</f>
        <v/>
      </c>
      <c r="R36" s="35" t="str">
        <f t="shared" ref="R36:R67" si="45">IF(Q36="","",VLOOKUP(N36,$B$4:$I$403,3,FALSE))</f>
        <v/>
      </c>
      <c r="S36" s="40" t="str">
        <f t="shared" ref="S36:S67" si="46">VLOOKUP(N36,$B$4:$I$403,4,FALSE)</f>
        <v/>
      </c>
      <c r="T36" s="40" t="str">
        <f t="shared" ref="T36:T67" si="47">VLOOKUP(N36,$B$4:$I$403,5,FALSE)</f>
        <v/>
      </c>
      <c r="U36" s="40" t="str">
        <f t="shared" ref="U36:U67" si="48">VLOOKUP(N36,$B$4:$I$403,6,FALSE)</f>
        <v/>
      </c>
      <c r="V36" s="41" t="str">
        <f t="shared" ref="V36:V67" si="49">VLOOKUP(N36,$B$4:$I$403,7,FALSE)</f>
        <v/>
      </c>
      <c r="W36" s="42" t="str">
        <f t="shared" ref="W36:W67" si="50">VLOOKUP(N36,$B$4:$I$403,8,FALSE)</f>
        <v/>
      </c>
      <c r="X36" t="str">
        <f t="shared" si="9"/>
        <v/>
      </c>
    </row>
    <row r="37" spans="2:24" ht="15">
      <c r="B37">
        <f t="shared" si="41"/>
        <v>45646.03333333334</v>
      </c>
      <c r="C37" s="35">
        <f>_xlfn.IFNA(VLOOKUP(L37,Invoer!$A$3:$P$599,3,FALSE),"")</f>
        <v>45644</v>
      </c>
      <c r="D37" s="23" t="str">
        <f>Deelnemers!$B$4</f>
        <v>Havermans, Jos</v>
      </c>
      <c r="E37" s="31">
        <f>IFERROR(IF(VLOOKUP(L37,Invoer!$A$3:$P$599,9,FALSE)&gt;$S$1,$S$1,VLOOKUP(L37,Invoer!$A$3:$P$599,9,FALSE)),"")</f>
        <v>13</v>
      </c>
      <c r="F37" s="31">
        <f>_xlfn.IFNA(VLOOKUP(L37,Invoer!$A$3:$P$599,10,FALSE),"")</f>
        <v>30</v>
      </c>
      <c r="G37" s="31">
        <f>_xlfn.IFNA(VLOOKUP(L37,Invoer!$A$3:$P$599,12,FALSE),"")</f>
        <v>4</v>
      </c>
      <c r="H37" s="32">
        <f>_xlfn.IFNA(VLOOKUP(L37,Invoer!$A$3:$P$599,14,FALSE),"")</f>
        <v>0.43333333333333335</v>
      </c>
      <c r="I37" s="34">
        <f>_xlfn.IFNA(VLOOKUP(L37,Invoer!$A$3:$P$599,16,FALSE),"")</f>
        <v>0</v>
      </c>
      <c r="J37" s="37">
        <f>VLOOKUP($R$1,Deelnemers!$B$1:$D$25,3,FALSE)</f>
        <v>0.56666666666666665</v>
      </c>
      <c r="L37" t="str">
        <f t="shared" ref="L37" si="51">CONCATENATE($D37,"-",$R$1,"-",M37)</f>
        <v>Havermans, Jos-Hanegraaf, Hein-1</v>
      </c>
      <c r="M37">
        <v>1</v>
      </c>
      <c r="N37">
        <f t="shared" si="43"/>
        <v>1E+17</v>
      </c>
      <c r="O37" t="str">
        <f t="shared" si="11"/>
        <v/>
      </c>
      <c r="Q37" s="83" t="str">
        <f t="shared" si="44"/>
        <v/>
      </c>
      <c r="R37" s="35" t="str">
        <f t="shared" si="45"/>
        <v/>
      </c>
      <c r="S37" s="40" t="str">
        <f t="shared" si="46"/>
        <v/>
      </c>
      <c r="T37" s="40" t="str">
        <f t="shared" si="47"/>
        <v/>
      </c>
      <c r="U37" s="40" t="str">
        <f t="shared" si="48"/>
        <v/>
      </c>
      <c r="V37" s="41" t="str">
        <f t="shared" si="49"/>
        <v/>
      </c>
      <c r="W37" s="42" t="str">
        <f t="shared" si="50"/>
        <v/>
      </c>
      <c r="X37" t="str">
        <f t="shared" si="9"/>
        <v/>
      </c>
    </row>
    <row r="38" spans="2:24" ht="15">
      <c r="B38">
        <f t="shared" si="41"/>
        <v>1E+17</v>
      </c>
      <c r="C38" s="35" t="str">
        <f>_xlfn.IFNA(VLOOKUP(L38,Invoer!$A$3:$P$599,3,FALSE),"")</f>
        <v/>
      </c>
      <c r="D38" s="23" t="str">
        <f>Deelnemers!$B$4</f>
        <v>Havermans, Jos</v>
      </c>
      <c r="E38" s="31" t="str">
        <f>IFERROR(IF(VLOOKUP(L38,Invoer!$A$3:$P$599,8,FALSE)&gt;$S$1,$S$1,VLOOKUP(L38,Invoer!$A$3:$P$599,8,FALSE)),"")</f>
        <v/>
      </c>
      <c r="F38" s="31" t="str">
        <f>_xlfn.IFNA(VLOOKUP(L38,Invoer!$A$3:$P$599,10,FALSE),"")</f>
        <v/>
      </c>
      <c r="G38" s="31" t="str">
        <f>_xlfn.IFNA(VLOOKUP(L38,Invoer!$A$3:$P$599,11,FALSE),"")</f>
        <v/>
      </c>
      <c r="H38" s="32" t="str">
        <f>_xlfn.IFNA(VLOOKUP(L38,Invoer!$A$3:$P$599,13,FALSE),"")</f>
        <v/>
      </c>
      <c r="I38" s="34" t="str">
        <f>_xlfn.IFNA(VLOOKUP(L38,Invoer!$A$3:$P$599,15,FALSE),"")</f>
        <v/>
      </c>
      <c r="J38" s="37">
        <f>VLOOKUP($R$1,Deelnemers!$B$1:$D$25,3,FALSE)</f>
        <v>0.56666666666666665</v>
      </c>
      <c r="L38" t="str">
        <f t="shared" ref="L38" si="52">CONCATENATE($R$1,"-",,$D38,"-",M38)</f>
        <v>Hanegraaf, Hein-Havermans, Jos-2</v>
      </c>
      <c r="M38">
        <v>2</v>
      </c>
      <c r="N38">
        <f t="shared" si="43"/>
        <v>1E+17</v>
      </c>
      <c r="O38" t="str">
        <f t="shared" si="11"/>
        <v/>
      </c>
      <c r="Q38" s="83" t="str">
        <f t="shared" si="44"/>
        <v/>
      </c>
      <c r="R38" s="35" t="str">
        <f t="shared" si="45"/>
        <v/>
      </c>
      <c r="S38" s="40" t="str">
        <f t="shared" si="46"/>
        <v/>
      </c>
      <c r="T38" s="40" t="str">
        <f t="shared" si="47"/>
        <v/>
      </c>
      <c r="U38" s="40" t="str">
        <f t="shared" si="48"/>
        <v/>
      </c>
      <c r="V38" s="41" t="str">
        <f t="shared" si="49"/>
        <v/>
      </c>
      <c r="W38" s="42" t="str">
        <f t="shared" si="50"/>
        <v/>
      </c>
      <c r="X38" t="str">
        <f t="shared" si="9"/>
        <v/>
      </c>
    </row>
    <row r="39" spans="2:24" ht="15">
      <c r="B39">
        <f t="shared" si="41"/>
        <v>1E+17</v>
      </c>
      <c r="C39" s="35" t="str">
        <f>_xlfn.IFNA(VLOOKUP(L39,Invoer!$A$3:$P$599,3,FALSE),"")</f>
        <v/>
      </c>
      <c r="D39" s="23" t="str">
        <f>Deelnemers!$B$4</f>
        <v>Havermans, Jos</v>
      </c>
      <c r="E39" s="31" t="str">
        <f>IFERROR(IF(VLOOKUP(L39,Invoer!$A$3:$P$599,9,FALSE)&gt;$S$1,$S$1,VLOOKUP(L39,Invoer!$A$3:$P$599,9,FALSE)),"")</f>
        <v/>
      </c>
      <c r="F39" s="31" t="str">
        <f>_xlfn.IFNA(VLOOKUP(L39,Invoer!$A$3:$P$599,10,FALSE),"")</f>
        <v/>
      </c>
      <c r="G39" s="31" t="str">
        <f>_xlfn.IFNA(VLOOKUP(L39,Invoer!$A$3:$P$599,12,FALSE),"")</f>
        <v/>
      </c>
      <c r="H39" s="32" t="str">
        <f>_xlfn.IFNA(VLOOKUP(L39,Invoer!$A$3:$P$599,14,FALSE),"")</f>
        <v/>
      </c>
      <c r="I39" s="34" t="str">
        <f>_xlfn.IFNA(VLOOKUP(L39,Invoer!$A$3:$P$599,16,FALSE),"")</f>
        <v/>
      </c>
      <c r="J39" s="37">
        <f>VLOOKUP($R$1,Deelnemers!$B$1:$D$25,3,FALSE)</f>
        <v>0.56666666666666665</v>
      </c>
      <c r="L39" t="str">
        <f t="shared" ref="L39" si="53">CONCATENATE($D39,"-",$R$1,"-",M39)</f>
        <v>Havermans, Jos-Hanegraaf, Hein-2</v>
      </c>
      <c r="M39">
        <v>2</v>
      </c>
      <c r="N39">
        <f t="shared" si="43"/>
        <v>1E+17</v>
      </c>
      <c r="O39" t="str">
        <f t="shared" si="11"/>
        <v/>
      </c>
      <c r="Q39" s="83" t="str">
        <f t="shared" si="44"/>
        <v/>
      </c>
      <c r="R39" s="35" t="str">
        <f t="shared" si="45"/>
        <v/>
      </c>
      <c r="S39" s="40" t="str">
        <f t="shared" si="46"/>
        <v/>
      </c>
      <c r="T39" s="40" t="str">
        <f t="shared" si="47"/>
        <v/>
      </c>
      <c r="U39" s="40" t="str">
        <f t="shared" si="48"/>
        <v/>
      </c>
      <c r="V39" s="41" t="str">
        <f t="shared" si="49"/>
        <v/>
      </c>
      <c r="W39" s="42" t="str">
        <f t="shared" si="50"/>
        <v/>
      </c>
      <c r="X39" t="str">
        <f t="shared" si="9"/>
        <v/>
      </c>
    </row>
    <row r="40" spans="2:24" ht="15">
      <c r="B40">
        <f t="shared" si="41"/>
        <v>1E+17</v>
      </c>
      <c r="C40" s="35" t="str">
        <f>_xlfn.IFNA(VLOOKUP(L40,Invoer!$A$3:$P$599,3,FALSE),"")</f>
        <v/>
      </c>
      <c r="D40" s="23" t="str">
        <f>Deelnemers!$B$4</f>
        <v>Havermans, Jos</v>
      </c>
      <c r="E40" s="31" t="str">
        <f>IFERROR(IF(VLOOKUP(L40,Invoer!$A$3:$P$599,8,FALSE)&gt;$S$1,$S$1,VLOOKUP(L40,Invoer!$A$3:$P$599,8,FALSE)),"")</f>
        <v/>
      </c>
      <c r="F40" s="31" t="str">
        <f>_xlfn.IFNA(VLOOKUP(L40,Invoer!$A$3:$P$599,10,FALSE),"")</f>
        <v/>
      </c>
      <c r="G40" s="31" t="str">
        <f>_xlfn.IFNA(VLOOKUP(L40,Invoer!$A$3:$P$599,11,FALSE),"")</f>
        <v/>
      </c>
      <c r="H40" s="32" t="str">
        <f>_xlfn.IFNA(VLOOKUP(L40,Invoer!$A$3:$P$599,13,FALSE),"")</f>
        <v/>
      </c>
      <c r="I40" s="34" t="str">
        <f>_xlfn.IFNA(VLOOKUP(L40,Invoer!$A$3:$P$599,15,FALSE),"")</f>
        <v/>
      </c>
      <c r="J40" s="37">
        <f>VLOOKUP($R$1,Deelnemers!$B$1:$D$25,3,FALSE)</f>
        <v>0.56666666666666665</v>
      </c>
      <c r="L40" t="str">
        <f t="shared" ref="L40" si="54">CONCATENATE($R$1,"-",,$D40,"-",M40)</f>
        <v>Hanegraaf, Hein-Havermans, Jos-3</v>
      </c>
      <c r="M40">
        <v>3</v>
      </c>
      <c r="N40">
        <f t="shared" si="43"/>
        <v>1E+17</v>
      </c>
      <c r="O40" t="str">
        <f t="shared" si="11"/>
        <v/>
      </c>
      <c r="Q40" s="83" t="str">
        <f t="shared" si="44"/>
        <v/>
      </c>
      <c r="R40" s="35" t="str">
        <f t="shared" si="45"/>
        <v/>
      </c>
      <c r="S40" s="40" t="str">
        <f t="shared" si="46"/>
        <v/>
      </c>
      <c r="T40" s="40" t="str">
        <f t="shared" si="47"/>
        <v/>
      </c>
      <c r="U40" s="40" t="str">
        <f t="shared" si="48"/>
        <v/>
      </c>
      <c r="V40" s="41" t="str">
        <f t="shared" si="49"/>
        <v/>
      </c>
      <c r="W40" s="42" t="str">
        <f t="shared" si="50"/>
        <v/>
      </c>
      <c r="X40" t="str">
        <f t="shared" si="9"/>
        <v/>
      </c>
    </row>
    <row r="41" spans="2:24" ht="15">
      <c r="B41">
        <f t="shared" si="41"/>
        <v>1E+17</v>
      </c>
      <c r="C41" s="35" t="str">
        <f>_xlfn.IFNA(VLOOKUP(L41,Invoer!$A$3:$P$599,3,FALSE),"")</f>
        <v/>
      </c>
      <c r="D41" s="23" t="str">
        <f>Deelnemers!$B$4</f>
        <v>Havermans, Jos</v>
      </c>
      <c r="E41" s="31" t="str">
        <f>IFERROR(IF(VLOOKUP(L41,Invoer!$A$3:$P$599,9,FALSE)&gt;$S$1,$S$1,VLOOKUP(L41,Invoer!$A$3:$P$599,9,FALSE)),"")</f>
        <v/>
      </c>
      <c r="F41" s="31" t="str">
        <f>_xlfn.IFNA(VLOOKUP(L41,Invoer!$A$3:$P$599,10,FALSE),"")</f>
        <v/>
      </c>
      <c r="G41" s="31" t="str">
        <f>_xlfn.IFNA(VLOOKUP(L41,Invoer!$A$3:$P$599,12,FALSE),"")</f>
        <v/>
      </c>
      <c r="H41" s="32" t="str">
        <f>_xlfn.IFNA(VLOOKUP(L41,Invoer!$A$3:$P$599,14,FALSE),"")</f>
        <v/>
      </c>
      <c r="I41" s="34" t="str">
        <f>_xlfn.IFNA(VLOOKUP(L41,Invoer!$A$3:$P$599,16,FALSE),"")</f>
        <v/>
      </c>
      <c r="J41" s="37">
        <f>VLOOKUP($R$1,Deelnemers!$B$1:$D$25,3,FALSE)</f>
        <v>0.56666666666666665</v>
      </c>
      <c r="L41" t="str">
        <f t="shared" ref="L41" si="55">CONCATENATE($D41,"-",$R$1,"-",M41)</f>
        <v>Havermans, Jos-Hanegraaf, Hein-3</v>
      </c>
      <c r="M41">
        <v>3</v>
      </c>
      <c r="N41">
        <f t="shared" si="43"/>
        <v>1E+17</v>
      </c>
      <c r="O41" t="str">
        <f t="shared" si="11"/>
        <v/>
      </c>
      <c r="Q41" s="83" t="str">
        <f t="shared" si="44"/>
        <v/>
      </c>
      <c r="R41" s="35" t="str">
        <f t="shared" si="45"/>
        <v/>
      </c>
      <c r="S41" s="40" t="str">
        <f t="shared" si="46"/>
        <v/>
      </c>
      <c r="T41" s="40" t="str">
        <f t="shared" si="47"/>
        <v/>
      </c>
      <c r="U41" s="40" t="str">
        <f t="shared" si="48"/>
        <v/>
      </c>
      <c r="V41" s="41" t="str">
        <f t="shared" si="49"/>
        <v/>
      </c>
      <c r="W41" s="42" t="str">
        <f t="shared" si="50"/>
        <v/>
      </c>
      <c r="X41" t="str">
        <f t="shared" si="9"/>
        <v/>
      </c>
    </row>
    <row r="42" spans="2:24" ht="15">
      <c r="B42">
        <f t="shared" si="41"/>
        <v>1E+17</v>
      </c>
      <c r="C42" s="35" t="str">
        <f>_xlfn.IFNA(VLOOKUP(L42,Invoer!$A$3:$P$599,3,FALSE),"")</f>
        <v/>
      </c>
      <c r="D42" s="23" t="str">
        <f>Deelnemers!$B$4</f>
        <v>Havermans, Jos</v>
      </c>
      <c r="E42" s="31" t="str">
        <f>IFERROR(IF(VLOOKUP(L42,Invoer!$A$3:$P$599,8,FALSE)&gt;$S$1,$S$1,VLOOKUP(L42,Invoer!$A$3:$P$599,8,FALSE)),"")</f>
        <v/>
      </c>
      <c r="F42" s="31" t="str">
        <f>_xlfn.IFNA(VLOOKUP(L42,Invoer!$A$3:$P$599,10,FALSE),"")</f>
        <v/>
      </c>
      <c r="G42" s="31" t="str">
        <f>_xlfn.IFNA(VLOOKUP(L42,Invoer!$A$3:$P$599,11,FALSE),"")</f>
        <v/>
      </c>
      <c r="H42" s="32" t="str">
        <f>_xlfn.IFNA(VLOOKUP(L42,Invoer!$A$3:$P$599,13,FALSE),"")</f>
        <v/>
      </c>
      <c r="I42" s="34" t="str">
        <f>_xlfn.IFNA(VLOOKUP(L42,Invoer!$A$3:$P$599,15,FALSE),"")</f>
        <v/>
      </c>
      <c r="J42" s="37">
        <f>VLOOKUP($R$1,Deelnemers!$B$1:$D$25,3,FALSE)</f>
        <v>0.56666666666666665</v>
      </c>
      <c r="L42" t="str">
        <f t="shared" ref="L42" si="56">CONCATENATE($R$1,"-",,$D42,"-",M42)</f>
        <v>Hanegraaf, Hein-Havermans, Jos-4</v>
      </c>
      <c r="M42">
        <v>4</v>
      </c>
      <c r="N42">
        <f t="shared" si="43"/>
        <v>1E+17</v>
      </c>
      <c r="O42" t="str">
        <f t="shared" si="11"/>
        <v/>
      </c>
      <c r="Q42" s="83" t="str">
        <f t="shared" si="44"/>
        <v/>
      </c>
      <c r="R42" s="35" t="str">
        <f t="shared" si="45"/>
        <v/>
      </c>
      <c r="S42" s="40" t="str">
        <f t="shared" si="46"/>
        <v/>
      </c>
      <c r="T42" s="40" t="str">
        <f t="shared" si="47"/>
        <v/>
      </c>
      <c r="U42" s="40" t="str">
        <f t="shared" si="48"/>
        <v/>
      </c>
      <c r="V42" s="41" t="str">
        <f t="shared" si="49"/>
        <v/>
      </c>
      <c r="W42" s="42" t="str">
        <f t="shared" si="50"/>
        <v/>
      </c>
      <c r="X42" t="str">
        <f t="shared" si="9"/>
        <v/>
      </c>
    </row>
    <row r="43" spans="2:24" ht="15">
      <c r="B43">
        <f t="shared" si="41"/>
        <v>1E+17</v>
      </c>
      <c r="C43" s="35" t="str">
        <f>_xlfn.IFNA(VLOOKUP(L43,Invoer!$A$3:$P$599,3,FALSE),"")</f>
        <v/>
      </c>
      <c r="D43" s="23" t="str">
        <f>Deelnemers!$B$4</f>
        <v>Havermans, Jos</v>
      </c>
      <c r="E43" s="31" t="str">
        <f>IFERROR(IF(VLOOKUP(L43,Invoer!$A$3:$P$599,9,FALSE)&gt;$S$1,$S$1,VLOOKUP(L43,Invoer!$A$3:$P$599,9,FALSE)),"")</f>
        <v/>
      </c>
      <c r="F43" s="31" t="str">
        <f>_xlfn.IFNA(VLOOKUP(L43,Invoer!$A$3:$P$599,10,FALSE),"")</f>
        <v/>
      </c>
      <c r="G43" s="31" t="str">
        <f>_xlfn.IFNA(VLOOKUP(L43,Invoer!$A$3:$P$599,12,FALSE),"")</f>
        <v/>
      </c>
      <c r="H43" s="32" t="str">
        <f>_xlfn.IFNA(VLOOKUP(L43,Invoer!$A$3:$P$599,14,FALSE),"")</f>
        <v/>
      </c>
      <c r="I43" s="34" t="str">
        <f>_xlfn.IFNA(VLOOKUP(L43,Invoer!$A$3:$P$599,16,FALSE),"")</f>
        <v/>
      </c>
      <c r="J43" s="37">
        <f>VLOOKUP($R$1,Deelnemers!$B$1:$D$25,3,FALSE)</f>
        <v>0.56666666666666665</v>
      </c>
      <c r="L43" t="str">
        <f t="shared" ref="L43" si="57">CONCATENATE($D43,"-",$R$1,"-",M43)</f>
        <v>Havermans, Jos-Hanegraaf, Hein-4</v>
      </c>
      <c r="M43">
        <v>4</v>
      </c>
      <c r="N43">
        <f t="shared" si="43"/>
        <v>1E+17</v>
      </c>
      <c r="O43" t="str">
        <f t="shared" si="11"/>
        <v/>
      </c>
      <c r="Q43" s="83" t="str">
        <f t="shared" si="44"/>
        <v/>
      </c>
      <c r="R43" s="35" t="str">
        <f t="shared" si="45"/>
        <v/>
      </c>
      <c r="S43" s="40" t="str">
        <f t="shared" si="46"/>
        <v/>
      </c>
      <c r="T43" s="40" t="str">
        <f t="shared" si="47"/>
        <v/>
      </c>
      <c r="U43" s="40" t="str">
        <f t="shared" si="48"/>
        <v/>
      </c>
      <c r="V43" s="41" t="str">
        <f t="shared" si="49"/>
        <v/>
      </c>
      <c r="W43" s="42" t="str">
        <f t="shared" si="50"/>
        <v/>
      </c>
      <c r="X43" t="str">
        <f t="shared" si="9"/>
        <v/>
      </c>
    </row>
    <row r="44" spans="2:24" ht="15">
      <c r="B44">
        <f t="shared" si="41"/>
        <v>1E+17</v>
      </c>
      <c r="C44" s="35" t="str">
        <f>_xlfn.IFNA(VLOOKUP(L44,Invoer!$A$3:$P$599,3,FALSE),"")</f>
        <v/>
      </c>
      <c r="D44" s="23" t="str">
        <f>Deelnemers!$B$4</f>
        <v>Havermans, Jos</v>
      </c>
      <c r="E44" s="31" t="str">
        <f>IFERROR(IF(VLOOKUP(L44,Invoer!$A$3:$P$599,8,FALSE)&gt;$S$1,$S$1,VLOOKUP(L44,Invoer!$A$3:$P$599,8,FALSE)),"")</f>
        <v/>
      </c>
      <c r="F44" s="31" t="str">
        <f>_xlfn.IFNA(VLOOKUP(L44,Invoer!$A$3:$P$599,10,FALSE),"")</f>
        <v/>
      </c>
      <c r="G44" s="31" t="str">
        <f>_xlfn.IFNA(VLOOKUP(L44,Invoer!$A$3:$P$599,11,FALSE),"")</f>
        <v/>
      </c>
      <c r="H44" s="32" t="str">
        <f>_xlfn.IFNA(VLOOKUP(L44,Invoer!$A$3:$P$599,13,FALSE),"")</f>
        <v/>
      </c>
      <c r="I44" s="34" t="str">
        <f>_xlfn.IFNA(VLOOKUP(L44,Invoer!$A$3:$P$599,15,FALSE),"")</f>
        <v/>
      </c>
      <c r="J44" s="37">
        <f>VLOOKUP($R$1,Deelnemers!$B$1:$D$25,3,FALSE)</f>
        <v>0.56666666666666665</v>
      </c>
      <c r="L44" t="str">
        <f t="shared" ref="L44" si="58">CONCATENATE($R$1,"-",,$D44,"-",M44)</f>
        <v>Hanegraaf, Hein-Havermans, Jos-5</v>
      </c>
      <c r="M44">
        <v>5</v>
      </c>
      <c r="N44">
        <f t="shared" si="43"/>
        <v>1E+17</v>
      </c>
      <c r="O44" t="str">
        <f t="shared" si="11"/>
        <v/>
      </c>
      <c r="Q44" s="83" t="str">
        <f t="shared" si="44"/>
        <v/>
      </c>
      <c r="R44" s="35" t="str">
        <f t="shared" si="45"/>
        <v/>
      </c>
      <c r="S44" s="40" t="str">
        <f t="shared" si="46"/>
        <v/>
      </c>
      <c r="T44" s="40" t="str">
        <f t="shared" si="47"/>
        <v/>
      </c>
      <c r="U44" s="40" t="str">
        <f t="shared" si="48"/>
        <v/>
      </c>
      <c r="V44" s="41" t="str">
        <f t="shared" si="49"/>
        <v/>
      </c>
      <c r="W44" s="42" t="str">
        <f t="shared" si="50"/>
        <v/>
      </c>
      <c r="X44" t="str">
        <f t="shared" si="9"/>
        <v/>
      </c>
    </row>
    <row r="45" spans="2:24" ht="15">
      <c r="B45">
        <f t="shared" si="41"/>
        <v>1E+17</v>
      </c>
      <c r="C45" s="35" t="str">
        <f>_xlfn.IFNA(VLOOKUP(L45,Invoer!$A$3:$P$599,3,FALSE),"")</f>
        <v/>
      </c>
      <c r="D45" s="23" t="str">
        <f>Deelnemers!$B$4</f>
        <v>Havermans, Jos</v>
      </c>
      <c r="E45" s="31" t="str">
        <f>IFERROR(IF(VLOOKUP(L45,Invoer!$A$3:$P$599,9,FALSE)&gt;$S$1,$S$1,VLOOKUP(L45,Invoer!$A$3:$P$599,9,FALSE)),"")</f>
        <v/>
      </c>
      <c r="F45" s="31" t="str">
        <f>_xlfn.IFNA(VLOOKUP(L45,Invoer!$A$3:$P$599,10,FALSE),"")</f>
        <v/>
      </c>
      <c r="G45" s="31" t="str">
        <f>_xlfn.IFNA(VLOOKUP(L45,Invoer!$A$3:$P$599,12,FALSE),"")</f>
        <v/>
      </c>
      <c r="H45" s="32" t="str">
        <f>_xlfn.IFNA(VLOOKUP(L45,Invoer!$A$3:$P$599,14,FALSE),"")</f>
        <v/>
      </c>
      <c r="I45" s="34" t="str">
        <f>_xlfn.IFNA(VLOOKUP(L45,Invoer!$A$3:$P$599,16,FALSE),"")</f>
        <v/>
      </c>
      <c r="J45" s="37">
        <f>VLOOKUP($R$1,Deelnemers!$B$1:$D$25,3,FALSE)</f>
        <v>0.56666666666666665</v>
      </c>
      <c r="L45" t="str">
        <f t="shared" ref="L45" si="59">CONCATENATE($D45,"-",$R$1,"-",M45)</f>
        <v>Havermans, Jos-Hanegraaf, Hein-5</v>
      </c>
      <c r="M45">
        <v>5</v>
      </c>
      <c r="N45">
        <f t="shared" si="43"/>
        <v>1E+17</v>
      </c>
      <c r="O45" t="str">
        <f t="shared" si="11"/>
        <v/>
      </c>
      <c r="Q45" s="83" t="str">
        <f t="shared" si="44"/>
        <v/>
      </c>
      <c r="R45" s="35" t="str">
        <f t="shared" si="45"/>
        <v/>
      </c>
      <c r="S45" s="40" t="str">
        <f t="shared" si="46"/>
        <v/>
      </c>
      <c r="T45" s="40" t="str">
        <f t="shared" si="47"/>
        <v/>
      </c>
      <c r="U45" s="40" t="str">
        <f t="shared" si="48"/>
        <v/>
      </c>
      <c r="V45" s="41" t="str">
        <f t="shared" si="49"/>
        <v/>
      </c>
      <c r="W45" s="42" t="str">
        <f t="shared" si="50"/>
        <v/>
      </c>
      <c r="X45" t="str">
        <f t="shared" si="9"/>
        <v/>
      </c>
    </row>
    <row r="46" spans="2:24" ht="15">
      <c r="B46">
        <f t="shared" si="41"/>
        <v>1E+17</v>
      </c>
      <c r="C46" s="35" t="str">
        <f>_xlfn.IFNA(VLOOKUP(L46,Invoer!$A$3:$P$599,3,FALSE),"")</f>
        <v/>
      </c>
      <c r="D46" s="23" t="str">
        <f>Deelnemers!$B$4</f>
        <v>Havermans, Jos</v>
      </c>
      <c r="E46" s="31" t="str">
        <f>IFERROR(IF(VLOOKUP(L46,Invoer!$A$3:$P$599,8,FALSE)&gt;$S$1,$S$1,VLOOKUP(L46,Invoer!$A$3:$P$599,8,FALSE)),"")</f>
        <v/>
      </c>
      <c r="F46" s="31" t="str">
        <f>_xlfn.IFNA(VLOOKUP(L46,Invoer!$A$3:$P$599,10,FALSE),"")</f>
        <v/>
      </c>
      <c r="G46" s="31" t="str">
        <f>_xlfn.IFNA(VLOOKUP(L46,Invoer!$A$3:$P$599,11,FALSE),"")</f>
        <v/>
      </c>
      <c r="H46" s="32" t="str">
        <f>_xlfn.IFNA(VLOOKUP(L46,Invoer!$A$3:$P$599,13,FALSE),"")</f>
        <v/>
      </c>
      <c r="I46" s="34" t="str">
        <f>_xlfn.IFNA(VLOOKUP(L46,Invoer!$A$3:$P$599,15,FALSE),"")</f>
        <v/>
      </c>
      <c r="J46" s="37">
        <f>VLOOKUP($R$1,Deelnemers!$B$1:$D$25,3,FALSE)</f>
        <v>0.56666666666666665</v>
      </c>
      <c r="L46" t="str">
        <f t="shared" ref="L46" si="60">CONCATENATE($R$1,"-",,$D46,"-",M46)</f>
        <v>Hanegraaf, Hein-Havermans, Jos-6</v>
      </c>
      <c r="M46">
        <v>6</v>
      </c>
      <c r="N46">
        <f t="shared" si="43"/>
        <v>1E+17</v>
      </c>
      <c r="O46" t="str">
        <f t="shared" si="11"/>
        <v/>
      </c>
      <c r="Q46" s="83" t="str">
        <f t="shared" si="44"/>
        <v/>
      </c>
      <c r="R46" s="35" t="str">
        <f t="shared" si="45"/>
        <v/>
      </c>
      <c r="S46" s="40" t="str">
        <f t="shared" si="46"/>
        <v/>
      </c>
      <c r="T46" s="40" t="str">
        <f t="shared" si="47"/>
        <v/>
      </c>
      <c r="U46" s="40" t="str">
        <f t="shared" si="48"/>
        <v/>
      </c>
      <c r="V46" s="41" t="str">
        <f t="shared" si="49"/>
        <v/>
      </c>
      <c r="W46" s="42" t="str">
        <f t="shared" si="50"/>
        <v/>
      </c>
      <c r="X46" t="str">
        <f t="shared" si="9"/>
        <v/>
      </c>
    </row>
    <row r="47" spans="2:24" ht="15">
      <c r="B47">
        <f t="shared" si="41"/>
        <v>1E+17</v>
      </c>
      <c r="C47" s="35" t="str">
        <f>_xlfn.IFNA(VLOOKUP(L47,Invoer!$A$3:$P$599,3,FALSE),"")</f>
        <v/>
      </c>
      <c r="D47" s="23" t="str">
        <f>Deelnemers!$B$4</f>
        <v>Havermans, Jos</v>
      </c>
      <c r="E47" s="31" t="str">
        <f>IFERROR(IF(VLOOKUP(L47,Invoer!$A$3:$P$599,9,FALSE)&gt;$S$1,$S$1,VLOOKUP(L47,Invoer!$A$3:$P$599,9,FALSE)),"")</f>
        <v/>
      </c>
      <c r="F47" s="31" t="str">
        <f>_xlfn.IFNA(VLOOKUP(L47,Invoer!$A$3:$P$599,10,FALSE),"")</f>
        <v/>
      </c>
      <c r="G47" s="31" t="str">
        <f>_xlfn.IFNA(VLOOKUP(L47,Invoer!$A$3:$P$599,12,FALSE),"")</f>
        <v/>
      </c>
      <c r="H47" s="32" t="str">
        <f>_xlfn.IFNA(VLOOKUP(L47,Invoer!$A$3:$P$599,14,FALSE),"")</f>
        <v/>
      </c>
      <c r="I47" s="34" t="str">
        <f>_xlfn.IFNA(VLOOKUP(L47,Invoer!$A$3:$P$599,16,FALSE),"")</f>
        <v/>
      </c>
      <c r="J47" s="37">
        <f>VLOOKUP($R$1,Deelnemers!$B$1:$D$25,3,FALSE)</f>
        <v>0.56666666666666665</v>
      </c>
      <c r="L47" t="str">
        <f t="shared" ref="L47" si="61">CONCATENATE($D47,"-",$R$1,"-",M47)</f>
        <v>Havermans, Jos-Hanegraaf, Hein-6</v>
      </c>
      <c r="M47">
        <v>6</v>
      </c>
      <c r="N47">
        <f t="shared" si="43"/>
        <v>1E+17</v>
      </c>
      <c r="O47" t="str">
        <f t="shared" si="11"/>
        <v/>
      </c>
      <c r="Q47" s="83" t="str">
        <f t="shared" si="44"/>
        <v/>
      </c>
      <c r="R47" s="35" t="str">
        <f t="shared" si="45"/>
        <v/>
      </c>
      <c r="S47" s="40" t="str">
        <f t="shared" si="46"/>
        <v/>
      </c>
      <c r="T47" s="40" t="str">
        <f t="shared" si="47"/>
        <v/>
      </c>
      <c r="U47" s="40" t="str">
        <f t="shared" si="48"/>
        <v/>
      </c>
      <c r="V47" s="41" t="str">
        <f t="shared" si="49"/>
        <v/>
      </c>
      <c r="W47" s="42" t="str">
        <f t="shared" si="50"/>
        <v/>
      </c>
      <c r="X47" t="str">
        <f t="shared" si="9"/>
        <v/>
      </c>
    </row>
    <row r="48" spans="2:24" ht="15">
      <c r="B48">
        <f t="shared" si="41"/>
        <v>1E+17</v>
      </c>
      <c r="C48" s="35" t="str">
        <f>_xlfn.IFNA(VLOOKUP(L48,Invoer!$A$3:$P$599,3,FALSE),"")</f>
        <v/>
      </c>
      <c r="D48" s="23" t="str">
        <f>Deelnemers!$B$4</f>
        <v>Havermans, Jos</v>
      </c>
      <c r="E48" s="31" t="str">
        <f>IFERROR(IF(VLOOKUP(L48,Invoer!$A$3:$P$599,8,FALSE)&gt;$S$1,$S$1,VLOOKUP(L48,Invoer!$A$3:$P$599,8,FALSE)),"")</f>
        <v/>
      </c>
      <c r="F48" s="31" t="str">
        <f>_xlfn.IFNA(VLOOKUP(L48,Invoer!$A$3:$P$599,10,FALSE),"")</f>
        <v/>
      </c>
      <c r="G48" s="31" t="str">
        <f>_xlfn.IFNA(VLOOKUP(L48,Invoer!$A$3:$P$599,11,FALSE),"")</f>
        <v/>
      </c>
      <c r="H48" s="32" t="str">
        <f>_xlfn.IFNA(VLOOKUP(L48,Invoer!$A$3:$P$599,13,FALSE),"")</f>
        <v/>
      </c>
      <c r="I48" s="34" t="str">
        <f>_xlfn.IFNA(VLOOKUP(L48,Invoer!$A$3:$P$599,15,FALSE),"")</f>
        <v/>
      </c>
      <c r="J48" s="37">
        <f>VLOOKUP($R$1,Deelnemers!$B$1:$D$25,3,FALSE)</f>
        <v>0.56666666666666665</v>
      </c>
      <c r="L48" t="str">
        <f t="shared" ref="L48" si="62">CONCATENATE($R$1,"-",,$D48,"-",M48)</f>
        <v>Hanegraaf, Hein-Havermans, Jos-7</v>
      </c>
      <c r="M48">
        <v>7</v>
      </c>
      <c r="N48">
        <f t="shared" si="43"/>
        <v>1E+17</v>
      </c>
      <c r="O48" t="str">
        <f t="shared" si="11"/>
        <v/>
      </c>
      <c r="Q48" s="83" t="str">
        <f t="shared" si="44"/>
        <v/>
      </c>
      <c r="R48" s="35" t="str">
        <f t="shared" si="45"/>
        <v/>
      </c>
      <c r="S48" s="40" t="str">
        <f t="shared" si="46"/>
        <v/>
      </c>
      <c r="T48" s="40" t="str">
        <f t="shared" si="47"/>
        <v/>
      </c>
      <c r="U48" s="40" t="str">
        <f t="shared" si="48"/>
        <v/>
      </c>
      <c r="V48" s="41" t="str">
        <f t="shared" si="49"/>
        <v/>
      </c>
      <c r="W48" s="42" t="str">
        <f t="shared" si="50"/>
        <v/>
      </c>
      <c r="X48" t="str">
        <f t="shared" si="9"/>
        <v/>
      </c>
    </row>
    <row r="49" spans="2:24" ht="15">
      <c r="B49">
        <f t="shared" si="41"/>
        <v>1E+17</v>
      </c>
      <c r="C49" s="35" t="str">
        <f>_xlfn.IFNA(VLOOKUP(L49,Invoer!$A$3:$P$599,3,FALSE),"")</f>
        <v/>
      </c>
      <c r="D49" s="23" t="str">
        <f>Deelnemers!$B$4</f>
        <v>Havermans, Jos</v>
      </c>
      <c r="E49" s="31" t="str">
        <f>IFERROR(IF(VLOOKUP(L49,Invoer!$A$3:$P$599,9,FALSE)&gt;$S$1,$S$1,VLOOKUP(L49,Invoer!$A$3:$P$599,9,FALSE)),"")</f>
        <v/>
      </c>
      <c r="F49" s="31" t="str">
        <f>_xlfn.IFNA(VLOOKUP(L49,Invoer!$A$3:$P$599,10,FALSE),"")</f>
        <v/>
      </c>
      <c r="G49" s="31" t="str">
        <f>_xlfn.IFNA(VLOOKUP(L49,Invoer!$A$3:$P$599,12,FALSE),"")</f>
        <v/>
      </c>
      <c r="H49" s="32" t="str">
        <f>_xlfn.IFNA(VLOOKUP(L49,Invoer!$A$3:$P$599,14,FALSE),"")</f>
        <v/>
      </c>
      <c r="I49" s="34" t="str">
        <f>_xlfn.IFNA(VLOOKUP(L49,Invoer!$A$3:$P$599,16,FALSE),"")</f>
        <v/>
      </c>
      <c r="J49" s="37">
        <f>VLOOKUP($R$1,Deelnemers!$B$1:$D$25,3,FALSE)</f>
        <v>0.56666666666666665</v>
      </c>
      <c r="L49" t="str">
        <f t="shared" ref="L49" si="63">CONCATENATE($D49,"-",$R$1,"-",M49)</f>
        <v>Havermans, Jos-Hanegraaf, Hein-7</v>
      </c>
      <c r="M49">
        <v>7</v>
      </c>
      <c r="N49">
        <f t="shared" si="43"/>
        <v>1E+17</v>
      </c>
      <c r="O49" t="str">
        <f t="shared" si="11"/>
        <v/>
      </c>
      <c r="Q49" s="83" t="str">
        <f t="shared" si="44"/>
        <v/>
      </c>
      <c r="R49" s="35" t="str">
        <f t="shared" si="45"/>
        <v/>
      </c>
      <c r="S49" s="40" t="str">
        <f t="shared" si="46"/>
        <v/>
      </c>
      <c r="T49" s="40" t="str">
        <f t="shared" si="47"/>
        <v/>
      </c>
      <c r="U49" s="40" t="str">
        <f t="shared" si="48"/>
        <v/>
      </c>
      <c r="V49" s="41" t="str">
        <f t="shared" si="49"/>
        <v/>
      </c>
      <c r="W49" s="42" t="str">
        <f t="shared" si="50"/>
        <v/>
      </c>
      <c r="X49" t="str">
        <f t="shared" si="9"/>
        <v/>
      </c>
    </row>
    <row r="50" spans="2:24" ht="15">
      <c r="B50">
        <f t="shared" si="41"/>
        <v>1E+17</v>
      </c>
      <c r="C50" s="35" t="str">
        <f>_xlfn.IFNA(VLOOKUP(L50,Invoer!$A$3:$P$599,3,FALSE),"")</f>
        <v/>
      </c>
      <c r="D50" s="23" t="str">
        <f>Deelnemers!$B$4</f>
        <v>Havermans, Jos</v>
      </c>
      <c r="E50" s="31" t="str">
        <f>IFERROR(IF(VLOOKUP(L50,Invoer!$A$3:$P$599,8,FALSE)&gt;$S$1,$S$1,VLOOKUP(L50,Invoer!$A$3:$P$599,8,FALSE)),"")</f>
        <v/>
      </c>
      <c r="F50" s="31" t="str">
        <f>_xlfn.IFNA(VLOOKUP(L50,Invoer!$A$3:$P$599,10,FALSE),"")</f>
        <v/>
      </c>
      <c r="G50" s="31" t="str">
        <f>_xlfn.IFNA(VLOOKUP(L50,Invoer!$A$3:$P$599,11,FALSE),"")</f>
        <v/>
      </c>
      <c r="H50" s="32" t="str">
        <f>_xlfn.IFNA(VLOOKUP(L50,Invoer!$A$3:$P$599,13,FALSE),"")</f>
        <v/>
      </c>
      <c r="I50" s="34" t="str">
        <f>_xlfn.IFNA(VLOOKUP(L50,Invoer!$A$3:$P$599,15,FALSE),"")</f>
        <v/>
      </c>
      <c r="J50" s="37">
        <f>VLOOKUP($R$1,Deelnemers!$B$1:$D$25,3,FALSE)</f>
        <v>0.56666666666666665</v>
      </c>
      <c r="L50" t="str">
        <f t="shared" ref="L50" si="64">CONCATENATE($R$1,"-",,$D50,"-",M50)</f>
        <v>Hanegraaf, Hein-Havermans, Jos-8</v>
      </c>
      <c r="M50">
        <v>8</v>
      </c>
      <c r="N50">
        <f t="shared" si="43"/>
        <v>1E+17</v>
      </c>
      <c r="O50" t="str">
        <f t="shared" si="11"/>
        <v/>
      </c>
      <c r="Q50" s="83" t="str">
        <f t="shared" si="44"/>
        <v/>
      </c>
      <c r="R50" s="35" t="str">
        <f t="shared" si="45"/>
        <v/>
      </c>
      <c r="S50" s="40" t="str">
        <f t="shared" si="46"/>
        <v/>
      </c>
      <c r="T50" s="40" t="str">
        <f t="shared" si="47"/>
        <v/>
      </c>
      <c r="U50" s="40" t="str">
        <f t="shared" si="48"/>
        <v/>
      </c>
      <c r="V50" s="41" t="str">
        <f t="shared" si="49"/>
        <v/>
      </c>
      <c r="W50" s="42" t="str">
        <f t="shared" si="50"/>
        <v/>
      </c>
      <c r="X50" t="str">
        <f t="shared" si="9"/>
        <v/>
      </c>
    </row>
    <row r="51" spans="2:24" ht="15">
      <c r="B51">
        <f t="shared" si="41"/>
        <v>1E+17</v>
      </c>
      <c r="C51" s="35" t="str">
        <f>_xlfn.IFNA(VLOOKUP(L51,Invoer!$A$3:$P$599,3,FALSE),"")</f>
        <v/>
      </c>
      <c r="D51" s="23" t="str">
        <f>Deelnemers!$B$4</f>
        <v>Havermans, Jos</v>
      </c>
      <c r="E51" s="31" t="str">
        <f>IFERROR(IF(VLOOKUP(L51,Invoer!$A$3:$P$599,9,FALSE)&gt;$S$1,$S$1,VLOOKUP(L51,Invoer!$A$3:$P$599,9,FALSE)),"")</f>
        <v/>
      </c>
      <c r="F51" s="31" t="str">
        <f>_xlfn.IFNA(VLOOKUP(L51,Invoer!$A$3:$P$599,10,FALSE),"")</f>
        <v/>
      </c>
      <c r="G51" s="31" t="str">
        <f>_xlfn.IFNA(VLOOKUP(L51,Invoer!$A$3:$P$599,12,FALSE),"")</f>
        <v/>
      </c>
      <c r="H51" s="32" t="str">
        <f>_xlfn.IFNA(VLOOKUP(L51,Invoer!$A$3:$P$599,14,FALSE),"")</f>
        <v/>
      </c>
      <c r="I51" s="34" t="str">
        <f>_xlfn.IFNA(VLOOKUP(L51,Invoer!$A$3:$P$599,16,FALSE),"")</f>
        <v/>
      </c>
      <c r="J51" s="37">
        <f>VLOOKUP($R$1,Deelnemers!$B$1:$D$25,3,FALSE)</f>
        <v>0.56666666666666665</v>
      </c>
      <c r="L51" t="str">
        <f t="shared" ref="L51" si="65">CONCATENATE($D51,"-",$R$1,"-",M51)</f>
        <v>Havermans, Jos-Hanegraaf, Hein-8</v>
      </c>
      <c r="M51">
        <v>8</v>
      </c>
      <c r="N51">
        <f t="shared" si="43"/>
        <v>1E+17</v>
      </c>
      <c r="O51" t="str">
        <f t="shared" si="11"/>
        <v/>
      </c>
      <c r="Q51" s="83" t="str">
        <f t="shared" si="44"/>
        <v/>
      </c>
      <c r="R51" s="35" t="str">
        <f t="shared" si="45"/>
        <v/>
      </c>
      <c r="S51" s="40" t="str">
        <f t="shared" si="46"/>
        <v/>
      </c>
      <c r="T51" s="40" t="str">
        <f t="shared" si="47"/>
        <v/>
      </c>
      <c r="U51" s="40" t="str">
        <f t="shared" si="48"/>
        <v/>
      </c>
      <c r="V51" s="41" t="str">
        <f t="shared" si="49"/>
        <v/>
      </c>
      <c r="W51" s="42" t="str">
        <f t="shared" si="50"/>
        <v/>
      </c>
      <c r="X51" t="str">
        <f t="shared" si="9"/>
        <v/>
      </c>
    </row>
    <row r="52" spans="2:24" ht="15">
      <c r="B52">
        <f t="shared" si="41"/>
        <v>1E+17</v>
      </c>
      <c r="C52" s="35" t="str">
        <f>_xlfn.IFNA(VLOOKUP(L52,Invoer!$A$3:$P$599,3,FALSE),"")</f>
        <v/>
      </c>
      <c r="D52" s="23" t="str">
        <f>Deelnemers!$B$5</f>
        <v>Hoppenbrouwers, Ben</v>
      </c>
      <c r="E52" s="31" t="str">
        <f>IFERROR(IF(VLOOKUP(L52,Invoer!$A$3:$P$599,8,FALSE)&gt;$S$1,$S$1,VLOOKUP(L52,Invoer!$A$3:$P$599,8,FALSE)),"")</f>
        <v/>
      </c>
      <c r="F52" s="31" t="str">
        <f>_xlfn.IFNA(VLOOKUP(L52,Invoer!$A$3:$P$599,10,FALSE),"")</f>
        <v/>
      </c>
      <c r="G52" s="31" t="str">
        <f>_xlfn.IFNA(VLOOKUP(L52,Invoer!$A$3:$P$599,11,FALSE),"")</f>
        <v/>
      </c>
      <c r="H52" s="32" t="str">
        <f>_xlfn.IFNA(VLOOKUP(L52,Invoer!$A$3:$P$599,13,FALSE),"")</f>
        <v/>
      </c>
      <c r="I52" s="34" t="str">
        <f>_xlfn.IFNA(VLOOKUP(L52,Invoer!$A$3:$P$599,15,FALSE),"")</f>
        <v/>
      </c>
      <c r="J52" s="37">
        <f>VLOOKUP($R$1,Deelnemers!$B$1:$D$25,3,FALSE)</f>
        <v>0.56666666666666665</v>
      </c>
      <c r="L52" t="str">
        <f t="shared" ref="L52" si="66">CONCATENATE($R$1,"-",,$D52,"-",M52)</f>
        <v>Hanegraaf, Hein-Hoppenbrouwers, Ben-1</v>
      </c>
      <c r="M52">
        <v>1</v>
      </c>
      <c r="N52">
        <f t="shared" si="43"/>
        <v>1E+17</v>
      </c>
      <c r="O52" t="str">
        <f t="shared" si="11"/>
        <v/>
      </c>
      <c r="Q52" s="83" t="str">
        <f t="shared" si="44"/>
        <v/>
      </c>
      <c r="R52" s="35" t="str">
        <f t="shared" si="45"/>
        <v/>
      </c>
      <c r="S52" s="40" t="str">
        <f t="shared" si="46"/>
        <v/>
      </c>
      <c r="T52" s="40" t="str">
        <f t="shared" si="47"/>
        <v/>
      </c>
      <c r="U52" s="40" t="str">
        <f t="shared" si="48"/>
        <v/>
      </c>
      <c r="V52" s="41" t="str">
        <f t="shared" si="49"/>
        <v/>
      </c>
      <c r="W52" s="42" t="str">
        <f t="shared" si="50"/>
        <v/>
      </c>
      <c r="X52" t="str">
        <f t="shared" si="9"/>
        <v/>
      </c>
    </row>
    <row r="53" spans="2:24" ht="15">
      <c r="B53">
        <f t="shared" si="41"/>
        <v>45554.951739130433</v>
      </c>
      <c r="C53" s="35">
        <f>_xlfn.IFNA(VLOOKUP(L53,Invoer!$A$3:$P$599,3,FALSE),"")</f>
        <v>45553</v>
      </c>
      <c r="D53" s="23" t="str">
        <f>Deelnemers!$B$5</f>
        <v>Hoppenbrouwers, Ben</v>
      </c>
      <c r="E53" s="31">
        <f>IFERROR(IF(VLOOKUP(L53,Invoer!$A$3:$P$599,9,FALSE)&gt;$S$1,$S$1,VLOOKUP(L53,Invoer!$A$3:$P$599,9,FALSE)),"")</f>
        <v>12</v>
      </c>
      <c r="F53" s="31">
        <f>_xlfn.IFNA(VLOOKUP(L53,Invoer!$A$3:$P$599,10,FALSE),"")</f>
        <v>23</v>
      </c>
      <c r="G53" s="31">
        <f>_xlfn.IFNA(VLOOKUP(L53,Invoer!$A$3:$P$599,12,FALSE),"")</f>
        <v>2</v>
      </c>
      <c r="H53" s="32">
        <f>_xlfn.IFNA(VLOOKUP(L53,Invoer!$A$3:$P$599,14,FALSE),"")</f>
        <v>0.52173913043478259</v>
      </c>
      <c r="I53" s="34">
        <f>_xlfn.IFNA(VLOOKUP(L53,Invoer!$A$3:$P$599,16,FALSE),"")</f>
        <v>0</v>
      </c>
      <c r="J53" s="37">
        <f>VLOOKUP($R$1,Deelnemers!$B$1:$D$25,3,FALSE)</f>
        <v>0.56666666666666665</v>
      </c>
      <c r="L53" t="str">
        <f t="shared" ref="L53" si="67">CONCATENATE($D53,"-",$R$1,"-",M53)</f>
        <v>Hoppenbrouwers, Ben-Hanegraaf, Hein-1</v>
      </c>
      <c r="M53">
        <v>1</v>
      </c>
      <c r="N53">
        <f t="shared" si="43"/>
        <v>1E+17</v>
      </c>
      <c r="O53" t="str">
        <f t="shared" si="11"/>
        <v/>
      </c>
      <c r="Q53" s="83" t="str">
        <f t="shared" si="44"/>
        <v/>
      </c>
      <c r="R53" s="35" t="str">
        <f t="shared" si="45"/>
        <v/>
      </c>
      <c r="S53" s="40" t="str">
        <f t="shared" si="46"/>
        <v/>
      </c>
      <c r="T53" s="40" t="str">
        <f t="shared" si="47"/>
        <v/>
      </c>
      <c r="U53" s="40" t="str">
        <f t="shared" si="48"/>
        <v/>
      </c>
      <c r="V53" s="41" t="str">
        <f t="shared" si="49"/>
        <v/>
      </c>
      <c r="W53" s="42" t="str">
        <f t="shared" si="50"/>
        <v/>
      </c>
      <c r="X53" t="str">
        <f t="shared" si="9"/>
        <v/>
      </c>
    </row>
    <row r="54" spans="2:24" ht="15">
      <c r="B54">
        <f t="shared" si="41"/>
        <v>1E+17</v>
      </c>
      <c r="C54" s="35" t="str">
        <f>_xlfn.IFNA(VLOOKUP(L54,Invoer!$A$3:$P$599,3,FALSE),"")</f>
        <v/>
      </c>
      <c r="D54" s="23" t="str">
        <f>Deelnemers!$B$5</f>
        <v>Hoppenbrouwers, Ben</v>
      </c>
      <c r="E54" s="31" t="str">
        <f>IFERROR(IF(VLOOKUP(L54,Invoer!$A$3:$P$599,8,FALSE)&gt;$S$1,$S$1,VLOOKUP(L54,Invoer!$A$3:$P$599,8,FALSE)),"")</f>
        <v/>
      </c>
      <c r="F54" s="31" t="str">
        <f>_xlfn.IFNA(VLOOKUP(L54,Invoer!$A$3:$P$599,10,FALSE),"")</f>
        <v/>
      </c>
      <c r="G54" s="31" t="str">
        <f>_xlfn.IFNA(VLOOKUP(L54,Invoer!$A$3:$P$599,11,FALSE),"")</f>
        <v/>
      </c>
      <c r="H54" s="32" t="str">
        <f>_xlfn.IFNA(VLOOKUP(L54,Invoer!$A$3:$P$599,13,FALSE),"")</f>
        <v/>
      </c>
      <c r="I54" s="34" t="str">
        <f>_xlfn.IFNA(VLOOKUP(L54,Invoer!$A$3:$P$599,15,FALSE),"")</f>
        <v/>
      </c>
      <c r="J54" s="37">
        <f>VLOOKUP($R$1,Deelnemers!$B$1:$D$25,3,FALSE)</f>
        <v>0.56666666666666665</v>
      </c>
      <c r="L54" t="str">
        <f t="shared" ref="L54" si="68">CONCATENATE($R$1,"-",,$D54,"-",M54)</f>
        <v>Hanegraaf, Hein-Hoppenbrouwers, Ben-2</v>
      </c>
      <c r="M54">
        <v>2</v>
      </c>
      <c r="N54">
        <f t="shared" si="43"/>
        <v>1E+17</v>
      </c>
      <c r="O54" t="str">
        <f t="shared" si="11"/>
        <v/>
      </c>
      <c r="Q54" s="83" t="str">
        <f t="shared" si="44"/>
        <v/>
      </c>
      <c r="R54" s="35" t="str">
        <f t="shared" si="45"/>
        <v/>
      </c>
      <c r="S54" s="40" t="str">
        <f t="shared" si="46"/>
        <v/>
      </c>
      <c r="T54" s="40" t="str">
        <f t="shared" si="47"/>
        <v/>
      </c>
      <c r="U54" s="40" t="str">
        <f t="shared" si="48"/>
        <v/>
      </c>
      <c r="V54" s="41" t="str">
        <f t="shared" si="49"/>
        <v/>
      </c>
      <c r="W54" s="42" t="str">
        <f t="shared" si="50"/>
        <v/>
      </c>
      <c r="X54" t="str">
        <f t="shared" si="9"/>
        <v/>
      </c>
    </row>
    <row r="55" spans="2:24" ht="15">
      <c r="B55">
        <f t="shared" si="41"/>
        <v>45680.9</v>
      </c>
      <c r="C55" s="35">
        <f>_xlfn.IFNA(VLOOKUP(L55,Invoer!$A$3:$P$599,3,FALSE),"")</f>
        <v>45679</v>
      </c>
      <c r="D55" s="23" t="str">
        <f>Deelnemers!$B$5</f>
        <v>Hoppenbrouwers, Ben</v>
      </c>
      <c r="E55" s="31">
        <f>IFERROR(IF(VLOOKUP(L55,Invoer!$A$3:$P$599,9,FALSE)&gt;$S$1,$S$1,VLOOKUP(L55,Invoer!$A$3:$P$599,9,FALSE)),"")</f>
        <v>12</v>
      </c>
      <c r="F55" s="31">
        <f>_xlfn.IFNA(VLOOKUP(L55,Invoer!$A$3:$P$599,10,FALSE),"")</f>
        <v>30</v>
      </c>
      <c r="G55" s="31">
        <f>_xlfn.IFNA(VLOOKUP(L55,Invoer!$A$3:$P$599,12,FALSE),"")</f>
        <v>3</v>
      </c>
      <c r="H55" s="32">
        <f>_xlfn.IFNA(VLOOKUP(L55,Invoer!$A$3:$P$599,14,FALSE),"")</f>
        <v>0.4</v>
      </c>
      <c r="I55" s="34">
        <f>_xlfn.IFNA(VLOOKUP(L55,Invoer!$A$3:$P$599,16,FALSE),"")</f>
        <v>0</v>
      </c>
      <c r="J55" s="37">
        <f>VLOOKUP($R$1,Deelnemers!$B$1:$D$25,3,FALSE)</f>
        <v>0.56666666666666665</v>
      </c>
      <c r="L55" t="str">
        <f t="shared" ref="L55" si="69">CONCATENATE($D55,"-",$R$1,"-",M55)</f>
        <v>Hoppenbrouwers, Ben-Hanegraaf, Hein-2</v>
      </c>
      <c r="M55">
        <v>2</v>
      </c>
      <c r="N55">
        <f t="shared" si="43"/>
        <v>1E+17</v>
      </c>
      <c r="O55" t="str">
        <f t="shared" si="11"/>
        <v/>
      </c>
      <c r="Q55" s="83" t="str">
        <f t="shared" si="44"/>
        <v/>
      </c>
      <c r="R55" s="35" t="str">
        <f t="shared" si="45"/>
        <v/>
      </c>
      <c r="S55" s="40" t="str">
        <f t="shared" si="46"/>
        <v/>
      </c>
      <c r="T55" s="40" t="str">
        <f t="shared" si="47"/>
        <v/>
      </c>
      <c r="U55" s="40" t="str">
        <f t="shared" si="48"/>
        <v/>
      </c>
      <c r="V55" s="41" t="str">
        <f t="shared" si="49"/>
        <v/>
      </c>
      <c r="W55" s="42" t="str">
        <f t="shared" si="50"/>
        <v/>
      </c>
      <c r="X55" t="str">
        <f t="shared" si="9"/>
        <v/>
      </c>
    </row>
    <row r="56" spans="2:24" ht="15">
      <c r="B56">
        <f t="shared" si="41"/>
        <v>1E+17</v>
      </c>
      <c r="C56" s="35" t="str">
        <f>_xlfn.IFNA(VLOOKUP(L56,Invoer!$A$3:$P$599,3,FALSE),"")</f>
        <v/>
      </c>
      <c r="D56" s="23" t="str">
        <f>Deelnemers!$B$5</f>
        <v>Hoppenbrouwers, Ben</v>
      </c>
      <c r="E56" s="31" t="str">
        <f>IFERROR(IF(VLOOKUP(L56,Invoer!$A$3:$P$599,8,FALSE)&gt;$S$1,$S$1,VLOOKUP(L56,Invoer!$A$3:$P$599,8,FALSE)),"")</f>
        <v/>
      </c>
      <c r="F56" s="31" t="str">
        <f>_xlfn.IFNA(VLOOKUP(L56,Invoer!$A$3:$P$599,10,FALSE),"")</f>
        <v/>
      </c>
      <c r="G56" s="31" t="str">
        <f>_xlfn.IFNA(VLOOKUP(L56,Invoer!$A$3:$P$599,11,FALSE),"")</f>
        <v/>
      </c>
      <c r="H56" s="32" t="str">
        <f>_xlfn.IFNA(VLOOKUP(L56,Invoer!$A$3:$P$599,13,FALSE),"")</f>
        <v/>
      </c>
      <c r="I56" s="34" t="str">
        <f>_xlfn.IFNA(VLOOKUP(L56,Invoer!$A$3:$P$599,15,FALSE),"")</f>
        <v/>
      </c>
      <c r="J56" s="37">
        <f>VLOOKUP($R$1,Deelnemers!$B$1:$D$25,3,FALSE)</f>
        <v>0.56666666666666665</v>
      </c>
      <c r="L56" t="str">
        <f t="shared" ref="L56" si="70">CONCATENATE($R$1,"-",,$D56,"-",M56)</f>
        <v>Hanegraaf, Hein-Hoppenbrouwers, Ben-3</v>
      </c>
      <c r="M56">
        <v>3</v>
      </c>
      <c r="N56">
        <f t="shared" si="43"/>
        <v>1E+17</v>
      </c>
      <c r="O56" t="str">
        <f t="shared" si="11"/>
        <v/>
      </c>
      <c r="Q56" s="83" t="str">
        <f t="shared" si="44"/>
        <v/>
      </c>
      <c r="R56" s="35" t="str">
        <f t="shared" si="45"/>
        <v/>
      </c>
      <c r="S56" s="40" t="str">
        <f t="shared" si="46"/>
        <v/>
      </c>
      <c r="T56" s="40" t="str">
        <f t="shared" si="47"/>
        <v/>
      </c>
      <c r="U56" s="40" t="str">
        <f t="shared" si="48"/>
        <v/>
      </c>
      <c r="V56" s="41" t="str">
        <f t="shared" si="49"/>
        <v/>
      </c>
      <c r="W56" s="42" t="str">
        <f t="shared" si="50"/>
        <v/>
      </c>
      <c r="X56" t="str">
        <f t="shared" si="9"/>
        <v/>
      </c>
    </row>
    <row r="57" spans="2:24" ht="15">
      <c r="B57">
        <f t="shared" si="41"/>
        <v>1E+17</v>
      </c>
      <c r="C57" s="35" t="str">
        <f>_xlfn.IFNA(VLOOKUP(L57,Invoer!$A$3:$P$599,3,FALSE),"")</f>
        <v/>
      </c>
      <c r="D57" s="23" t="str">
        <f>Deelnemers!$B$5</f>
        <v>Hoppenbrouwers, Ben</v>
      </c>
      <c r="E57" s="31" t="str">
        <f>IFERROR(IF(VLOOKUP(L57,Invoer!$A$3:$P$599,9,FALSE)&gt;$S$1,$S$1,VLOOKUP(L57,Invoer!$A$3:$P$599,9,FALSE)),"")</f>
        <v/>
      </c>
      <c r="F57" s="31" t="str">
        <f>_xlfn.IFNA(VLOOKUP(L57,Invoer!$A$3:$P$599,10,FALSE),"")</f>
        <v/>
      </c>
      <c r="G57" s="31" t="str">
        <f>_xlfn.IFNA(VLOOKUP(L57,Invoer!$A$3:$P$599,12,FALSE),"")</f>
        <v/>
      </c>
      <c r="H57" s="32" t="str">
        <f>_xlfn.IFNA(VLOOKUP(L57,Invoer!$A$3:$P$599,14,FALSE),"")</f>
        <v/>
      </c>
      <c r="I57" s="34" t="str">
        <f>_xlfn.IFNA(VLOOKUP(L57,Invoer!$A$3:$P$599,16,FALSE),"")</f>
        <v/>
      </c>
      <c r="J57" s="37">
        <f>VLOOKUP($R$1,Deelnemers!$B$1:$D$25,3,FALSE)</f>
        <v>0.56666666666666665</v>
      </c>
      <c r="L57" t="str">
        <f t="shared" ref="L57" si="71">CONCATENATE($D57,"-",$R$1,"-",M57)</f>
        <v>Hoppenbrouwers, Ben-Hanegraaf, Hein-3</v>
      </c>
      <c r="M57">
        <v>3</v>
      </c>
      <c r="N57">
        <f t="shared" si="43"/>
        <v>1E+17</v>
      </c>
      <c r="O57" t="str">
        <f t="shared" si="11"/>
        <v/>
      </c>
      <c r="Q57" s="83" t="str">
        <f t="shared" si="44"/>
        <v/>
      </c>
      <c r="R57" s="35" t="str">
        <f t="shared" si="45"/>
        <v/>
      </c>
      <c r="S57" s="40" t="str">
        <f t="shared" si="46"/>
        <v/>
      </c>
      <c r="T57" s="40" t="str">
        <f t="shared" si="47"/>
        <v/>
      </c>
      <c r="U57" s="40" t="str">
        <f t="shared" si="48"/>
        <v/>
      </c>
      <c r="V57" s="41" t="str">
        <f t="shared" si="49"/>
        <v/>
      </c>
      <c r="W57" s="42" t="str">
        <f t="shared" si="50"/>
        <v/>
      </c>
      <c r="X57" t="str">
        <f t="shared" si="9"/>
        <v/>
      </c>
    </row>
    <row r="58" spans="2:24" ht="15">
      <c r="B58">
        <f t="shared" si="41"/>
        <v>1E+17</v>
      </c>
      <c r="C58" s="35" t="str">
        <f>_xlfn.IFNA(VLOOKUP(L58,Invoer!$A$3:$P$599,3,FALSE),"")</f>
        <v/>
      </c>
      <c r="D58" s="23" t="str">
        <f>Deelnemers!$B$5</f>
        <v>Hoppenbrouwers, Ben</v>
      </c>
      <c r="E58" s="31" t="str">
        <f>IFERROR(IF(VLOOKUP(L58,Invoer!$A$3:$P$599,8,FALSE)&gt;$S$1,$S$1,VLOOKUP(L58,Invoer!$A$3:$P$599,8,FALSE)),"")</f>
        <v/>
      </c>
      <c r="F58" s="31" t="str">
        <f>_xlfn.IFNA(VLOOKUP(L58,Invoer!$A$3:$P$599,10,FALSE),"")</f>
        <v/>
      </c>
      <c r="G58" s="31" t="str">
        <f>_xlfn.IFNA(VLOOKUP(L58,Invoer!$A$3:$P$599,11,FALSE),"")</f>
        <v/>
      </c>
      <c r="H58" s="32" t="str">
        <f>_xlfn.IFNA(VLOOKUP(L58,Invoer!$A$3:$P$599,13,FALSE),"")</f>
        <v/>
      </c>
      <c r="I58" s="34" t="str">
        <f>_xlfn.IFNA(VLOOKUP(L58,Invoer!$A$3:$P$599,15,FALSE),"")</f>
        <v/>
      </c>
      <c r="J58" s="37">
        <f>VLOOKUP($R$1,Deelnemers!$B$1:$D$25,3,FALSE)</f>
        <v>0.56666666666666665</v>
      </c>
      <c r="L58" t="str">
        <f t="shared" ref="L58" si="72">CONCATENATE($R$1,"-",,$D58,"-",M58)</f>
        <v>Hanegraaf, Hein-Hoppenbrouwers, Ben-4</v>
      </c>
      <c r="M58">
        <v>4</v>
      </c>
      <c r="N58">
        <f t="shared" si="43"/>
        <v>1E+17</v>
      </c>
      <c r="O58" t="str">
        <f t="shared" si="11"/>
        <v/>
      </c>
      <c r="Q58" s="83" t="str">
        <f t="shared" si="44"/>
        <v/>
      </c>
      <c r="R58" s="35" t="str">
        <f t="shared" si="45"/>
        <v/>
      </c>
      <c r="S58" s="40" t="str">
        <f t="shared" si="46"/>
        <v/>
      </c>
      <c r="T58" s="40" t="str">
        <f t="shared" si="47"/>
        <v/>
      </c>
      <c r="U58" s="40" t="str">
        <f t="shared" si="48"/>
        <v/>
      </c>
      <c r="V58" s="41" t="str">
        <f t="shared" si="49"/>
        <v/>
      </c>
      <c r="W58" s="42" t="str">
        <f t="shared" si="50"/>
        <v/>
      </c>
      <c r="X58" t="str">
        <f t="shared" si="9"/>
        <v/>
      </c>
    </row>
    <row r="59" spans="2:24" ht="15">
      <c r="B59">
        <f t="shared" si="41"/>
        <v>1E+17</v>
      </c>
      <c r="C59" s="35" t="str">
        <f>_xlfn.IFNA(VLOOKUP(L59,Invoer!$A$3:$P$599,3,FALSE),"")</f>
        <v/>
      </c>
      <c r="D59" s="23" t="str">
        <f>Deelnemers!$B$5</f>
        <v>Hoppenbrouwers, Ben</v>
      </c>
      <c r="E59" s="31" t="str">
        <f>IFERROR(IF(VLOOKUP(L59,Invoer!$A$3:$P$599,9,FALSE)&gt;$S$1,$S$1,VLOOKUP(L59,Invoer!$A$3:$P$599,9,FALSE)),"")</f>
        <v/>
      </c>
      <c r="F59" s="31" t="str">
        <f>_xlfn.IFNA(VLOOKUP(L59,Invoer!$A$3:$P$599,10,FALSE),"")</f>
        <v/>
      </c>
      <c r="G59" s="31" t="str">
        <f>_xlfn.IFNA(VLOOKUP(L59,Invoer!$A$3:$P$599,12,FALSE),"")</f>
        <v/>
      </c>
      <c r="H59" s="32" t="str">
        <f>_xlfn.IFNA(VLOOKUP(L59,Invoer!$A$3:$P$599,14,FALSE),"")</f>
        <v/>
      </c>
      <c r="I59" s="34" t="str">
        <f>_xlfn.IFNA(VLOOKUP(L59,Invoer!$A$3:$P$599,16,FALSE),"")</f>
        <v/>
      </c>
      <c r="J59" s="37">
        <f>VLOOKUP($R$1,Deelnemers!$B$1:$D$25,3,FALSE)</f>
        <v>0.56666666666666665</v>
      </c>
      <c r="L59" t="str">
        <f t="shared" ref="L59" si="73">CONCATENATE($D59,"-",$R$1,"-",M59)</f>
        <v>Hoppenbrouwers, Ben-Hanegraaf, Hein-4</v>
      </c>
      <c r="M59">
        <v>4</v>
      </c>
      <c r="N59">
        <f t="shared" si="43"/>
        <v>1E+17</v>
      </c>
      <c r="O59" t="str">
        <f t="shared" si="11"/>
        <v/>
      </c>
      <c r="Q59" s="83" t="str">
        <f t="shared" si="44"/>
        <v/>
      </c>
      <c r="R59" s="35" t="str">
        <f t="shared" si="45"/>
        <v/>
      </c>
      <c r="S59" s="40" t="str">
        <f t="shared" si="46"/>
        <v/>
      </c>
      <c r="T59" s="40" t="str">
        <f t="shared" si="47"/>
        <v/>
      </c>
      <c r="U59" s="40" t="str">
        <f t="shared" si="48"/>
        <v/>
      </c>
      <c r="V59" s="41" t="str">
        <f t="shared" si="49"/>
        <v/>
      </c>
      <c r="W59" s="42" t="str">
        <f t="shared" si="50"/>
        <v/>
      </c>
      <c r="X59" t="str">
        <f t="shared" si="9"/>
        <v/>
      </c>
    </row>
    <row r="60" spans="2:24" ht="15">
      <c r="B60">
        <f t="shared" si="41"/>
        <v>1E+17</v>
      </c>
      <c r="C60" s="35" t="str">
        <f>_xlfn.IFNA(VLOOKUP(L60,Invoer!$A$3:$P$599,3,FALSE),"")</f>
        <v/>
      </c>
      <c r="D60" s="23" t="str">
        <f>Deelnemers!$B$5</f>
        <v>Hoppenbrouwers, Ben</v>
      </c>
      <c r="E60" s="31" t="str">
        <f>IFERROR(IF(VLOOKUP(L60,Invoer!$A$3:$P$599,8,FALSE)&gt;$S$1,$S$1,VLOOKUP(L60,Invoer!$A$3:$P$599,8,FALSE)),"")</f>
        <v/>
      </c>
      <c r="F60" s="31" t="str">
        <f>_xlfn.IFNA(VLOOKUP(L60,Invoer!$A$3:$P$599,10,FALSE),"")</f>
        <v/>
      </c>
      <c r="G60" s="31" t="str">
        <f>_xlfn.IFNA(VLOOKUP(L60,Invoer!$A$3:$P$599,11,FALSE),"")</f>
        <v/>
      </c>
      <c r="H60" s="32" t="str">
        <f>_xlfn.IFNA(VLOOKUP(L60,Invoer!$A$3:$P$599,13,FALSE),"")</f>
        <v/>
      </c>
      <c r="I60" s="34" t="str">
        <f>_xlfn.IFNA(VLOOKUP(L60,Invoer!$A$3:$P$599,15,FALSE),"")</f>
        <v/>
      </c>
      <c r="J60" s="37">
        <f>VLOOKUP($R$1,Deelnemers!$B$1:$D$25,3,FALSE)</f>
        <v>0.56666666666666665</v>
      </c>
      <c r="L60" t="str">
        <f t="shared" ref="L60" si="74">CONCATENATE($R$1,"-",,$D60,"-",M60)</f>
        <v>Hanegraaf, Hein-Hoppenbrouwers, Ben-5</v>
      </c>
      <c r="M60">
        <v>5</v>
      </c>
      <c r="N60">
        <f t="shared" si="43"/>
        <v>1E+17</v>
      </c>
      <c r="O60" t="str">
        <f t="shared" si="11"/>
        <v/>
      </c>
      <c r="Q60" s="83" t="str">
        <f t="shared" si="44"/>
        <v/>
      </c>
      <c r="R60" s="35" t="str">
        <f t="shared" si="45"/>
        <v/>
      </c>
      <c r="S60" s="40" t="str">
        <f t="shared" si="46"/>
        <v/>
      </c>
      <c r="T60" s="40" t="str">
        <f t="shared" si="47"/>
        <v/>
      </c>
      <c r="U60" s="40" t="str">
        <f t="shared" si="48"/>
        <v/>
      </c>
      <c r="V60" s="41" t="str">
        <f t="shared" si="49"/>
        <v/>
      </c>
      <c r="W60" s="42" t="str">
        <f t="shared" si="50"/>
        <v/>
      </c>
      <c r="X60" t="str">
        <f t="shared" si="9"/>
        <v/>
      </c>
    </row>
    <row r="61" spans="2:24" ht="15">
      <c r="B61">
        <f t="shared" si="41"/>
        <v>1E+17</v>
      </c>
      <c r="C61" s="35" t="str">
        <f>_xlfn.IFNA(VLOOKUP(L61,Invoer!$A$3:$P$599,3,FALSE),"")</f>
        <v/>
      </c>
      <c r="D61" s="23" t="str">
        <f>Deelnemers!$B$5</f>
        <v>Hoppenbrouwers, Ben</v>
      </c>
      <c r="E61" s="31" t="str">
        <f>IFERROR(IF(VLOOKUP(L61,Invoer!$A$3:$P$599,9,FALSE)&gt;$S$1,$S$1,VLOOKUP(L61,Invoer!$A$3:$P$599,9,FALSE)),"")</f>
        <v/>
      </c>
      <c r="F61" s="31" t="str">
        <f>_xlfn.IFNA(VLOOKUP(L61,Invoer!$A$3:$P$599,10,FALSE),"")</f>
        <v/>
      </c>
      <c r="G61" s="31" t="str">
        <f>_xlfn.IFNA(VLOOKUP(L61,Invoer!$A$3:$P$599,12,FALSE),"")</f>
        <v/>
      </c>
      <c r="H61" s="32" t="str">
        <f>_xlfn.IFNA(VLOOKUP(L61,Invoer!$A$3:$P$599,14,FALSE),"")</f>
        <v/>
      </c>
      <c r="I61" s="34" t="str">
        <f>_xlfn.IFNA(VLOOKUP(L61,Invoer!$A$3:$P$599,16,FALSE),"")</f>
        <v/>
      </c>
      <c r="J61" s="37">
        <f>VLOOKUP($R$1,Deelnemers!$B$1:$D$25,3,FALSE)</f>
        <v>0.56666666666666665</v>
      </c>
      <c r="L61" t="str">
        <f t="shared" ref="L61" si="75">CONCATENATE($D61,"-",$R$1,"-",M61)</f>
        <v>Hoppenbrouwers, Ben-Hanegraaf, Hein-5</v>
      </c>
      <c r="M61">
        <v>5</v>
      </c>
      <c r="N61">
        <f t="shared" si="43"/>
        <v>1E+17</v>
      </c>
      <c r="O61" t="str">
        <f t="shared" si="11"/>
        <v/>
      </c>
      <c r="Q61" s="83" t="str">
        <f t="shared" si="44"/>
        <v/>
      </c>
      <c r="R61" s="35" t="str">
        <f t="shared" si="45"/>
        <v/>
      </c>
      <c r="S61" s="40" t="str">
        <f t="shared" si="46"/>
        <v/>
      </c>
      <c r="T61" s="40" t="str">
        <f t="shared" si="47"/>
        <v/>
      </c>
      <c r="U61" s="40" t="str">
        <f t="shared" si="48"/>
        <v/>
      </c>
      <c r="V61" s="41" t="str">
        <f t="shared" si="49"/>
        <v/>
      </c>
      <c r="W61" s="42" t="str">
        <f t="shared" si="50"/>
        <v/>
      </c>
      <c r="X61" t="str">
        <f t="shared" si="9"/>
        <v/>
      </c>
    </row>
    <row r="62" spans="2:24" ht="15">
      <c r="B62">
        <f t="shared" si="41"/>
        <v>1E+17</v>
      </c>
      <c r="C62" s="35" t="str">
        <f>_xlfn.IFNA(VLOOKUP(L62,Invoer!$A$3:$P$599,3,FALSE),"")</f>
        <v/>
      </c>
      <c r="D62" s="23" t="str">
        <f>Deelnemers!$B$5</f>
        <v>Hoppenbrouwers, Ben</v>
      </c>
      <c r="E62" s="31" t="str">
        <f>IFERROR(IF(VLOOKUP(L62,Invoer!$A$3:$P$599,8,FALSE)&gt;$S$1,$S$1,VLOOKUP(L62,Invoer!$A$3:$P$599,8,FALSE)),"")</f>
        <v/>
      </c>
      <c r="F62" s="31" t="str">
        <f>_xlfn.IFNA(VLOOKUP(L62,Invoer!$A$3:$P$599,10,FALSE),"")</f>
        <v/>
      </c>
      <c r="G62" s="31" t="str">
        <f>_xlfn.IFNA(VLOOKUP(L62,Invoer!$A$3:$P$599,11,FALSE),"")</f>
        <v/>
      </c>
      <c r="H62" s="32" t="str">
        <f>_xlfn.IFNA(VLOOKUP(L62,Invoer!$A$3:$P$599,13,FALSE),"")</f>
        <v/>
      </c>
      <c r="I62" s="34" t="str">
        <f>_xlfn.IFNA(VLOOKUP(L62,Invoer!$A$3:$P$599,15,FALSE),"")</f>
        <v/>
      </c>
      <c r="J62" s="37">
        <f>VLOOKUP($R$1,Deelnemers!$B$1:$D$25,3,FALSE)</f>
        <v>0.56666666666666665</v>
      </c>
      <c r="L62" t="str">
        <f t="shared" ref="L62" si="76">CONCATENATE($R$1,"-",,$D62,"-",M62)</f>
        <v>Hanegraaf, Hein-Hoppenbrouwers, Ben-6</v>
      </c>
      <c r="M62">
        <v>6</v>
      </c>
      <c r="N62">
        <f t="shared" si="43"/>
        <v>1E+17</v>
      </c>
      <c r="O62" t="str">
        <f t="shared" si="11"/>
        <v/>
      </c>
      <c r="Q62" s="83" t="str">
        <f t="shared" si="44"/>
        <v/>
      </c>
      <c r="R62" s="35" t="str">
        <f t="shared" si="45"/>
        <v/>
      </c>
      <c r="S62" s="40" t="str">
        <f t="shared" si="46"/>
        <v/>
      </c>
      <c r="T62" s="40" t="str">
        <f t="shared" si="47"/>
        <v/>
      </c>
      <c r="U62" s="40" t="str">
        <f t="shared" si="48"/>
        <v/>
      </c>
      <c r="V62" s="41" t="str">
        <f t="shared" si="49"/>
        <v/>
      </c>
      <c r="W62" s="42" t="str">
        <f t="shared" si="50"/>
        <v/>
      </c>
      <c r="X62" t="str">
        <f t="shared" si="9"/>
        <v/>
      </c>
    </row>
    <row r="63" spans="2:24" ht="15">
      <c r="B63">
        <f t="shared" si="41"/>
        <v>1E+17</v>
      </c>
      <c r="C63" s="35" t="str">
        <f>_xlfn.IFNA(VLOOKUP(L63,Invoer!$A$3:$P$599,3,FALSE),"")</f>
        <v/>
      </c>
      <c r="D63" s="23" t="str">
        <f>Deelnemers!$B$5</f>
        <v>Hoppenbrouwers, Ben</v>
      </c>
      <c r="E63" s="31" t="str">
        <f>IFERROR(IF(VLOOKUP(L63,Invoer!$A$3:$P$599,9,FALSE)&gt;$S$1,$S$1,VLOOKUP(L63,Invoer!$A$3:$P$599,9,FALSE)),"")</f>
        <v/>
      </c>
      <c r="F63" s="31" t="str">
        <f>_xlfn.IFNA(VLOOKUP(L63,Invoer!$A$3:$P$599,10,FALSE),"")</f>
        <v/>
      </c>
      <c r="G63" s="31" t="str">
        <f>_xlfn.IFNA(VLOOKUP(L63,Invoer!$A$3:$P$599,12,FALSE),"")</f>
        <v/>
      </c>
      <c r="H63" s="32" t="str">
        <f>_xlfn.IFNA(VLOOKUP(L63,Invoer!$A$3:$P$599,14,FALSE),"")</f>
        <v/>
      </c>
      <c r="I63" s="34" t="str">
        <f>_xlfn.IFNA(VLOOKUP(L63,Invoer!$A$3:$P$599,16,FALSE),"")</f>
        <v/>
      </c>
      <c r="J63" s="37">
        <f>VLOOKUP($R$1,Deelnemers!$B$1:$D$25,3,FALSE)</f>
        <v>0.56666666666666665</v>
      </c>
      <c r="L63" t="str">
        <f t="shared" ref="L63" si="77">CONCATENATE($D63,"-",$R$1,"-",M63)</f>
        <v>Hoppenbrouwers, Ben-Hanegraaf, Hein-6</v>
      </c>
      <c r="M63">
        <v>6</v>
      </c>
      <c r="N63">
        <f t="shared" si="43"/>
        <v>1E+17</v>
      </c>
      <c r="O63" t="str">
        <f t="shared" si="11"/>
        <v/>
      </c>
      <c r="Q63" s="83" t="str">
        <f t="shared" si="44"/>
        <v/>
      </c>
      <c r="R63" s="35" t="str">
        <f t="shared" si="45"/>
        <v/>
      </c>
      <c r="S63" s="40" t="str">
        <f t="shared" si="46"/>
        <v/>
      </c>
      <c r="T63" s="40" t="str">
        <f t="shared" si="47"/>
        <v/>
      </c>
      <c r="U63" s="40" t="str">
        <f t="shared" si="48"/>
        <v/>
      </c>
      <c r="V63" s="41" t="str">
        <f t="shared" si="49"/>
        <v/>
      </c>
      <c r="W63" s="42" t="str">
        <f t="shared" si="50"/>
        <v/>
      </c>
      <c r="X63" t="str">
        <f t="shared" si="9"/>
        <v/>
      </c>
    </row>
    <row r="64" spans="2:24" ht="15">
      <c r="B64">
        <f t="shared" si="41"/>
        <v>1E+17</v>
      </c>
      <c r="C64" s="35" t="str">
        <f>_xlfn.IFNA(VLOOKUP(L64,Invoer!$A$3:$P$599,3,FALSE),"")</f>
        <v/>
      </c>
      <c r="D64" s="23" t="str">
        <f>Deelnemers!$B$5</f>
        <v>Hoppenbrouwers, Ben</v>
      </c>
      <c r="E64" s="31" t="str">
        <f>IFERROR(IF(VLOOKUP(L64,Invoer!$A$3:$P$599,8,FALSE)&gt;$S$1,$S$1,VLOOKUP(L64,Invoer!$A$3:$P$599,8,FALSE)),"")</f>
        <v/>
      </c>
      <c r="F64" s="31" t="str">
        <f>_xlfn.IFNA(VLOOKUP(L64,Invoer!$A$3:$P$599,10,FALSE),"")</f>
        <v/>
      </c>
      <c r="G64" s="31" t="str">
        <f>_xlfn.IFNA(VLOOKUP(L64,Invoer!$A$3:$P$599,11,FALSE),"")</f>
        <v/>
      </c>
      <c r="H64" s="32" t="str">
        <f>_xlfn.IFNA(VLOOKUP(L64,Invoer!$A$3:$P$599,13,FALSE),"")</f>
        <v/>
      </c>
      <c r="I64" s="34" t="str">
        <f>_xlfn.IFNA(VLOOKUP(L64,Invoer!$A$3:$P$599,15,FALSE),"")</f>
        <v/>
      </c>
      <c r="J64" s="37">
        <f>VLOOKUP($R$1,Deelnemers!$B$1:$D$25,3,FALSE)</f>
        <v>0.56666666666666665</v>
      </c>
      <c r="L64" t="str">
        <f t="shared" ref="L64" si="78">CONCATENATE($R$1,"-",,$D64,"-",M64)</f>
        <v>Hanegraaf, Hein-Hoppenbrouwers, Ben-7</v>
      </c>
      <c r="M64">
        <v>7</v>
      </c>
      <c r="N64">
        <f t="shared" si="43"/>
        <v>1E+17</v>
      </c>
      <c r="O64" t="str">
        <f t="shared" si="11"/>
        <v/>
      </c>
      <c r="Q64" s="83" t="str">
        <f t="shared" si="44"/>
        <v/>
      </c>
      <c r="R64" s="35" t="str">
        <f t="shared" si="45"/>
        <v/>
      </c>
      <c r="S64" s="40" t="str">
        <f t="shared" si="46"/>
        <v/>
      </c>
      <c r="T64" s="40" t="str">
        <f t="shared" si="47"/>
        <v/>
      </c>
      <c r="U64" s="40" t="str">
        <f t="shared" si="48"/>
        <v/>
      </c>
      <c r="V64" s="41" t="str">
        <f t="shared" si="49"/>
        <v/>
      </c>
      <c r="W64" s="42" t="str">
        <f t="shared" si="50"/>
        <v/>
      </c>
      <c r="X64" t="str">
        <f t="shared" si="9"/>
        <v/>
      </c>
    </row>
    <row r="65" spans="2:24" ht="15">
      <c r="B65">
        <f t="shared" si="41"/>
        <v>1E+17</v>
      </c>
      <c r="C65" s="35" t="str">
        <f>_xlfn.IFNA(VLOOKUP(L65,Invoer!$A$3:$P$599,3,FALSE),"")</f>
        <v/>
      </c>
      <c r="D65" s="23" t="str">
        <f>Deelnemers!$B$5</f>
        <v>Hoppenbrouwers, Ben</v>
      </c>
      <c r="E65" s="31" t="str">
        <f>IFERROR(IF(VLOOKUP(L65,Invoer!$A$3:$P$599,9,FALSE)&gt;$S$1,$S$1,VLOOKUP(L65,Invoer!$A$3:$P$599,9,FALSE)),"")</f>
        <v/>
      </c>
      <c r="F65" s="31" t="str">
        <f>_xlfn.IFNA(VLOOKUP(L65,Invoer!$A$3:$P$599,10,FALSE),"")</f>
        <v/>
      </c>
      <c r="G65" s="31" t="str">
        <f>_xlfn.IFNA(VLOOKUP(L65,Invoer!$A$3:$P$599,12,FALSE),"")</f>
        <v/>
      </c>
      <c r="H65" s="32" t="str">
        <f>_xlfn.IFNA(VLOOKUP(L65,Invoer!$A$3:$P$599,14,FALSE),"")</f>
        <v/>
      </c>
      <c r="I65" s="34" t="str">
        <f>_xlfn.IFNA(VLOOKUP(L65,Invoer!$A$3:$P$599,16,FALSE),"")</f>
        <v/>
      </c>
      <c r="J65" s="37">
        <f>VLOOKUP($R$1,Deelnemers!$B$1:$D$25,3,FALSE)</f>
        <v>0.56666666666666665</v>
      </c>
      <c r="L65" t="str">
        <f t="shared" ref="L65" si="79">CONCATENATE($D65,"-",$R$1,"-",M65)</f>
        <v>Hoppenbrouwers, Ben-Hanegraaf, Hein-7</v>
      </c>
      <c r="M65">
        <v>7</v>
      </c>
      <c r="N65">
        <f t="shared" si="43"/>
        <v>1E+17</v>
      </c>
      <c r="O65" t="str">
        <f t="shared" si="11"/>
        <v/>
      </c>
      <c r="Q65" s="83" t="str">
        <f t="shared" si="44"/>
        <v/>
      </c>
      <c r="R65" s="35" t="str">
        <f t="shared" si="45"/>
        <v/>
      </c>
      <c r="S65" s="40" t="str">
        <f t="shared" si="46"/>
        <v/>
      </c>
      <c r="T65" s="40" t="str">
        <f t="shared" si="47"/>
        <v/>
      </c>
      <c r="U65" s="40" t="str">
        <f t="shared" si="48"/>
        <v/>
      </c>
      <c r="V65" s="41" t="str">
        <f t="shared" si="49"/>
        <v/>
      </c>
      <c r="W65" s="42" t="str">
        <f t="shared" si="50"/>
        <v/>
      </c>
      <c r="X65" t="str">
        <f t="shared" si="9"/>
        <v/>
      </c>
    </row>
    <row r="66" spans="2:24" ht="15">
      <c r="B66">
        <f t="shared" si="41"/>
        <v>1E+17</v>
      </c>
      <c r="C66" s="35" t="str">
        <f>_xlfn.IFNA(VLOOKUP(L66,Invoer!$A$3:$P$599,3,FALSE),"")</f>
        <v/>
      </c>
      <c r="D66" s="23" t="str">
        <f>Deelnemers!$B$5</f>
        <v>Hoppenbrouwers, Ben</v>
      </c>
      <c r="E66" s="31" t="str">
        <f>IFERROR(IF(VLOOKUP(L66,Invoer!$A$3:$P$599,8,FALSE)&gt;$S$1,$S$1,VLOOKUP(L66,Invoer!$A$3:$P$599,8,FALSE)),"")</f>
        <v/>
      </c>
      <c r="F66" s="31" t="str">
        <f>_xlfn.IFNA(VLOOKUP(L66,Invoer!$A$3:$P$599,10,FALSE),"")</f>
        <v/>
      </c>
      <c r="G66" s="31" t="str">
        <f>_xlfn.IFNA(VLOOKUP(L66,Invoer!$A$3:$P$599,11,FALSE),"")</f>
        <v/>
      </c>
      <c r="H66" s="32" t="str">
        <f>_xlfn.IFNA(VLOOKUP(L66,Invoer!$A$3:$P$599,13,FALSE),"")</f>
        <v/>
      </c>
      <c r="I66" s="34" t="str">
        <f>_xlfn.IFNA(VLOOKUP(L66,Invoer!$A$3:$P$599,15,FALSE),"")</f>
        <v/>
      </c>
      <c r="J66" s="37">
        <f>VLOOKUP($R$1,Deelnemers!$B$1:$D$25,3,FALSE)</f>
        <v>0.56666666666666665</v>
      </c>
      <c r="L66" t="str">
        <f t="shared" ref="L66" si="80">CONCATENATE($R$1,"-",,$D66,"-",M66)</f>
        <v>Hanegraaf, Hein-Hoppenbrouwers, Ben-8</v>
      </c>
      <c r="M66">
        <v>8</v>
      </c>
      <c r="N66">
        <f t="shared" si="43"/>
        <v>1E+17</v>
      </c>
      <c r="O66" t="str">
        <f t="shared" si="11"/>
        <v/>
      </c>
      <c r="Q66" s="83" t="str">
        <f t="shared" si="44"/>
        <v/>
      </c>
      <c r="R66" s="35" t="str">
        <f t="shared" si="45"/>
        <v/>
      </c>
      <c r="S66" s="40" t="str">
        <f t="shared" si="46"/>
        <v/>
      </c>
      <c r="T66" s="40" t="str">
        <f t="shared" si="47"/>
        <v/>
      </c>
      <c r="U66" s="40" t="str">
        <f t="shared" si="48"/>
        <v/>
      </c>
      <c r="V66" s="41" t="str">
        <f t="shared" si="49"/>
        <v/>
      </c>
      <c r="W66" s="42" t="str">
        <f t="shared" si="50"/>
        <v/>
      </c>
      <c r="X66" t="str">
        <f t="shared" si="9"/>
        <v/>
      </c>
    </row>
    <row r="67" spans="2:24" ht="15">
      <c r="B67">
        <f t="shared" si="41"/>
        <v>1E+17</v>
      </c>
      <c r="C67" s="35" t="str">
        <f>_xlfn.IFNA(VLOOKUP(L67,Invoer!$A$3:$P$599,3,FALSE),"")</f>
        <v/>
      </c>
      <c r="D67" s="23" t="str">
        <f>Deelnemers!$B$5</f>
        <v>Hoppenbrouwers, Ben</v>
      </c>
      <c r="E67" s="31" t="str">
        <f>IFERROR(IF(VLOOKUP(L67,Invoer!$A$3:$P$599,9,FALSE)&gt;$S$1,$S$1,VLOOKUP(L67,Invoer!$A$3:$P$599,9,FALSE)),"")</f>
        <v/>
      </c>
      <c r="F67" s="31" t="str">
        <f>_xlfn.IFNA(VLOOKUP(L67,Invoer!$A$3:$P$599,10,FALSE),"")</f>
        <v/>
      </c>
      <c r="G67" s="31" t="str">
        <f>_xlfn.IFNA(VLOOKUP(L67,Invoer!$A$3:$P$599,12,FALSE),"")</f>
        <v/>
      </c>
      <c r="H67" s="32" t="str">
        <f>_xlfn.IFNA(VLOOKUP(L67,Invoer!$A$3:$P$599,14,FALSE),"")</f>
        <v/>
      </c>
      <c r="I67" s="34" t="str">
        <f>_xlfn.IFNA(VLOOKUP(L67,Invoer!$A$3:$P$599,16,FALSE),"")</f>
        <v/>
      </c>
      <c r="J67" s="37">
        <f>VLOOKUP($R$1,Deelnemers!$B$1:$D$25,3,FALSE)</f>
        <v>0.56666666666666665</v>
      </c>
      <c r="L67" t="str">
        <f t="shared" ref="L67" si="81">CONCATENATE($D67,"-",$R$1,"-",M67)</f>
        <v>Hoppenbrouwers, Ben-Hanegraaf, Hein-8</v>
      </c>
      <c r="M67">
        <v>8</v>
      </c>
      <c r="N67">
        <f t="shared" si="43"/>
        <v>1E+17</v>
      </c>
      <c r="O67" t="str">
        <f t="shared" si="11"/>
        <v/>
      </c>
      <c r="Q67" s="83" t="str">
        <f t="shared" si="44"/>
        <v/>
      </c>
      <c r="R67" s="35" t="str">
        <f t="shared" si="45"/>
        <v/>
      </c>
      <c r="S67" s="40" t="str">
        <f t="shared" si="46"/>
        <v/>
      </c>
      <c r="T67" s="40" t="str">
        <f t="shared" si="47"/>
        <v/>
      </c>
      <c r="U67" s="40" t="str">
        <f t="shared" si="48"/>
        <v/>
      </c>
      <c r="V67" s="41" t="str">
        <f t="shared" si="49"/>
        <v/>
      </c>
      <c r="W67" s="42" t="str">
        <f t="shared" si="50"/>
        <v/>
      </c>
      <c r="X67" t="str">
        <f t="shared" si="9"/>
        <v/>
      </c>
    </row>
    <row r="68" spans="2:24" ht="15">
      <c r="B68">
        <f t="shared" ref="B68:B83" si="82">IFERROR(IF(COUNTIF($C$4:$C$395,$C68)&gt;1,$C68+(E68/10)+(F68/100)+H68,$C68),100000000000000000)</f>
        <v>45750.9</v>
      </c>
      <c r="C68" s="35">
        <f>_xlfn.IFNA(VLOOKUP(L68,Invoer!$A$3:$P$599,3,FALSE),"")</f>
        <v>45749</v>
      </c>
      <c r="D68" s="23" t="str">
        <f>Deelnemers!$B$6</f>
        <v>Jochems, Cees</v>
      </c>
      <c r="E68" s="31">
        <f>IFERROR(IF(VLOOKUP(L68,Invoer!$A$3:$P$599,8,FALSE)&gt;$S$1,$S$1,VLOOKUP(L68,Invoer!$A$3:$P$599,8,FALSE)),"")</f>
        <v>12</v>
      </c>
      <c r="F68" s="31">
        <f>_xlfn.IFNA(VLOOKUP(L68,Invoer!$A$3:$P$599,10,FALSE),"")</f>
        <v>30</v>
      </c>
      <c r="G68" s="31">
        <f>_xlfn.IFNA(VLOOKUP(L68,Invoer!$A$3:$P$599,11,FALSE),"")</f>
        <v>2</v>
      </c>
      <c r="H68" s="32">
        <f>_xlfn.IFNA(VLOOKUP(L68,Invoer!$A$3:$P$599,13,FALSE),"")</f>
        <v>0.4</v>
      </c>
      <c r="I68" s="34">
        <f>_xlfn.IFNA(VLOOKUP(L68,Invoer!$A$3:$P$599,15,FALSE),"")</f>
        <v>0</v>
      </c>
      <c r="J68" s="37">
        <f>VLOOKUP($R$1,Deelnemers!$B$1:$D$25,3,FALSE)</f>
        <v>0.56666666666666665</v>
      </c>
      <c r="L68" t="str">
        <f t="shared" ref="L68" si="83">CONCATENATE($R$1,"-",,$D68,"-",M68)</f>
        <v>Hanegraaf, Hein-Jochems, Cees-1</v>
      </c>
      <c r="M68">
        <v>1</v>
      </c>
      <c r="N68">
        <f t="shared" ref="N68:N83" si="84">SMALL($B$4:$B$403,ROW($B65))</f>
        <v>1E+17</v>
      </c>
      <c r="O68" t="str">
        <f t="shared" si="11"/>
        <v/>
      </c>
      <c r="Q68" s="83" t="str">
        <f t="shared" ref="Q68:Q83" si="85">VLOOKUP(N68,$B$4:$I$403,2,FALSE)</f>
        <v/>
      </c>
      <c r="R68" s="35" t="str">
        <f t="shared" ref="R68:R83" si="86">IF(Q68="","",VLOOKUP(N68,$B$4:$I$403,3,FALSE))</f>
        <v/>
      </c>
      <c r="S68" s="40" t="str">
        <f t="shared" ref="S68:S83" si="87">VLOOKUP(N68,$B$4:$I$403,4,FALSE)</f>
        <v/>
      </c>
      <c r="T68" s="40" t="str">
        <f t="shared" ref="T68:T83" si="88">VLOOKUP(N68,$B$4:$I$403,5,FALSE)</f>
        <v/>
      </c>
      <c r="U68" s="40" t="str">
        <f t="shared" ref="U68:U83" si="89">VLOOKUP(N68,$B$4:$I$403,6,FALSE)</f>
        <v/>
      </c>
      <c r="V68" s="41" t="str">
        <f t="shared" ref="V68:V83" si="90">VLOOKUP(N68,$B$4:$I$403,7,FALSE)</f>
        <v/>
      </c>
      <c r="W68" s="42" t="str">
        <f t="shared" ref="W68:W83" si="91">VLOOKUP(N68,$B$4:$I$403,8,FALSE)</f>
        <v/>
      </c>
      <c r="X68" t="str">
        <f t="shared" si="9"/>
        <v/>
      </c>
    </row>
    <row r="69" spans="2:24" ht="15">
      <c r="B69">
        <f t="shared" si="82"/>
        <v>1E+17</v>
      </c>
      <c r="C69" s="35" t="str">
        <f>_xlfn.IFNA(VLOOKUP(L69,Invoer!$A$3:$P$599,3,FALSE),"")</f>
        <v/>
      </c>
      <c r="D69" s="23" t="str">
        <f>Deelnemers!$B$6</f>
        <v>Jochems, Cees</v>
      </c>
      <c r="E69" s="31" t="str">
        <f>IFERROR(IF(VLOOKUP(L69,Invoer!$A$3:$P$599,9,FALSE)&gt;$S$1,$S$1,VLOOKUP(L69,Invoer!$A$3:$P$599,9,FALSE)),"")</f>
        <v/>
      </c>
      <c r="F69" s="31" t="str">
        <f>_xlfn.IFNA(VLOOKUP(L69,Invoer!$A$3:$P$599,10,FALSE),"")</f>
        <v/>
      </c>
      <c r="G69" s="31" t="str">
        <f>_xlfn.IFNA(VLOOKUP(L69,Invoer!$A$3:$P$599,12,FALSE),"")</f>
        <v/>
      </c>
      <c r="H69" s="32" t="str">
        <f>_xlfn.IFNA(VLOOKUP(L69,Invoer!$A$3:$P$599,14,FALSE),"")</f>
        <v/>
      </c>
      <c r="I69" s="34" t="str">
        <f>_xlfn.IFNA(VLOOKUP(L69,Invoer!$A$3:$P$599,16,FALSE),"")</f>
        <v/>
      </c>
      <c r="J69" s="37">
        <f>VLOOKUP($R$1,Deelnemers!$B$1:$D$25,3,FALSE)</f>
        <v>0.56666666666666665</v>
      </c>
      <c r="L69" t="str">
        <f t="shared" ref="L69" si="92">CONCATENATE($D69,"-",$R$1,"-",M69)</f>
        <v>Jochems, Cees-Hanegraaf, Hein-1</v>
      </c>
      <c r="M69">
        <v>1</v>
      </c>
      <c r="N69">
        <f t="shared" si="84"/>
        <v>1E+17</v>
      </c>
      <c r="O69" t="str">
        <f t="shared" si="11"/>
        <v/>
      </c>
      <c r="Q69" s="83" t="str">
        <f t="shared" si="85"/>
        <v/>
      </c>
      <c r="R69" s="35" t="str">
        <f t="shared" si="86"/>
        <v/>
      </c>
      <c r="S69" s="40" t="str">
        <f t="shared" si="87"/>
        <v/>
      </c>
      <c r="T69" s="40" t="str">
        <f t="shared" si="88"/>
        <v/>
      </c>
      <c r="U69" s="40" t="str">
        <f t="shared" si="89"/>
        <v/>
      </c>
      <c r="V69" s="41" t="str">
        <f t="shared" si="90"/>
        <v/>
      </c>
      <c r="W69" s="42" t="str">
        <f t="shared" si="91"/>
        <v/>
      </c>
      <c r="X69" t="str">
        <f t="shared" ref="X69:X102" si="93">IFERROR(IF(OR(W69=0,W69=1),(T69*10),T69),0)</f>
        <v/>
      </c>
    </row>
    <row r="70" spans="2:24" ht="15">
      <c r="B70">
        <f t="shared" si="82"/>
        <v>1E+17</v>
      </c>
      <c r="C70" s="35" t="str">
        <f>_xlfn.IFNA(VLOOKUP(L70,Invoer!$A$3:$P$599,3,FALSE),"")</f>
        <v/>
      </c>
      <c r="D70" s="23" t="str">
        <f>Deelnemers!$B$6</f>
        <v>Jochems, Cees</v>
      </c>
      <c r="E70" s="31" t="str">
        <f>IFERROR(IF(VLOOKUP(L70,Invoer!$A$3:$P$599,8,FALSE)&gt;$S$1,$S$1,VLOOKUP(L70,Invoer!$A$3:$P$599,8,FALSE)),"")</f>
        <v/>
      </c>
      <c r="F70" s="31" t="str">
        <f>_xlfn.IFNA(VLOOKUP(L70,Invoer!$A$3:$P$599,10,FALSE),"")</f>
        <v/>
      </c>
      <c r="G70" s="31" t="str">
        <f>_xlfn.IFNA(VLOOKUP(L70,Invoer!$A$3:$P$599,11,FALSE),"")</f>
        <v/>
      </c>
      <c r="H70" s="32" t="str">
        <f>_xlfn.IFNA(VLOOKUP(L70,Invoer!$A$3:$P$599,13,FALSE),"")</f>
        <v/>
      </c>
      <c r="I70" s="34" t="str">
        <f>_xlfn.IFNA(VLOOKUP(L70,Invoer!$A$3:$P$599,15,FALSE),"")</f>
        <v/>
      </c>
      <c r="J70" s="37">
        <f>VLOOKUP($R$1,Deelnemers!$B$1:$D$25,3,FALSE)</f>
        <v>0.56666666666666665</v>
      </c>
      <c r="L70" t="str">
        <f t="shared" ref="L70" si="94">CONCATENATE($R$1,"-",,$D70,"-",M70)</f>
        <v>Hanegraaf, Hein-Jochems, Cees-2</v>
      </c>
      <c r="M70">
        <v>2</v>
      </c>
      <c r="N70">
        <f t="shared" si="84"/>
        <v>1E+17</v>
      </c>
      <c r="O70" t="str">
        <f t="shared" ref="O70:O133" si="95">IF(Q70="","",O69+1)</f>
        <v/>
      </c>
      <c r="Q70" s="83" t="str">
        <f t="shared" si="85"/>
        <v/>
      </c>
      <c r="R70" s="35" t="str">
        <f t="shared" si="86"/>
        <v/>
      </c>
      <c r="S70" s="40" t="str">
        <f t="shared" si="87"/>
        <v/>
      </c>
      <c r="T70" s="40" t="str">
        <f t="shared" si="88"/>
        <v/>
      </c>
      <c r="U70" s="40" t="str">
        <f t="shared" si="89"/>
        <v/>
      </c>
      <c r="V70" s="41" t="str">
        <f t="shared" si="90"/>
        <v/>
      </c>
      <c r="W70" s="42" t="str">
        <f t="shared" si="91"/>
        <v/>
      </c>
      <c r="X70" t="str">
        <f t="shared" si="93"/>
        <v/>
      </c>
    </row>
    <row r="71" spans="2:24" ht="15">
      <c r="B71">
        <f t="shared" si="82"/>
        <v>1E+17</v>
      </c>
      <c r="C71" s="35" t="str">
        <f>_xlfn.IFNA(VLOOKUP(L71,Invoer!$A$3:$P$599,3,FALSE),"")</f>
        <v/>
      </c>
      <c r="D71" s="23" t="str">
        <f>Deelnemers!$B$6</f>
        <v>Jochems, Cees</v>
      </c>
      <c r="E71" s="31" t="str">
        <f>IFERROR(IF(VLOOKUP(L71,Invoer!$A$3:$P$599,9,FALSE)&gt;$S$1,$S$1,VLOOKUP(L71,Invoer!$A$3:$P$599,9,FALSE)),"")</f>
        <v/>
      </c>
      <c r="F71" s="31" t="str">
        <f>_xlfn.IFNA(VLOOKUP(L71,Invoer!$A$3:$P$599,10,FALSE),"")</f>
        <v/>
      </c>
      <c r="G71" s="31" t="str">
        <f>_xlfn.IFNA(VLOOKUP(L71,Invoer!$A$3:$P$599,12,FALSE),"")</f>
        <v/>
      </c>
      <c r="H71" s="32" t="str">
        <f>_xlfn.IFNA(VLOOKUP(L71,Invoer!$A$3:$P$599,14,FALSE),"")</f>
        <v/>
      </c>
      <c r="I71" s="34" t="str">
        <f>_xlfn.IFNA(VLOOKUP(L71,Invoer!$A$3:$P$599,16,FALSE),"")</f>
        <v/>
      </c>
      <c r="J71" s="37">
        <f>VLOOKUP($R$1,Deelnemers!$B$1:$D$25,3,FALSE)</f>
        <v>0.56666666666666665</v>
      </c>
      <c r="L71" t="str">
        <f t="shared" ref="L71" si="96">CONCATENATE($D71,"-",$R$1,"-",M71)</f>
        <v>Jochems, Cees-Hanegraaf, Hein-2</v>
      </c>
      <c r="M71">
        <v>2</v>
      </c>
      <c r="N71">
        <f t="shared" si="84"/>
        <v>1E+17</v>
      </c>
      <c r="O71" t="str">
        <f t="shared" si="95"/>
        <v/>
      </c>
      <c r="Q71" s="83" t="str">
        <f t="shared" si="85"/>
        <v/>
      </c>
      <c r="R71" s="35" t="str">
        <f t="shared" si="86"/>
        <v/>
      </c>
      <c r="S71" s="40" t="str">
        <f t="shared" si="87"/>
        <v/>
      </c>
      <c r="T71" s="40" t="str">
        <f t="shared" si="88"/>
        <v/>
      </c>
      <c r="U71" s="40" t="str">
        <f t="shared" si="89"/>
        <v/>
      </c>
      <c r="V71" s="41" t="str">
        <f t="shared" si="90"/>
        <v/>
      </c>
      <c r="W71" s="42" t="str">
        <f t="shared" si="91"/>
        <v/>
      </c>
      <c r="X71" t="str">
        <f t="shared" si="93"/>
        <v/>
      </c>
    </row>
    <row r="72" spans="2:24" ht="15">
      <c r="B72">
        <f t="shared" si="82"/>
        <v>1E+17</v>
      </c>
      <c r="C72" s="35" t="str">
        <f>_xlfn.IFNA(VLOOKUP(L72,Invoer!$A$3:$P$599,3,FALSE),"")</f>
        <v/>
      </c>
      <c r="D72" s="23" t="str">
        <f>Deelnemers!$B$6</f>
        <v>Jochems, Cees</v>
      </c>
      <c r="E72" s="31" t="str">
        <f>IFERROR(IF(VLOOKUP(L72,Invoer!$A$3:$P$599,8,FALSE)&gt;$S$1,$S$1,VLOOKUP(L72,Invoer!$A$3:$P$599,8,FALSE)),"")</f>
        <v/>
      </c>
      <c r="F72" s="31" t="str">
        <f>_xlfn.IFNA(VLOOKUP(L72,Invoer!$A$3:$P$599,10,FALSE),"")</f>
        <v/>
      </c>
      <c r="G72" s="31" t="str">
        <f>_xlfn.IFNA(VLOOKUP(L72,Invoer!$A$3:$P$599,11,FALSE),"")</f>
        <v/>
      </c>
      <c r="H72" s="32" t="str">
        <f>_xlfn.IFNA(VLOOKUP(L72,Invoer!$A$3:$P$599,13,FALSE),"")</f>
        <v/>
      </c>
      <c r="I72" s="34" t="str">
        <f>_xlfn.IFNA(VLOOKUP(L72,Invoer!$A$3:$P$599,15,FALSE),"")</f>
        <v/>
      </c>
      <c r="J72" s="37">
        <f>VLOOKUP($R$1,Deelnemers!$B$1:$D$25,3,FALSE)</f>
        <v>0.56666666666666665</v>
      </c>
      <c r="L72" t="str">
        <f t="shared" ref="L72" si="97">CONCATENATE($R$1,"-",,$D72,"-",M72)</f>
        <v>Hanegraaf, Hein-Jochems, Cees-3</v>
      </c>
      <c r="M72">
        <v>3</v>
      </c>
      <c r="N72">
        <f t="shared" si="84"/>
        <v>1E+17</v>
      </c>
      <c r="O72" t="str">
        <f t="shared" si="95"/>
        <v/>
      </c>
      <c r="Q72" s="83" t="str">
        <f t="shared" si="85"/>
        <v/>
      </c>
      <c r="R72" s="35" t="str">
        <f t="shared" si="86"/>
        <v/>
      </c>
      <c r="S72" s="40" t="str">
        <f t="shared" si="87"/>
        <v/>
      </c>
      <c r="T72" s="40" t="str">
        <f t="shared" si="88"/>
        <v/>
      </c>
      <c r="U72" s="40" t="str">
        <f t="shared" si="89"/>
        <v/>
      </c>
      <c r="V72" s="41" t="str">
        <f t="shared" si="90"/>
        <v/>
      </c>
      <c r="W72" s="42" t="str">
        <f t="shared" si="91"/>
        <v/>
      </c>
      <c r="X72" t="str">
        <f t="shared" si="93"/>
        <v/>
      </c>
    </row>
    <row r="73" spans="2:24" ht="15">
      <c r="B73">
        <f t="shared" si="82"/>
        <v>1E+17</v>
      </c>
      <c r="C73" s="35" t="str">
        <f>_xlfn.IFNA(VLOOKUP(L73,Invoer!$A$3:$P$599,3,FALSE),"")</f>
        <v/>
      </c>
      <c r="D73" s="23" t="str">
        <f>Deelnemers!$B$6</f>
        <v>Jochems, Cees</v>
      </c>
      <c r="E73" s="31" t="str">
        <f>IFERROR(IF(VLOOKUP(L73,Invoer!$A$3:$P$599,9,FALSE)&gt;$S$1,$S$1,VLOOKUP(L73,Invoer!$A$3:$P$599,9,FALSE)),"")</f>
        <v/>
      </c>
      <c r="F73" s="31" t="str">
        <f>_xlfn.IFNA(VLOOKUP(L73,Invoer!$A$3:$P$599,10,FALSE),"")</f>
        <v/>
      </c>
      <c r="G73" s="31" t="str">
        <f>_xlfn.IFNA(VLOOKUP(L73,Invoer!$A$3:$P$599,12,FALSE),"")</f>
        <v/>
      </c>
      <c r="H73" s="32" t="str">
        <f>_xlfn.IFNA(VLOOKUP(L73,Invoer!$A$3:$P$599,14,FALSE),"")</f>
        <v/>
      </c>
      <c r="I73" s="34" t="str">
        <f>_xlfn.IFNA(VLOOKUP(L73,Invoer!$A$3:$P$599,16,FALSE),"")</f>
        <v/>
      </c>
      <c r="J73" s="37">
        <f>VLOOKUP($R$1,Deelnemers!$B$1:$D$25,3,FALSE)</f>
        <v>0.56666666666666665</v>
      </c>
      <c r="L73" t="str">
        <f t="shared" ref="L73" si="98">CONCATENATE($D73,"-",$R$1,"-",M73)</f>
        <v>Jochems, Cees-Hanegraaf, Hein-3</v>
      </c>
      <c r="M73">
        <v>3</v>
      </c>
      <c r="N73">
        <f t="shared" si="84"/>
        <v>1E+17</v>
      </c>
      <c r="O73" t="str">
        <f t="shared" si="95"/>
        <v/>
      </c>
      <c r="Q73" s="83" t="str">
        <f t="shared" si="85"/>
        <v/>
      </c>
      <c r="R73" s="35" t="str">
        <f t="shared" si="86"/>
        <v/>
      </c>
      <c r="S73" s="40" t="str">
        <f t="shared" si="87"/>
        <v/>
      </c>
      <c r="T73" s="40" t="str">
        <f t="shared" si="88"/>
        <v/>
      </c>
      <c r="U73" s="40" t="str">
        <f t="shared" si="89"/>
        <v/>
      </c>
      <c r="V73" s="41" t="str">
        <f t="shared" si="90"/>
        <v/>
      </c>
      <c r="W73" s="42" t="str">
        <f t="shared" si="91"/>
        <v/>
      </c>
      <c r="X73" t="str">
        <f t="shared" si="93"/>
        <v/>
      </c>
    </row>
    <row r="74" spans="2:24" ht="15">
      <c r="B74">
        <f t="shared" si="82"/>
        <v>1E+17</v>
      </c>
      <c r="C74" s="35" t="str">
        <f>_xlfn.IFNA(VLOOKUP(L74,Invoer!$A$3:$P$599,3,FALSE),"")</f>
        <v/>
      </c>
      <c r="D74" s="23" t="str">
        <f>Deelnemers!$B$6</f>
        <v>Jochems, Cees</v>
      </c>
      <c r="E74" s="31" t="str">
        <f>IFERROR(IF(VLOOKUP(L74,Invoer!$A$3:$P$599,8,FALSE)&gt;$S$1,$S$1,VLOOKUP(L74,Invoer!$A$3:$P$599,8,FALSE)),"")</f>
        <v/>
      </c>
      <c r="F74" s="31" t="str">
        <f>_xlfn.IFNA(VLOOKUP(L74,Invoer!$A$3:$P$599,10,FALSE),"")</f>
        <v/>
      </c>
      <c r="G74" s="31" t="str">
        <f>_xlfn.IFNA(VLOOKUP(L74,Invoer!$A$3:$P$599,11,FALSE),"")</f>
        <v/>
      </c>
      <c r="H74" s="32" t="str">
        <f>_xlfn.IFNA(VLOOKUP(L74,Invoer!$A$3:$P$599,13,FALSE),"")</f>
        <v/>
      </c>
      <c r="I74" s="34" t="str">
        <f>_xlfn.IFNA(VLOOKUP(L74,Invoer!$A$3:$P$599,15,FALSE),"")</f>
        <v/>
      </c>
      <c r="J74" s="37">
        <f>VLOOKUP($R$1,Deelnemers!$B$1:$D$25,3,FALSE)</f>
        <v>0.56666666666666665</v>
      </c>
      <c r="L74" t="str">
        <f t="shared" ref="L74" si="99">CONCATENATE($R$1,"-",,$D74,"-",M74)</f>
        <v>Hanegraaf, Hein-Jochems, Cees-4</v>
      </c>
      <c r="M74">
        <v>4</v>
      </c>
      <c r="N74">
        <f t="shared" si="84"/>
        <v>1E+17</v>
      </c>
      <c r="O74" t="str">
        <f t="shared" si="95"/>
        <v/>
      </c>
      <c r="Q74" s="83" t="str">
        <f t="shared" si="85"/>
        <v/>
      </c>
      <c r="R74" s="35" t="str">
        <f t="shared" si="86"/>
        <v/>
      </c>
      <c r="S74" s="40" t="str">
        <f t="shared" si="87"/>
        <v/>
      </c>
      <c r="T74" s="40" t="str">
        <f t="shared" si="88"/>
        <v/>
      </c>
      <c r="U74" s="40" t="str">
        <f t="shared" si="89"/>
        <v/>
      </c>
      <c r="V74" s="41" t="str">
        <f t="shared" si="90"/>
        <v/>
      </c>
      <c r="W74" s="42" t="str">
        <f t="shared" si="91"/>
        <v/>
      </c>
      <c r="X74" t="str">
        <f t="shared" si="93"/>
        <v/>
      </c>
    </row>
    <row r="75" spans="2:24" ht="15">
      <c r="B75">
        <f t="shared" si="82"/>
        <v>1E+17</v>
      </c>
      <c r="C75" s="35" t="str">
        <f>_xlfn.IFNA(VLOOKUP(L75,Invoer!$A$3:$P$599,3,FALSE),"")</f>
        <v/>
      </c>
      <c r="D75" s="23" t="str">
        <f>Deelnemers!$B$6</f>
        <v>Jochems, Cees</v>
      </c>
      <c r="E75" s="31" t="str">
        <f>IFERROR(IF(VLOOKUP(L75,Invoer!$A$3:$P$599,9,FALSE)&gt;$S$1,$S$1,VLOOKUP(L75,Invoer!$A$3:$P$599,9,FALSE)),"")</f>
        <v/>
      </c>
      <c r="F75" s="31" t="str">
        <f>_xlfn.IFNA(VLOOKUP(L75,Invoer!$A$3:$P$599,10,FALSE),"")</f>
        <v/>
      </c>
      <c r="G75" s="31" t="str">
        <f>_xlfn.IFNA(VLOOKUP(L75,Invoer!$A$3:$P$599,12,FALSE),"")</f>
        <v/>
      </c>
      <c r="H75" s="32" t="str">
        <f>_xlfn.IFNA(VLOOKUP(L75,Invoer!$A$3:$P$599,14,FALSE),"")</f>
        <v/>
      </c>
      <c r="I75" s="34" t="str">
        <f>_xlfn.IFNA(VLOOKUP(L75,Invoer!$A$3:$P$599,16,FALSE),"")</f>
        <v/>
      </c>
      <c r="J75" s="37">
        <f>VLOOKUP($R$1,Deelnemers!$B$1:$D$25,3,FALSE)</f>
        <v>0.56666666666666665</v>
      </c>
      <c r="L75" t="str">
        <f t="shared" ref="L75" si="100">CONCATENATE($D75,"-",$R$1,"-",M75)</f>
        <v>Jochems, Cees-Hanegraaf, Hein-4</v>
      </c>
      <c r="M75">
        <v>4</v>
      </c>
      <c r="N75">
        <f t="shared" si="84"/>
        <v>1E+17</v>
      </c>
      <c r="O75" t="str">
        <f t="shared" si="95"/>
        <v/>
      </c>
      <c r="Q75" s="83" t="str">
        <f t="shared" si="85"/>
        <v/>
      </c>
      <c r="R75" s="35" t="str">
        <f t="shared" si="86"/>
        <v/>
      </c>
      <c r="S75" s="40" t="str">
        <f t="shared" si="87"/>
        <v/>
      </c>
      <c r="T75" s="40" t="str">
        <f t="shared" si="88"/>
        <v/>
      </c>
      <c r="U75" s="40" t="str">
        <f t="shared" si="89"/>
        <v/>
      </c>
      <c r="V75" s="41" t="str">
        <f t="shared" si="90"/>
        <v/>
      </c>
      <c r="W75" s="42" t="str">
        <f t="shared" si="91"/>
        <v/>
      </c>
      <c r="X75" t="str">
        <f t="shared" si="93"/>
        <v/>
      </c>
    </row>
    <row r="76" spans="2:24" ht="15">
      <c r="B76">
        <f t="shared" si="82"/>
        <v>1E+17</v>
      </c>
      <c r="C76" s="35" t="str">
        <f>_xlfn.IFNA(VLOOKUP(L76,Invoer!$A$3:$P$599,3,FALSE),"")</f>
        <v/>
      </c>
      <c r="D76" s="23" t="str">
        <f>Deelnemers!$B$6</f>
        <v>Jochems, Cees</v>
      </c>
      <c r="E76" s="31" t="str">
        <f>IFERROR(IF(VLOOKUP(L76,Invoer!$A$3:$P$599,8,FALSE)&gt;$S$1,$S$1,VLOOKUP(L76,Invoer!$A$3:$P$599,8,FALSE)),"")</f>
        <v/>
      </c>
      <c r="F76" s="31" t="str">
        <f>_xlfn.IFNA(VLOOKUP(L76,Invoer!$A$3:$P$599,10,FALSE),"")</f>
        <v/>
      </c>
      <c r="G76" s="31" t="str">
        <f>_xlfn.IFNA(VLOOKUP(L76,Invoer!$A$3:$P$599,11,FALSE),"")</f>
        <v/>
      </c>
      <c r="H76" s="32" t="str">
        <f>_xlfn.IFNA(VLOOKUP(L76,Invoer!$A$3:$P$599,13,FALSE),"")</f>
        <v/>
      </c>
      <c r="I76" s="34" t="str">
        <f>_xlfn.IFNA(VLOOKUP(L76,Invoer!$A$3:$P$599,15,FALSE),"")</f>
        <v/>
      </c>
      <c r="J76" s="37">
        <f>VLOOKUP($R$1,Deelnemers!$B$1:$D$25,3,FALSE)</f>
        <v>0.56666666666666665</v>
      </c>
      <c r="L76" t="str">
        <f t="shared" ref="L76" si="101">CONCATENATE($R$1,"-",,$D76,"-",M76)</f>
        <v>Hanegraaf, Hein-Jochems, Cees-5</v>
      </c>
      <c r="M76">
        <v>5</v>
      </c>
      <c r="N76">
        <f t="shared" si="84"/>
        <v>1E+17</v>
      </c>
      <c r="O76" t="str">
        <f t="shared" si="95"/>
        <v/>
      </c>
      <c r="Q76" s="83" t="str">
        <f t="shared" si="85"/>
        <v/>
      </c>
      <c r="R76" s="35" t="str">
        <f t="shared" si="86"/>
        <v/>
      </c>
      <c r="S76" s="40" t="str">
        <f t="shared" si="87"/>
        <v/>
      </c>
      <c r="T76" s="40" t="str">
        <f t="shared" si="88"/>
        <v/>
      </c>
      <c r="U76" s="40" t="str">
        <f t="shared" si="89"/>
        <v/>
      </c>
      <c r="V76" s="41" t="str">
        <f t="shared" si="90"/>
        <v/>
      </c>
      <c r="W76" s="42" t="str">
        <f t="shared" si="91"/>
        <v/>
      </c>
      <c r="X76" t="str">
        <f t="shared" si="93"/>
        <v/>
      </c>
    </row>
    <row r="77" spans="2:24" ht="15">
      <c r="B77">
        <f t="shared" si="82"/>
        <v>1E+17</v>
      </c>
      <c r="C77" s="35" t="str">
        <f>_xlfn.IFNA(VLOOKUP(L77,Invoer!$A$3:$P$599,3,FALSE),"")</f>
        <v/>
      </c>
      <c r="D77" s="23" t="str">
        <f>Deelnemers!$B$6</f>
        <v>Jochems, Cees</v>
      </c>
      <c r="E77" s="31" t="str">
        <f>IFERROR(IF(VLOOKUP(L77,Invoer!$A$3:$P$599,9,FALSE)&gt;$S$1,$S$1,VLOOKUP(L77,Invoer!$A$3:$P$599,9,FALSE)),"")</f>
        <v/>
      </c>
      <c r="F77" s="31" t="str">
        <f>_xlfn.IFNA(VLOOKUP(L77,Invoer!$A$3:$P$599,10,FALSE),"")</f>
        <v/>
      </c>
      <c r="G77" s="31" t="str">
        <f>_xlfn.IFNA(VLOOKUP(L77,Invoer!$A$3:$P$599,12,FALSE),"")</f>
        <v/>
      </c>
      <c r="H77" s="32" t="str">
        <f>_xlfn.IFNA(VLOOKUP(L77,Invoer!$A$3:$P$599,14,FALSE),"")</f>
        <v/>
      </c>
      <c r="I77" s="34" t="str">
        <f>_xlfn.IFNA(VLOOKUP(L77,Invoer!$A$3:$P$599,16,FALSE),"")</f>
        <v/>
      </c>
      <c r="J77" s="37">
        <f>VLOOKUP($R$1,Deelnemers!$B$1:$D$25,3,FALSE)</f>
        <v>0.56666666666666665</v>
      </c>
      <c r="L77" t="str">
        <f t="shared" ref="L77" si="102">CONCATENATE($D77,"-",$R$1,"-",M77)</f>
        <v>Jochems, Cees-Hanegraaf, Hein-5</v>
      </c>
      <c r="M77">
        <v>5</v>
      </c>
      <c r="N77">
        <f t="shared" si="84"/>
        <v>1E+17</v>
      </c>
      <c r="O77" t="str">
        <f t="shared" si="95"/>
        <v/>
      </c>
      <c r="Q77" s="83" t="str">
        <f t="shared" si="85"/>
        <v/>
      </c>
      <c r="R77" s="35" t="str">
        <f t="shared" si="86"/>
        <v/>
      </c>
      <c r="S77" s="40" t="str">
        <f t="shared" si="87"/>
        <v/>
      </c>
      <c r="T77" s="40" t="str">
        <f t="shared" si="88"/>
        <v/>
      </c>
      <c r="U77" s="40" t="str">
        <f t="shared" si="89"/>
        <v/>
      </c>
      <c r="V77" s="41" t="str">
        <f t="shared" si="90"/>
        <v/>
      </c>
      <c r="W77" s="42" t="str">
        <f t="shared" si="91"/>
        <v/>
      </c>
      <c r="X77" t="str">
        <f t="shared" si="93"/>
        <v/>
      </c>
    </row>
    <row r="78" spans="2:24" ht="15">
      <c r="B78">
        <f t="shared" si="82"/>
        <v>1E+17</v>
      </c>
      <c r="C78" s="35" t="str">
        <f>_xlfn.IFNA(VLOOKUP(L78,Invoer!$A$3:$P$599,3,FALSE),"")</f>
        <v/>
      </c>
      <c r="D78" s="23" t="str">
        <f>Deelnemers!$B$6</f>
        <v>Jochems, Cees</v>
      </c>
      <c r="E78" s="31" t="str">
        <f>IFERROR(IF(VLOOKUP(L78,Invoer!$A$3:$P$599,8,FALSE)&gt;$S$1,$S$1,VLOOKUP(L78,Invoer!$A$3:$P$599,8,FALSE)),"")</f>
        <v/>
      </c>
      <c r="F78" s="31" t="str">
        <f>_xlfn.IFNA(VLOOKUP(L78,Invoer!$A$3:$P$599,10,FALSE),"")</f>
        <v/>
      </c>
      <c r="G78" s="31" t="str">
        <f>_xlfn.IFNA(VLOOKUP(L78,Invoer!$A$3:$P$599,11,FALSE),"")</f>
        <v/>
      </c>
      <c r="H78" s="32" t="str">
        <f>_xlfn.IFNA(VLOOKUP(L78,Invoer!$A$3:$P$599,13,FALSE),"")</f>
        <v/>
      </c>
      <c r="I78" s="34" t="str">
        <f>_xlfn.IFNA(VLOOKUP(L78,Invoer!$A$3:$P$599,15,FALSE),"")</f>
        <v/>
      </c>
      <c r="J78" s="37">
        <f>VLOOKUP($R$1,Deelnemers!$B$1:$D$25,3,FALSE)</f>
        <v>0.56666666666666665</v>
      </c>
      <c r="L78" t="str">
        <f t="shared" ref="L78" si="103">CONCATENATE($R$1,"-",,$D78,"-",M78)</f>
        <v>Hanegraaf, Hein-Jochems, Cees-6</v>
      </c>
      <c r="M78">
        <v>6</v>
      </c>
      <c r="N78">
        <f t="shared" si="84"/>
        <v>1E+17</v>
      </c>
      <c r="O78" t="str">
        <f t="shared" si="95"/>
        <v/>
      </c>
      <c r="Q78" s="83" t="str">
        <f t="shared" si="85"/>
        <v/>
      </c>
      <c r="R78" s="35" t="str">
        <f t="shared" si="86"/>
        <v/>
      </c>
      <c r="S78" s="40" t="str">
        <f t="shared" si="87"/>
        <v/>
      </c>
      <c r="T78" s="40" t="str">
        <f t="shared" si="88"/>
        <v/>
      </c>
      <c r="U78" s="40" t="str">
        <f t="shared" si="89"/>
        <v/>
      </c>
      <c r="V78" s="41" t="str">
        <f t="shared" si="90"/>
        <v/>
      </c>
      <c r="W78" s="42" t="str">
        <f t="shared" si="91"/>
        <v/>
      </c>
      <c r="X78" t="str">
        <f t="shared" si="93"/>
        <v/>
      </c>
    </row>
    <row r="79" spans="2:24" ht="15">
      <c r="B79">
        <f t="shared" si="82"/>
        <v>1E+17</v>
      </c>
      <c r="C79" s="35" t="str">
        <f>_xlfn.IFNA(VLOOKUP(L79,Invoer!$A$3:$P$599,3,FALSE),"")</f>
        <v/>
      </c>
      <c r="D79" s="23" t="str">
        <f>Deelnemers!$B$6</f>
        <v>Jochems, Cees</v>
      </c>
      <c r="E79" s="31" t="str">
        <f>IFERROR(IF(VLOOKUP(L79,Invoer!$A$3:$P$599,9,FALSE)&gt;$S$1,$S$1,VLOOKUP(L79,Invoer!$A$3:$P$599,9,FALSE)),"")</f>
        <v/>
      </c>
      <c r="F79" s="31" t="str">
        <f>_xlfn.IFNA(VLOOKUP(L79,Invoer!$A$3:$P$599,10,FALSE),"")</f>
        <v/>
      </c>
      <c r="G79" s="31" t="str">
        <f>_xlfn.IFNA(VLOOKUP(L79,Invoer!$A$3:$P$599,12,FALSE),"")</f>
        <v/>
      </c>
      <c r="H79" s="32" t="str">
        <f>_xlfn.IFNA(VLOOKUP(L79,Invoer!$A$3:$P$599,14,FALSE),"")</f>
        <v/>
      </c>
      <c r="I79" s="34" t="str">
        <f>_xlfn.IFNA(VLOOKUP(L79,Invoer!$A$3:$P$599,16,FALSE),"")</f>
        <v/>
      </c>
      <c r="J79" s="37">
        <f>VLOOKUP($R$1,Deelnemers!$B$1:$D$25,3,FALSE)</f>
        <v>0.56666666666666665</v>
      </c>
      <c r="L79" t="str">
        <f t="shared" ref="L79" si="104">CONCATENATE($D79,"-",$R$1,"-",M79)</f>
        <v>Jochems, Cees-Hanegraaf, Hein-6</v>
      </c>
      <c r="M79">
        <v>6</v>
      </c>
      <c r="N79">
        <f t="shared" si="84"/>
        <v>1E+17</v>
      </c>
      <c r="O79" t="str">
        <f t="shared" si="95"/>
        <v/>
      </c>
      <c r="Q79" s="83" t="str">
        <f t="shared" si="85"/>
        <v/>
      </c>
      <c r="R79" s="35" t="str">
        <f t="shared" si="86"/>
        <v/>
      </c>
      <c r="S79" s="40" t="str">
        <f t="shared" si="87"/>
        <v/>
      </c>
      <c r="T79" s="40" t="str">
        <f t="shared" si="88"/>
        <v/>
      </c>
      <c r="U79" s="40" t="str">
        <f t="shared" si="89"/>
        <v/>
      </c>
      <c r="V79" s="41" t="str">
        <f t="shared" si="90"/>
        <v/>
      </c>
      <c r="W79" s="42" t="str">
        <f t="shared" si="91"/>
        <v/>
      </c>
      <c r="X79" t="str">
        <f t="shared" si="93"/>
        <v/>
      </c>
    </row>
    <row r="80" spans="2:24" ht="15">
      <c r="B80">
        <f t="shared" si="82"/>
        <v>1E+17</v>
      </c>
      <c r="C80" s="35" t="str">
        <f>_xlfn.IFNA(VLOOKUP(L80,Invoer!$A$3:$P$599,3,FALSE),"")</f>
        <v/>
      </c>
      <c r="D80" s="23" t="str">
        <f>Deelnemers!$B$6</f>
        <v>Jochems, Cees</v>
      </c>
      <c r="E80" s="31" t="str">
        <f>IFERROR(IF(VLOOKUP(L80,Invoer!$A$3:$P$599,8,FALSE)&gt;$S$1,$S$1,VLOOKUP(L80,Invoer!$A$3:$P$599,8,FALSE)),"")</f>
        <v/>
      </c>
      <c r="F80" s="31" t="str">
        <f>_xlfn.IFNA(VLOOKUP(L80,Invoer!$A$3:$P$599,10,FALSE),"")</f>
        <v/>
      </c>
      <c r="G80" s="31" t="str">
        <f>_xlfn.IFNA(VLOOKUP(L80,Invoer!$A$3:$P$599,11,FALSE),"")</f>
        <v/>
      </c>
      <c r="H80" s="32" t="str">
        <f>_xlfn.IFNA(VLOOKUP(L80,Invoer!$A$3:$P$599,13,FALSE),"")</f>
        <v/>
      </c>
      <c r="I80" s="34" t="str">
        <f>_xlfn.IFNA(VLOOKUP(L80,Invoer!$A$3:$P$599,15,FALSE),"")</f>
        <v/>
      </c>
      <c r="J80" s="37">
        <f>VLOOKUP($R$1,Deelnemers!$B$1:$D$25,3,FALSE)</f>
        <v>0.56666666666666665</v>
      </c>
      <c r="L80" t="str">
        <f t="shared" ref="L80" si="105">CONCATENATE($R$1,"-",,$D80,"-",M80)</f>
        <v>Hanegraaf, Hein-Jochems, Cees-7</v>
      </c>
      <c r="M80">
        <v>7</v>
      </c>
      <c r="N80">
        <f t="shared" si="84"/>
        <v>1E+17</v>
      </c>
      <c r="O80" t="str">
        <f t="shared" si="95"/>
        <v/>
      </c>
      <c r="Q80" s="83" t="str">
        <f t="shared" si="85"/>
        <v/>
      </c>
      <c r="R80" s="35" t="str">
        <f t="shared" si="86"/>
        <v/>
      </c>
      <c r="S80" s="40" t="str">
        <f t="shared" si="87"/>
        <v/>
      </c>
      <c r="T80" s="40" t="str">
        <f t="shared" si="88"/>
        <v/>
      </c>
      <c r="U80" s="40" t="str">
        <f t="shared" si="89"/>
        <v/>
      </c>
      <c r="V80" s="41" t="str">
        <f t="shared" si="90"/>
        <v/>
      </c>
      <c r="W80" s="42" t="str">
        <f t="shared" si="91"/>
        <v/>
      </c>
      <c r="X80" t="str">
        <f t="shared" si="93"/>
        <v/>
      </c>
    </row>
    <row r="81" spans="2:24" ht="15">
      <c r="B81">
        <f t="shared" si="82"/>
        <v>1E+17</v>
      </c>
      <c r="C81" s="35" t="str">
        <f>_xlfn.IFNA(VLOOKUP(L81,Invoer!$A$3:$P$599,3,FALSE),"")</f>
        <v/>
      </c>
      <c r="D81" s="23" t="str">
        <f>Deelnemers!$B$6</f>
        <v>Jochems, Cees</v>
      </c>
      <c r="E81" s="31" t="str">
        <f>IFERROR(IF(VLOOKUP(L81,Invoer!$A$3:$P$599,9,FALSE)&gt;$S$1,$S$1,VLOOKUP(L81,Invoer!$A$3:$P$599,9,FALSE)),"")</f>
        <v/>
      </c>
      <c r="F81" s="31" t="str">
        <f>_xlfn.IFNA(VLOOKUP(L81,Invoer!$A$3:$P$599,10,FALSE),"")</f>
        <v/>
      </c>
      <c r="G81" s="31" t="str">
        <f>_xlfn.IFNA(VLOOKUP(L81,Invoer!$A$3:$P$599,12,FALSE),"")</f>
        <v/>
      </c>
      <c r="H81" s="32" t="str">
        <f>_xlfn.IFNA(VLOOKUP(L81,Invoer!$A$3:$P$599,14,FALSE),"")</f>
        <v/>
      </c>
      <c r="I81" s="34" t="str">
        <f>_xlfn.IFNA(VLOOKUP(L81,Invoer!$A$3:$P$599,16,FALSE),"")</f>
        <v/>
      </c>
      <c r="J81" s="37">
        <f>VLOOKUP($R$1,Deelnemers!$B$1:$D$25,3,FALSE)</f>
        <v>0.56666666666666665</v>
      </c>
      <c r="L81" t="str">
        <f t="shared" ref="L81" si="106">CONCATENATE($D81,"-",$R$1,"-",M81)</f>
        <v>Jochems, Cees-Hanegraaf, Hein-7</v>
      </c>
      <c r="M81">
        <v>7</v>
      </c>
      <c r="N81">
        <f t="shared" si="84"/>
        <v>1E+17</v>
      </c>
      <c r="O81" t="str">
        <f t="shared" si="95"/>
        <v/>
      </c>
      <c r="Q81" s="83" t="str">
        <f t="shared" si="85"/>
        <v/>
      </c>
      <c r="R81" s="35" t="str">
        <f t="shared" si="86"/>
        <v/>
      </c>
      <c r="S81" s="40" t="str">
        <f t="shared" si="87"/>
        <v/>
      </c>
      <c r="T81" s="40" t="str">
        <f t="shared" si="88"/>
        <v/>
      </c>
      <c r="U81" s="40" t="str">
        <f t="shared" si="89"/>
        <v/>
      </c>
      <c r="V81" s="41" t="str">
        <f t="shared" si="90"/>
        <v/>
      </c>
      <c r="W81" s="42" t="str">
        <f t="shared" si="91"/>
        <v/>
      </c>
      <c r="X81" t="str">
        <f t="shared" si="93"/>
        <v/>
      </c>
    </row>
    <row r="82" spans="2:24" ht="15">
      <c r="B82">
        <f t="shared" si="82"/>
        <v>1E+17</v>
      </c>
      <c r="C82" s="35" t="str">
        <f>_xlfn.IFNA(VLOOKUP(L82,Invoer!$A$3:$P$599,3,FALSE),"")</f>
        <v/>
      </c>
      <c r="D82" s="23" t="str">
        <f>Deelnemers!$B$6</f>
        <v>Jochems, Cees</v>
      </c>
      <c r="E82" s="31" t="str">
        <f>IFERROR(IF(VLOOKUP(L82,Invoer!$A$3:$P$599,8,FALSE)&gt;$S$1,$S$1,VLOOKUP(L82,Invoer!$A$3:$P$599,8,FALSE)),"")</f>
        <v/>
      </c>
      <c r="F82" s="31" t="str">
        <f>_xlfn.IFNA(VLOOKUP(L82,Invoer!$A$3:$P$599,10,FALSE),"")</f>
        <v/>
      </c>
      <c r="G82" s="31" t="str">
        <f>_xlfn.IFNA(VLOOKUP(L82,Invoer!$A$3:$P$599,11,FALSE),"")</f>
        <v/>
      </c>
      <c r="H82" s="32" t="str">
        <f>_xlfn.IFNA(VLOOKUP(L82,Invoer!$A$3:$P$599,13,FALSE),"")</f>
        <v/>
      </c>
      <c r="I82" s="34" t="str">
        <f>_xlfn.IFNA(VLOOKUP(L82,Invoer!$A$3:$P$599,15,FALSE),"")</f>
        <v/>
      </c>
      <c r="J82" s="37">
        <f>VLOOKUP($R$1,Deelnemers!$B$1:$D$25,3,FALSE)</f>
        <v>0.56666666666666665</v>
      </c>
      <c r="L82" t="str">
        <f t="shared" ref="L82" si="107">CONCATENATE($R$1,"-",,$D82,"-",M82)</f>
        <v>Hanegraaf, Hein-Jochems, Cees-8</v>
      </c>
      <c r="M82">
        <v>8</v>
      </c>
      <c r="N82">
        <f t="shared" si="84"/>
        <v>1E+17</v>
      </c>
      <c r="O82" t="str">
        <f t="shared" si="95"/>
        <v/>
      </c>
      <c r="Q82" s="83" t="str">
        <f t="shared" si="85"/>
        <v/>
      </c>
      <c r="R82" s="35" t="str">
        <f t="shared" si="86"/>
        <v/>
      </c>
      <c r="S82" s="40" t="str">
        <f t="shared" si="87"/>
        <v/>
      </c>
      <c r="T82" s="40" t="str">
        <f t="shared" si="88"/>
        <v/>
      </c>
      <c r="U82" s="40" t="str">
        <f t="shared" si="89"/>
        <v/>
      </c>
      <c r="V82" s="41" t="str">
        <f t="shared" si="90"/>
        <v/>
      </c>
      <c r="W82" s="42" t="str">
        <f t="shared" si="91"/>
        <v/>
      </c>
      <c r="X82" t="str">
        <f t="shared" si="93"/>
        <v/>
      </c>
    </row>
    <row r="83" spans="2:24" ht="15">
      <c r="B83">
        <f t="shared" si="82"/>
        <v>1E+17</v>
      </c>
      <c r="C83" s="35" t="str">
        <f>_xlfn.IFNA(VLOOKUP(L83,Invoer!$A$3:$P$599,3,FALSE),"")</f>
        <v/>
      </c>
      <c r="D83" s="23" t="str">
        <f>Deelnemers!$B$6</f>
        <v>Jochems, Cees</v>
      </c>
      <c r="E83" s="31" t="str">
        <f>IFERROR(IF(VLOOKUP(L83,Invoer!$A$3:$P$599,9,FALSE)&gt;$S$1,$S$1,VLOOKUP(L83,Invoer!$A$3:$P$599,9,FALSE)),"")</f>
        <v/>
      </c>
      <c r="F83" s="31" t="str">
        <f>_xlfn.IFNA(VLOOKUP(L83,Invoer!$A$3:$P$599,10,FALSE),"")</f>
        <v/>
      </c>
      <c r="G83" s="31" t="str">
        <f>_xlfn.IFNA(VLOOKUP(L83,Invoer!$A$3:$P$599,12,FALSE),"")</f>
        <v/>
      </c>
      <c r="H83" s="32" t="str">
        <f>_xlfn.IFNA(VLOOKUP(L83,Invoer!$A$3:$P$599,14,FALSE),"")</f>
        <v/>
      </c>
      <c r="I83" s="34" t="str">
        <f>_xlfn.IFNA(VLOOKUP(L83,Invoer!$A$3:$P$599,16,FALSE),"")</f>
        <v/>
      </c>
      <c r="J83" s="37">
        <f>VLOOKUP($R$1,Deelnemers!$B$1:$D$25,3,FALSE)</f>
        <v>0.56666666666666665</v>
      </c>
      <c r="L83" t="str">
        <f t="shared" ref="L83" si="108">CONCATENATE($D83,"-",$R$1,"-",M83)</f>
        <v>Jochems, Cees-Hanegraaf, Hein-8</v>
      </c>
      <c r="M83">
        <v>8</v>
      </c>
      <c r="N83">
        <f t="shared" si="84"/>
        <v>1E+17</v>
      </c>
      <c r="O83" t="str">
        <f t="shared" si="95"/>
        <v/>
      </c>
      <c r="Q83" s="83" t="str">
        <f t="shared" si="85"/>
        <v/>
      </c>
      <c r="R83" s="35" t="str">
        <f t="shared" si="86"/>
        <v/>
      </c>
      <c r="S83" s="40" t="str">
        <f t="shared" si="87"/>
        <v/>
      </c>
      <c r="T83" s="40" t="str">
        <f t="shared" si="88"/>
        <v/>
      </c>
      <c r="U83" s="40" t="str">
        <f t="shared" si="89"/>
        <v/>
      </c>
      <c r="V83" s="41" t="str">
        <f t="shared" si="90"/>
        <v/>
      </c>
      <c r="W83" s="42" t="str">
        <f t="shared" si="91"/>
        <v/>
      </c>
      <c r="X83" t="str">
        <f t="shared" si="93"/>
        <v/>
      </c>
    </row>
    <row r="84" spans="2:24" ht="15">
      <c r="B84">
        <f t="shared" ref="B84:B99" si="109">IFERROR(IF(COUNTIF($C$4:$C$395,$C84)&gt;1,$C84+(E84/10)+(F84/100)+H84,$C84),100000000000000000)</f>
        <v>45562.081666666665</v>
      </c>
      <c r="C84" s="35">
        <f>_xlfn.IFNA(VLOOKUP(L84,Invoer!$A$3:$P$599,3,FALSE),"")</f>
        <v>45560</v>
      </c>
      <c r="D84" s="23" t="str">
        <f>Deelnemers!$B$7</f>
        <v>Kroese, Gerard</v>
      </c>
      <c r="E84" s="31">
        <f>IFERROR(IF(VLOOKUP(L84,Invoer!$A$3:$P$599,8,FALSE)&gt;$S$1,$S$1,VLOOKUP(L84,Invoer!$A$3:$P$599,8,FALSE)),"")</f>
        <v>13</v>
      </c>
      <c r="F84" s="31">
        <f>_xlfn.IFNA(VLOOKUP(L84,Invoer!$A$3:$P$599,10,FALSE),"")</f>
        <v>24</v>
      </c>
      <c r="G84" s="31">
        <f>_xlfn.IFNA(VLOOKUP(L84,Invoer!$A$3:$P$599,11,FALSE),"")</f>
        <v>5</v>
      </c>
      <c r="H84" s="32">
        <f>_xlfn.IFNA(VLOOKUP(L84,Invoer!$A$3:$P$599,13,FALSE),"")</f>
        <v>0.54166666666666663</v>
      </c>
      <c r="I84" s="34">
        <f>_xlfn.IFNA(VLOOKUP(L84,Invoer!$A$3:$P$599,15,FALSE),"")</f>
        <v>3</v>
      </c>
      <c r="J84" s="37">
        <f>VLOOKUP($R$1,Deelnemers!$B$1:$D$25,3,FALSE)</f>
        <v>0.56666666666666665</v>
      </c>
      <c r="L84" t="str">
        <f t="shared" ref="L84:L98" si="110">CONCATENATE($D84,"-",$R$1,"-",M84)</f>
        <v>Kroese, Gerard-Hanegraaf, Hein-1</v>
      </c>
      <c r="M84">
        <v>1</v>
      </c>
      <c r="N84">
        <f t="shared" ref="N84:N99" si="111">SMALL($B$4:$B$403,ROW($B81))</f>
        <v>1E+17</v>
      </c>
      <c r="O84" t="str">
        <f t="shared" si="95"/>
        <v/>
      </c>
      <c r="Q84" s="83" t="str">
        <f t="shared" ref="Q84:Q102" si="112">VLOOKUP(N100,$B$4:$I$403,2,FALSE)</f>
        <v/>
      </c>
      <c r="R84" s="35" t="str">
        <f t="shared" ref="R84:R102" si="113">IF(Q84="","",VLOOKUP(N100,$B$4:$I$403,3,FALSE))</f>
        <v/>
      </c>
      <c r="S84" s="40" t="str">
        <f t="shared" ref="S84:S102" si="114">VLOOKUP(N100,$B$4:$I$403,4,FALSE)</f>
        <v/>
      </c>
      <c r="T84" s="40" t="str">
        <f t="shared" ref="T84:T102" si="115">VLOOKUP(N100,$B$4:$I$403,5,FALSE)</f>
        <v/>
      </c>
      <c r="U84" s="40" t="str">
        <f t="shared" ref="U84:U102" si="116">VLOOKUP(N100,$B$4:$I$403,6,FALSE)</f>
        <v/>
      </c>
      <c r="V84" s="41" t="str">
        <f t="shared" ref="V84:V102" si="117">VLOOKUP(N100,$B$4:$I$403,7,FALSE)</f>
        <v/>
      </c>
      <c r="W84" s="42" t="str">
        <f t="shared" ref="W84:W102" si="118">VLOOKUP(N100,$B$4:$I$403,8,FALSE)</f>
        <v/>
      </c>
      <c r="X84" t="str">
        <f t="shared" si="93"/>
        <v/>
      </c>
    </row>
    <row r="85" spans="2:24" ht="15">
      <c r="B85">
        <f t="shared" si="109"/>
        <v>1E+17</v>
      </c>
      <c r="C85" s="35" t="str">
        <f>_xlfn.IFNA(VLOOKUP(L85,Invoer!$A$3:$P$599,3,FALSE),"")</f>
        <v/>
      </c>
      <c r="D85" s="23" t="str">
        <f>Deelnemers!$B$7</f>
        <v>Kroese, Gerard</v>
      </c>
      <c r="E85" s="31" t="str">
        <f>IFERROR(IF(VLOOKUP(L85,Invoer!$A$3:$P$599,9,FALSE)&gt;$S$1,$S$1,VLOOKUP(L85,Invoer!$A$3:$P$599,9,FALSE)),"")</f>
        <v/>
      </c>
      <c r="F85" s="31" t="str">
        <f>_xlfn.IFNA(VLOOKUP(L85,Invoer!$A$3:$P$599,10,FALSE),"")</f>
        <v/>
      </c>
      <c r="G85" s="31" t="str">
        <f>_xlfn.IFNA(VLOOKUP(L85,Invoer!$A$3:$P$599,12,FALSE),"")</f>
        <v/>
      </c>
      <c r="H85" s="32" t="str">
        <f>_xlfn.IFNA(VLOOKUP(L85,Invoer!$A$3:$P$599,14,FALSE),"")</f>
        <v/>
      </c>
      <c r="I85" s="34" t="str">
        <f>_xlfn.IFNA(VLOOKUP(L85,Invoer!$A$3:$P$599,16,FALSE),"")</f>
        <v/>
      </c>
      <c r="J85" s="37">
        <f>VLOOKUP($R$1,Deelnemers!$B$1:$D$25,3,FALSE)</f>
        <v>0.56666666666666665</v>
      </c>
      <c r="L85" t="str">
        <f>CONCATENATE($R$1,"-",$D85,"-",M85)</f>
        <v>Hanegraaf, Hein-Kroese, Gerard-1</v>
      </c>
      <c r="M85">
        <v>1</v>
      </c>
      <c r="N85">
        <f t="shared" si="111"/>
        <v>1E+17</v>
      </c>
      <c r="O85" t="str">
        <f t="shared" si="95"/>
        <v/>
      </c>
      <c r="Q85" s="83" t="str">
        <f t="shared" si="112"/>
        <v/>
      </c>
      <c r="R85" s="35" t="str">
        <f t="shared" si="113"/>
        <v/>
      </c>
      <c r="S85" s="40" t="str">
        <f t="shared" si="114"/>
        <v/>
      </c>
      <c r="T85" s="40" t="str">
        <f t="shared" si="115"/>
        <v/>
      </c>
      <c r="U85" s="40" t="str">
        <f t="shared" si="116"/>
        <v/>
      </c>
      <c r="V85" s="41" t="str">
        <f t="shared" si="117"/>
        <v/>
      </c>
      <c r="W85" s="42" t="str">
        <f t="shared" si="118"/>
        <v/>
      </c>
      <c r="X85" t="str">
        <f t="shared" si="93"/>
        <v/>
      </c>
    </row>
    <row r="86" spans="2:24" ht="15">
      <c r="B86">
        <f t="shared" si="109"/>
        <v>1E+17</v>
      </c>
      <c r="C86" s="35" t="str">
        <f>_xlfn.IFNA(VLOOKUP(L86,Invoer!$A$3:$P$599,3,FALSE),"")</f>
        <v/>
      </c>
      <c r="D86" s="23" t="str">
        <f>Deelnemers!$B$7</f>
        <v>Kroese, Gerard</v>
      </c>
      <c r="E86" s="31" t="str">
        <f>IFERROR(IF(VLOOKUP(L86,Invoer!$A$3:$P$599,8,FALSE)&gt;$S$1,$S$1,VLOOKUP(L86,Invoer!$A$3:$P$599,8,FALSE)),"")</f>
        <v/>
      </c>
      <c r="F86" s="31" t="str">
        <f>_xlfn.IFNA(VLOOKUP(L86,Invoer!$A$3:$P$599,10,FALSE),"")</f>
        <v/>
      </c>
      <c r="G86" s="31" t="str">
        <f>_xlfn.IFNA(VLOOKUP(L86,Invoer!$A$3:$P$599,11,FALSE),"")</f>
        <v/>
      </c>
      <c r="H86" s="32" t="str">
        <f>_xlfn.IFNA(VLOOKUP(L86,Invoer!$A$3:$P$599,13,FALSE),"")</f>
        <v/>
      </c>
      <c r="I86" s="34" t="str">
        <f>_xlfn.IFNA(VLOOKUP(L86,Invoer!$A$3:$P$599,15,FALSE),"")</f>
        <v/>
      </c>
      <c r="J86" s="37">
        <f>VLOOKUP($R$1,Deelnemers!$B$1:$D$25,3,FALSE)</f>
        <v>0.56666666666666665</v>
      </c>
      <c r="L86" t="str">
        <f t="shared" si="110"/>
        <v>Kroese, Gerard-Hanegraaf, Hein-2</v>
      </c>
      <c r="M86">
        <v>2</v>
      </c>
      <c r="N86">
        <f t="shared" si="111"/>
        <v>1E+17</v>
      </c>
      <c r="O86" t="str">
        <f t="shared" si="95"/>
        <v/>
      </c>
      <c r="Q86" s="83" t="str">
        <f t="shared" si="112"/>
        <v/>
      </c>
      <c r="R86" s="35" t="str">
        <f t="shared" si="113"/>
        <v/>
      </c>
      <c r="S86" s="40" t="str">
        <f t="shared" si="114"/>
        <v/>
      </c>
      <c r="T86" s="40" t="str">
        <f t="shared" si="115"/>
        <v/>
      </c>
      <c r="U86" s="40" t="str">
        <f t="shared" si="116"/>
        <v/>
      </c>
      <c r="V86" s="41" t="str">
        <f t="shared" si="117"/>
        <v/>
      </c>
      <c r="W86" s="42" t="str">
        <f t="shared" si="118"/>
        <v/>
      </c>
      <c r="X86" t="str">
        <f t="shared" si="93"/>
        <v/>
      </c>
    </row>
    <row r="87" spans="2:24" ht="15">
      <c r="B87">
        <f t="shared" si="109"/>
        <v>1E+17</v>
      </c>
      <c r="C87" s="35" t="str">
        <f>_xlfn.IFNA(VLOOKUP(L87,Invoer!$A$3:$P$599,3,FALSE),"")</f>
        <v/>
      </c>
      <c r="D87" s="23" t="str">
        <f>Deelnemers!$B$7</f>
        <v>Kroese, Gerard</v>
      </c>
      <c r="E87" s="31" t="str">
        <f>IFERROR(IF(VLOOKUP(L87,Invoer!$A$3:$P$599,9,FALSE)&gt;$S$1,$S$1,VLOOKUP(L87,Invoer!$A$3:$P$599,9,FALSE)),"")</f>
        <v/>
      </c>
      <c r="F87" s="31" t="str">
        <f>_xlfn.IFNA(VLOOKUP(L87,Invoer!$A$3:$P$599,10,FALSE),"")</f>
        <v/>
      </c>
      <c r="G87" s="31" t="str">
        <f>_xlfn.IFNA(VLOOKUP(L87,Invoer!$A$3:$P$599,12,FALSE),"")</f>
        <v/>
      </c>
      <c r="H87" s="32" t="str">
        <f>_xlfn.IFNA(VLOOKUP(L87,Invoer!$A$3:$P$599,14,FALSE),"")</f>
        <v/>
      </c>
      <c r="I87" s="34" t="str">
        <f>_xlfn.IFNA(VLOOKUP(L87,Invoer!$A$3:$P$599,16,FALSE),"")</f>
        <v/>
      </c>
      <c r="J87" s="37">
        <f>VLOOKUP($R$1,Deelnemers!$B$1:$D$25,3,FALSE)</f>
        <v>0.56666666666666665</v>
      </c>
      <c r="L87" t="str">
        <f t="shared" ref="L87" si="119">CONCATENATE($R$1,"-",$D87,"-",M87)</f>
        <v>Hanegraaf, Hein-Kroese, Gerard-2</v>
      </c>
      <c r="M87">
        <v>2</v>
      </c>
      <c r="N87">
        <f t="shared" si="111"/>
        <v>1E+17</v>
      </c>
      <c r="O87" t="str">
        <f t="shared" si="95"/>
        <v/>
      </c>
      <c r="Q87" s="83" t="str">
        <f t="shared" si="112"/>
        <v/>
      </c>
      <c r="R87" s="35" t="str">
        <f t="shared" si="113"/>
        <v/>
      </c>
      <c r="S87" s="40" t="str">
        <f t="shared" si="114"/>
        <v/>
      </c>
      <c r="T87" s="40" t="str">
        <f t="shared" si="115"/>
        <v/>
      </c>
      <c r="U87" s="40" t="str">
        <f t="shared" si="116"/>
        <v/>
      </c>
      <c r="V87" s="41" t="str">
        <f t="shared" si="117"/>
        <v/>
      </c>
      <c r="W87" s="42" t="str">
        <f t="shared" si="118"/>
        <v/>
      </c>
      <c r="X87" t="str">
        <f t="shared" si="93"/>
        <v/>
      </c>
    </row>
    <row r="88" spans="2:24" ht="15">
      <c r="B88">
        <f t="shared" si="109"/>
        <v>1E+17</v>
      </c>
      <c r="C88" s="35" t="str">
        <f>_xlfn.IFNA(VLOOKUP(L88,Invoer!$A$3:$P$599,3,FALSE),"")</f>
        <v/>
      </c>
      <c r="D88" s="23" t="str">
        <f>Deelnemers!$B$7</f>
        <v>Kroese, Gerard</v>
      </c>
      <c r="E88" s="31" t="str">
        <f>IFERROR(IF(VLOOKUP(L88,Invoer!$A$3:$P$599,8,FALSE)&gt;$S$1,$S$1,VLOOKUP(L88,Invoer!$A$3:$P$599,8,FALSE)),"")</f>
        <v/>
      </c>
      <c r="F88" s="31" t="str">
        <f>_xlfn.IFNA(VLOOKUP(L88,Invoer!$A$3:$P$599,10,FALSE),"")</f>
        <v/>
      </c>
      <c r="G88" s="31" t="str">
        <f>_xlfn.IFNA(VLOOKUP(L88,Invoer!$A$3:$P$599,11,FALSE),"")</f>
        <v/>
      </c>
      <c r="H88" s="32" t="str">
        <f>_xlfn.IFNA(VLOOKUP(L88,Invoer!$A$3:$P$599,13,FALSE),"")</f>
        <v/>
      </c>
      <c r="I88" s="34" t="str">
        <f>_xlfn.IFNA(VLOOKUP(L88,Invoer!$A$3:$P$599,15,FALSE),"")</f>
        <v/>
      </c>
      <c r="J88" s="37">
        <f>VLOOKUP($R$1,Deelnemers!$B$1:$D$25,3,FALSE)</f>
        <v>0.56666666666666665</v>
      </c>
      <c r="L88" t="str">
        <f t="shared" si="110"/>
        <v>Kroese, Gerard-Hanegraaf, Hein-3</v>
      </c>
      <c r="M88">
        <v>3</v>
      </c>
      <c r="N88">
        <f t="shared" si="111"/>
        <v>1E+17</v>
      </c>
      <c r="O88" t="str">
        <f t="shared" si="95"/>
        <v/>
      </c>
      <c r="Q88" s="83" t="str">
        <f t="shared" si="112"/>
        <v/>
      </c>
      <c r="R88" s="35" t="str">
        <f t="shared" si="113"/>
        <v/>
      </c>
      <c r="S88" s="40" t="str">
        <f t="shared" si="114"/>
        <v/>
      </c>
      <c r="T88" s="40" t="str">
        <f t="shared" si="115"/>
        <v/>
      </c>
      <c r="U88" s="40" t="str">
        <f t="shared" si="116"/>
        <v/>
      </c>
      <c r="V88" s="41" t="str">
        <f t="shared" si="117"/>
        <v/>
      </c>
      <c r="W88" s="42" t="str">
        <f t="shared" si="118"/>
        <v/>
      </c>
      <c r="X88" t="str">
        <f t="shared" si="93"/>
        <v/>
      </c>
    </row>
    <row r="89" spans="2:24" ht="15">
      <c r="B89">
        <f t="shared" si="109"/>
        <v>1E+17</v>
      </c>
      <c r="C89" s="35" t="str">
        <f>_xlfn.IFNA(VLOOKUP(L89,Invoer!$A$3:$P$599,3,FALSE),"")</f>
        <v/>
      </c>
      <c r="D89" s="23" t="str">
        <f>Deelnemers!$B$7</f>
        <v>Kroese, Gerard</v>
      </c>
      <c r="E89" s="31" t="str">
        <f>IFERROR(IF(VLOOKUP(L89,Invoer!$A$3:$P$599,9,FALSE)&gt;$S$1,$S$1,VLOOKUP(L89,Invoer!$A$3:$P$599,9,FALSE)),"")</f>
        <v/>
      </c>
      <c r="F89" s="31" t="str">
        <f>_xlfn.IFNA(VLOOKUP(L89,Invoer!$A$3:$P$599,10,FALSE),"")</f>
        <v/>
      </c>
      <c r="G89" s="31" t="str">
        <f>_xlfn.IFNA(VLOOKUP(L89,Invoer!$A$3:$P$599,12,FALSE),"")</f>
        <v/>
      </c>
      <c r="H89" s="32" t="str">
        <f>_xlfn.IFNA(VLOOKUP(L89,Invoer!$A$3:$P$599,14,FALSE),"")</f>
        <v/>
      </c>
      <c r="I89" s="34" t="str">
        <f>_xlfn.IFNA(VLOOKUP(L89,Invoer!$A$3:$P$599,16,FALSE),"")</f>
        <v/>
      </c>
      <c r="J89" s="37">
        <f>VLOOKUP($R$1,Deelnemers!$B$1:$D$25,3,FALSE)</f>
        <v>0.56666666666666665</v>
      </c>
      <c r="L89" t="str">
        <f t="shared" ref="L89" si="120">CONCATENATE($R$1,"-",$D89,"-",M89)</f>
        <v>Hanegraaf, Hein-Kroese, Gerard-3</v>
      </c>
      <c r="M89">
        <v>3</v>
      </c>
      <c r="N89">
        <f t="shared" si="111"/>
        <v>1E+17</v>
      </c>
      <c r="O89" t="str">
        <f t="shared" si="95"/>
        <v/>
      </c>
      <c r="Q89" s="83" t="str">
        <f t="shared" si="112"/>
        <v/>
      </c>
      <c r="R89" s="35" t="str">
        <f t="shared" si="113"/>
        <v/>
      </c>
      <c r="S89" s="40" t="str">
        <f t="shared" si="114"/>
        <v/>
      </c>
      <c r="T89" s="40" t="str">
        <f t="shared" si="115"/>
        <v/>
      </c>
      <c r="U89" s="40" t="str">
        <f t="shared" si="116"/>
        <v/>
      </c>
      <c r="V89" s="41" t="str">
        <f t="shared" si="117"/>
        <v/>
      </c>
      <c r="W89" s="42" t="str">
        <f t="shared" si="118"/>
        <v/>
      </c>
      <c r="X89" t="str">
        <f t="shared" si="93"/>
        <v/>
      </c>
    </row>
    <row r="90" spans="2:24" ht="15">
      <c r="B90">
        <f t="shared" si="109"/>
        <v>1E+17</v>
      </c>
      <c r="C90" s="35" t="str">
        <f>_xlfn.IFNA(VLOOKUP(L90,Invoer!$A$3:$P$599,3,FALSE),"")</f>
        <v/>
      </c>
      <c r="D90" s="23" t="str">
        <f>Deelnemers!$B$7</f>
        <v>Kroese, Gerard</v>
      </c>
      <c r="E90" s="31" t="str">
        <f>IFERROR(IF(VLOOKUP(L90,Invoer!$A$3:$P$599,8,FALSE)&gt;$S$1,$S$1,VLOOKUP(L90,Invoer!$A$3:$P$599,8,FALSE)),"")</f>
        <v/>
      </c>
      <c r="F90" s="31" t="str">
        <f>_xlfn.IFNA(VLOOKUP(L90,Invoer!$A$3:$P$599,10,FALSE),"")</f>
        <v/>
      </c>
      <c r="G90" s="31" t="str">
        <f>_xlfn.IFNA(VLOOKUP(L90,Invoer!$A$3:$P$599,11,FALSE),"")</f>
        <v/>
      </c>
      <c r="H90" s="32" t="str">
        <f>_xlfn.IFNA(VLOOKUP(L90,Invoer!$A$3:$P$599,13,FALSE),"")</f>
        <v/>
      </c>
      <c r="I90" s="34" t="str">
        <f>_xlfn.IFNA(VLOOKUP(L90,Invoer!$A$3:$P$599,15,FALSE),"")</f>
        <v/>
      </c>
      <c r="J90" s="37">
        <f>VLOOKUP($R$1,Deelnemers!$B$1:$D$25,3,FALSE)</f>
        <v>0.56666666666666665</v>
      </c>
      <c r="L90" t="str">
        <f t="shared" si="110"/>
        <v>Kroese, Gerard-Hanegraaf, Hein-4</v>
      </c>
      <c r="M90">
        <v>4</v>
      </c>
      <c r="N90">
        <f t="shared" si="111"/>
        <v>1E+17</v>
      </c>
      <c r="O90" t="str">
        <f t="shared" si="95"/>
        <v/>
      </c>
      <c r="Q90" s="83" t="str">
        <f t="shared" si="112"/>
        <v/>
      </c>
      <c r="R90" s="35" t="str">
        <f t="shared" si="113"/>
        <v/>
      </c>
      <c r="S90" s="40" t="str">
        <f t="shared" si="114"/>
        <v/>
      </c>
      <c r="T90" s="40" t="str">
        <f t="shared" si="115"/>
        <v/>
      </c>
      <c r="U90" s="40" t="str">
        <f t="shared" si="116"/>
        <v/>
      </c>
      <c r="V90" s="41" t="str">
        <f t="shared" si="117"/>
        <v/>
      </c>
      <c r="W90" s="42" t="str">
        <f t="shared" si="118"/>
        <v/>
      </c>
      <c r="X90" t="str">
        <f t="shared" si="93"/>
        <v/>
      </c>
    </row>
    <row r="91" spans="2:24" ht="15">
      <c r="B91">
        <f t="shared" si="109"/>
        <v>1E+17</v>
      </c>
      <c r="C91" s="35" t="str">
        <f>_xlfn.IFNA(VLOOKUP(L91,Invoer!$A$3:$P$599,3,FALSE),"")</f>
        <v/>
      </c>
      <c r="D91" s="23" t="str">
        <f>Deelnemers!$B$7</f>
        <v>Kroese, Gerard</v>
      </c>
      <c r="E91" s="31" t="str">
        <f>IFERROR(IF(VLOOKUP(L91,Invoer!$A$3:$P$599,9,FALSE)&gt;$S$1,$S$1,VLOOKUP(L91,Invoer!$A$3:$P$599,9,FALSE)),"")</f>
        <v/>
      </c>
      <c r="F91" s="31" t="str">
        <f>_xlfn.IFNA(VLOOKUP(L91,Invoer!$A$3:$P$599,10,FALSE),"")</f>
        <v/>
      </c>
      <c r="G91" s="31" t="str">
        <f>_xlfn.IFNA(VLOOKUP(L91,Invoer!$A$3:$P$599,12,FALSE),"")</f>
        <v/>
      </c>
      <c r="H91" s="32" t="str">
        <f>_xlfn.IFNA(VLOOKUP(L91,Invoer!$A$3:$P$599,14,FALSE),"")</f>
        <v/>
      </c>
      <c r="I91" s="34" t="str">
        <f>_xlfn.IFNA(VLOOKUP(L91,Invoer!$A$3:$P$599,16,FALSE),"")</f>
        <v/>
      </c>
      <c r="J91" s="37">
        <f>VLOOKUP($R$1,Deelnemers!$B$1:$D$25,3,FALSE)</f>
        <v>0.56666666666666665</v>
      </c>
      <c r="L91" t="str">
        <f t="shared" ref="L91" si="121">CONCATENATE($R$1,"-",$D91,"-",M91)</f>
        <v>Hanegraaf, Hein-Kroese, Gerard-4</v>
      </c>
      <c r="M91">
        <v>4</v>
      </c>
      <c r="N91">
        <f t="shared" si="111"/>
        <v>1E+17</v>
      </c>
      <c r="O91" t="str">
        <f t="shared" si="95"/>
        <v/>
      </c>
      <c r="Q91" s="83" t="str">
        <f t="shared" si="112"/>
        <v/>
      </c>
      <c r="R91" s="35" t="str">
        <f t="shared" si="113"/>
        <v/>
      </c>
      <c r="S91" s="40" t="str">
        <f t="shared" si="114"/>
        <v/>
      </c>
      <c r="T91" s="40" t="str">
        <f t="shared" si="115"/>
        <v/>
      </c>
      <c r="U91" s="40" t="str">
        <f t="shared" si="116"/>
        <v/>
      </c>
      <c r="V91" s="41" t="str">
        <f t="shared" si="117"/>
        <v/>
      </c>
      <c r="W91" s="42" t="str">
        <f t="shared" si="118"/>
        <v/>
      </c>
      <c r="X91" t="str">
        <f t="shared" si="93"/>
        <v/>
      </c>
    </row>
    <row r="92" spans="2:24" ht="15">
      <c r="B92">
        <f t="shared" si="109"/>
        <v>1E+17</v>
      </c>
      <c r="C92" s="35" t="str">
        <f>_xlfn.IFNA(VLOOKUP(L92,Invoer!$A$3:$P$599,3,FALSE),"")</f>
        <v/>
      </c>
      <c r="D92" s="23" t="str">
        <f>Deelnemers!$B$7</f>
        <v>Kroese, Gerard</v>
      </c>
      <c r="E92" s="31" t="str">
        <f>IFERROR(IF(VLOOKUP(L92,Invoer!$A$3:$P$599,8,FALSE)&gt;$S$1,$S$1,VLOOKUP(L92,Invoer!$A$3:$P$599,8,FALSE)),"")</f>
        <v/>
      </c>
      <c r="F92" s="31" t="str">
        <f>_xlfn.IFNA(VLOOKUP(L92,Invoer!$A$3:$P$599,10,FALSE),"")</f>
        <v/>
      </c>
      <c r="G92" s="31" t="str">
        <f>_xlfn.IFNA(VLOOKUP(L92,Invoer!$A$3:$P$599,11,FALSE),"")</f>
        <v/>
      </c>
      <c r="H92" s="32" t="str">
        <f>_xlfn.IFNA(VLOOKUP(L92,Invoer!$A$3:$P$599,13,FALSE),"")</f>
        <v/>
      </c>
      <c r="I92" s="34" t="str">
        <f>_xlfn.IFNA(VLOOKUP(L92,Invoer!$A$3:$P$599,15,FALSE),"")</f>
        <v/>
      </c>
      <c r="J92" s="37">
        <f>VLOOKUP($R$1,Deelnemers!$B$1:$D$25,3,FALSE)</f>
        <v>0.56666666666666665</v>
      </c>
      <c r="L92" t="str">
        <f t="shared" si="110"/>
        <v>Kroese, Gerard-Hanegraaf, Hein-5</v>
      </c>
      <c r="M92">
        <v>5</v>
      </c>
      <c r="N92">
        <f t="shared" si="111"/>
        <v>1E+17</v>
      </c>
      <c r="O92" t="str">
        <f t="shared" si="95"/>
        <v/>
      </c>
      <c r="Q92" s="83" t="str">
        <f t="shared" si="112"/>
        <v/>
      </c>
      <c r="R92" s="35" t="str">
        <f t="shared" si="113"/>
        <v/>
      </c>
      <c r="S92" s="40" t="str">
        <f t="shared" si="114"/>
        <v/>
      </c>
      <c r="T92" s="40" t="str">
        <f t="shared" si="115"/>
        <v/>
      </c>
      <c r="U92" s="40" t="str">
        <f t="shared" si="116"/>
        <v/>
      </c>
      <c r="V92" s="41" t="str">
        <f t="shared" si="117"/>
        <v/>
      </c>
      <c r="W92" s="42" t="str">
        <f t="shared" si="118"/>
        <v/>
      </c>
      <c r="X92" t="str">
        <f t="shared" si="93"/>
        <v/>
      </c>
    </row>
    <row r="93" spans="2:24" ht="15">
      <c r="B93">
        <f t="shared" si="109"/>
        <v>1E+17</v>
      </c>
      <c r="C93" s="35" t="str">
        <f>_xlfn.IFNA(VLOOKUP(L93,Invoer!$A$3:$P$599,3,FALSE),"")</f>
        <v/>
      </c>
      <c r="D93" s="23" t="str">
        <f>Deelnemers!$B$7</f>
        <v>Kroese, Gerard</v>
      </c>
      <c r="E93" s="31" t="str">
        <f>IFERROR(IF(VLOOKUP(L93,Invoer!$A$3:$P$599,9,FALSE)&gt;$S$1,$S$1,VLOOKUP(L93,Invoer!$A$3:$P$599,9,FALSE)),"")</f>
        <v/>
      </c>
      <c r="F93" s="31" t="str">
        <f>_xlfn.IFNA(VLOOKUP(L93,Invoer!$A$3:$P$599,10,FALSE),"")</f>
        <v/>
      </c>
      <c r="G93" s="31" t="str">
        <f>_xlfn.IFNA(VLOOKUP(L93,Invoer!$A$3:$P$599,12,FALSE),"")</f>
        <v/>
      </c>
      <c r="H93" s="32" t="str">
        <f>_xlfn.IFNA(VLOOKUP(L93,Invoer!$A$3:$P$599,14,FALSE),"")</f>
        <v/>
      </c>
      <c r="I93" s="34" t="str">
        <f>_xlfn.IFNA(VLOOKUP(L93,Invoer!$A$3:$P$599,16,FALSE),"")</f>
        <v/>
      </c>
      <c r="J93" s="37">
        <f>VLOOKUP($R$1,Deelnemers!$B$1:$D$25,3,FALSE)</f>
        <v>0.56666666666666665</v>
      </c>
      <c r="L93" t="str">
        <f t="shared" ref="L93" si="122">CONCATENATE($R$1,"-",$D93,"-",M93)</f>
        <v>Hanegraaf, Hein-Kroese, Gerard-5</v>
      </c>
      <c r="M93">
        <v>5</v>
      </c>
      <c r="N93">
        <f t="shared" si="111"/>
        <v>1E+17</v>
      </c>
      <c r="O93" t="str">
        <f t="shared" si="95"/>
        <v/>
      </c>
      <c r="Q93" s="83" t="str">
        <f t="shared" si="112"/>
        <v/>
      </c>
      <c r="R93" s="35" t="str">
        <f t="shared" si="113"/>
        <v/>
      </c>
      <c r="S93" s="40" t="str">
        <f t="shared" si="114"/>
        <v/>
      </c>
      <c r="T93" s="40" t="str">
        <f t="shared" si="115"/>
        <v/>
      </c>
      <c r="U93" s="40" t="str">
        <f t="shared" si="116"/>
        <v/>
      </c>
      <c r="V93" s="41" t="str">
        <f t="shared" si="117"/>
        <v/>
      </c>
      <c r="W93" s="42" t="str">
        <f t="shared" si="118"/>
        <v/>
      </c>
      <c r="X93" t="str">
        <f t="shared" si="93"/>
        <v/>
      </c>
    </row>
    <row r="94" spans="2:24" ht="15">
      <c r="B94">
        <f t="shared" si="109"/>
        <v>1E+17</v>
      </c>
      <c r="C94" s="35" t="str">
        <f>_xlfn.IFNA(VLOOKUP(L94,Invoer!$A$3:$P$599,3,FALSE),"")</f>
        <v/>
      </c>
      <c r="D94" s="23" t="str">
        <f>Deelnemers!$B$7</f>
        <v>Kroese, Gerard</v>
      </c>
      <c r="E94" s="31" t="str">
        <f>IFERROR(IF(VLOOKUP(L94,Invoer!$A$3:$P$599,8,FALSE)&gt;$S$1,$S$1,VLOOKUP(L94,Invoer!$A$3:$P$599,8,FALSE)),"")</f>
        <v/>
      </c>
      <c r="F94" s="31" t="str">
        <f>_xlfn.IFNA(VLOOKUP(L94,Invoer!$A$3:$P$599,10,FALSE),"")</f>
        <v/>
      </c>
      <c r="G94" s="31" t="str">
        <f>_xlfn.IFNA(VLOOKUP(L94,Invoer!$A$3:$P$599,11,FALSE),"")</f>
        <v/>
      </c>
      <c r="H94" s="32" t="str">
        <f>_xlfn.IFNA(VLOOKUP(L94,Invoer!$A$3:$P$599,13,FALSE),"")</f>
        <v/>
      </c>
      <c r="I94" s="34" t="str">
        <f>_xlfn.IFNA(VLOOKUP(L94,Invoer!$A$3:$P$599,15,FALSE),"")</f>
        <v/>
      </c>
      <c r="J94" s="37">
        <f>VLOOKUP($R$1,Deelnemers!$B$1:$D$25,3,FALSE)</f>
        <v>0.56666666666666665</v>
      </c>
      <c r="L94" t="str">
        <f t="shared" si="110"/>
        <v>Kroese, Gerard-Hanegraaf, Hein-6</v>
      </c>
      <c r="M94">
        <v>6</v>
      </c>
      <c r="N94">
        <f t="shared" si="111"/>
        <v>1E+17</v>
      </c>
      <c r="O94" t="str">
        <f t="shared" si="95"/>
        <v/>
      </c>
      <c r="Q94" s="83" t="str">
        <f t="shared" si="112"/>
        <v/>
      </c>
      <c r="R94" s="35" t="str">
        <f t="shared" si="113"/>
        <v/>
      </c>
      <c r="S94" s="40" t="str">
        <f t="shared" si="114"/>
        <v/>
      </c>
      <c r="T94" s="40" t="str">
        <f t="shared" si="115"/>
        <v/>
      </c>
      <c r="U94" s="40" t="str">
        <f t="shared" si="116"/>
        <v/>
      </c>
      <c r="V94" s="41" t="str">
        <f t="shared" si="117"/>
        <v/>
      </c>
      <c r="W94" s="42" t="str">
        <f t="shared" si="118"/>
        <v/>
      </c>
      <c r="X94" t="str">
        <f t="shared" si="93"/>
        <v/>
      </c>
    </row>
    <row r="95" spans="2:24" ht="15">
      <c r="B95">
        <f t="shared" si="109"/>
        <v>1E+17</v>
      </c>
      <c r="C95" s="35" t="str">
        <f>_xlfn.IFNA(VLOOKUP(L95,Invoer!$A$3:$P$599,3,FALSE),"")</f>
        <v/>
      </c>
      <c r="D95" s="23" t="str">
        <f>Deelnemers!$B$7</f>
        <v>Kroese, Gerard</v>
      </c>
      <c r="E95" s="31" t="str">
        <f>IFERROR(IF(VLOOKUP(L95,Invoer!$A$3:$P$599,9,FALSE)&gt;$S$1,$S$1,VLOOKUP(L95,Invoer!$A$3:$P$599,9,FALSE)),"")</f>
        <v/>
      </c>
      <c r="F95" s="31" t="str">
        <f>_xlfn.IFNA(VLOOKUP(L95,Invoer!$A$3:$P$599,10,FALSE),"")</f>
        <v/>
      </c>
      <c r="G95" s="31" t="str">
        <f>_xlfn.IFNA(VLOOKUP(L95,Invoer!$A$3:$P$599,12,FALSE),"")</f>
        <v/>
      </c>
      <c r="H95" s="32" t="str">
        <f>_xlfn.IFNA(VLOOKUP(L95,Invoer!$A$3:$P$599,14,FALSE),"")</f>
        <v/>
      </c>
      <c r="I95" s="34" t="str">
        <f>_xlfn.IFNA(VLOOKUP(L95,Invoer!$A$3:$P$599,16,FALSE),"")</f>
        <v/>
      </c>
      <c r="J95" s="37">
        <f>VLOOKUP($R$1,Deelnemers!$B$1:$D$25,3,FALSE)</f>
        <v>0.56666666666666665</v>
      </c>
      <c r="L95" t="str">
        <f t="shared" ref="L95" si="123">CONCATENATE($R$1,"-",$D95,"-",M95)</f>
        <v>Hanegraaf, Hein-Kroese, Gerard-6</v>
      </c>
      <c r="M95">
        <v>6</v>
      </c>
      <c r="N95">
        <f t="shared" si="111"/>
        <v>1E+17</v>
      </c>
      <c r="O95" t="str">
        <f t="shared" si="95"/>
        <v/>
      </c>
      <c r="Q95" s="83" t="str">
        <f t="shared" si="112"/>
        <v/>
      </c>
      <c r="R95" s="35" t="str">
        <f t="shared" si="113"/>
        <v/>
      </c>
      <c r="S95" s="40" t="str">
        <f t="shared" si="114"/>
        <v/>
      </c>
      <c r="T95" s="40" t="str">
        <f t="shared" si="115"/>
        <v/>
      </c>
      <c r="U95" s="40" t="str">
        <f t="shared" si="116"/>
        <v/>
      </c>
      <c r="V95" s="41" t="str">
        <f t="shared" si="117"/>
        <v/>
      </c>
      <c r="W95" s="42" t="str">
        <f t="shared" si="118"/>
        <v/>
      </c>
      <c r="X95" t="str">
        <f t="shared" si="93"/>
        <v/>
      </c>
    </row>
    <row r="96" spans="2:24" ht="15">
      <c r="B96">
        <f t="shared" si="109"/>
        <v>1E+17</v>
      </c>
      <c r="C96" s="35" t="str">
        <f>_xlfn.IFNA(VLOOKUP(L96,Invoer!$A$3:$P$599,3,FALSE),"")</f>
        <v/>
      </c>
      <c r="D96" s="23" t="str">
        <f>Deelnemers!$B$7</f>
        <v>Kroese, Gerard</v>
      </c>
      <c r="E96" s="31" t="str">
        <f>IFERROR(IF(VLOOKUP(L96,Invoer!$A$3:$P$599,8,FALSE)&gt;$S$1,$S$1,VLOOKUP(L96,Invoer!$A$3:$P$599,8,FALSE)),"")</f>
        <v/>
      </c>
      <c r="F96" s="31" t="str">
        <f>_xlfn.IFNA(VLOOKUP(L96,Invoer!$A$3:$P$599,10,FALSE),"")</f>
        <v/>
      </c>
      <c r="G96" s="31" t="str">
        <f>_xlfn.IFNA(VLOOKUP(L96,Invoer!$A$3:$P$599,11,FALSE),"")</f>
        <v/>
      </c>
      <c r="H96" s="32" t="str">
        <f>_xlfn.IFNA(VLOOKUP(L96,Invoer!$A$3:$P$599,13,FALSE),"")</f>
        <v/>
      </c>
      <c r="I96" s="34" t="str">
        <f>_xlfn.IFNA(VLOOKUP(L96,Invoer!$A$3:$P$599,15,FALSE),"")</f>
        <v/>
      </c>
      <c r="J96" s="37">
        <f>VLOOKUP($R$1,Deelnemers!$B$1:$D$25,3,FALSE)</f>
        <v>0.56666666666666665</v>
      </c>
      <c r="L96" t="str">
        <f t="shared" si="110"/>
        <v>Kroese, Gerard-Hanegraaf, Hein-7</v>
      </c>
      <c r="M96">
        <v>7</v>
      </c>
      <c r="N96">
        <f t="shared" si="111"/>
        <v>1E+17</v>
      </c>
      <c r="O96" t="str">
        <f t="shared" si="95"/>
        <v/>
      </c>
      <c r="Q96" s="83" t="str">
        <f t="shared" si="112"/>
        <v/>
      </c>
      <c r="R96" s="35" t="str">
        <f t="shared" si="113"/>
        <v/>
      </c>
      <c r="S96" s="40" t="str">
        <f t="shared" si="114"/>
        <v/>
      </c>
      <c r="T96" s="40" t="str">
        <f t="shared" si="115"/>
        <v/>
      </c>
      <c r="U96" s="40" t="str">
        <f t="shared" si="116"/>
        <v/>
      </c>
      <c r="V96" s="41" t="str">
        <f t="shared" si="117"/>
        <v/>
      </c>
      <c r="W96" s="42" t="str">
        <f t="shared" si="118"/>
        <v/>
      </c>
      <c r="X96" t="str">
        <f t="shared" si="93"/>
        <v/>
      </c>
    </row>
    <row r="97" spans="2:24" ht="15">
      <c r="B97">
        <f t="shared" si="109"/>
        <v>1E+17</v>
      </c>
      <c r="C97" s="35" t="str">
        <f>_xlfn.IFNA(VLOOKUP(L97,Invoer!$A$3:$P$599,3,FALSE),"")</f>
        <v/>
      </c>
      <c r="D97" s="23" t="str">
        <f>Deelnemers!$B$7</f>
        <v>Kroese, Gerard</v>
      </c>
      <c r="E97" s="31" t="str">
        <f>IFERROR(IF(VLOOKUP(L97,Invoer!$A$3:$P$599,9,FALSE)&gt;$S$1,$S$1,VLOOKUP(L97,Invoer!$A$3:$P$599,9,FALSE)),"")</f>
        <v/>
      </c>
      <c r="F97" s="31" t="str">
        <f>_xlfn.IFNA(VLOOKUP(L97,Invoer!$A$3:$P$599,10,FALSE),"")</f>
        <v/>
      </c>
      <c r="G97" s="31" t="str">
        <f>_xlfn.IFNA(VLOOKUP(L97,Invoer!$A$3:$P$599,12,FALSE),"")</f>
        <v/>
      </c>
      <c r="H97" s="32" t="str">
        <f>_xlfn.IFNA(VLOOKUP(L97,Invoer!$A$3:$P$599,14,FALSE),"")</f>
        <v/>
      </c>
      <c r="I97" s="34" t="str">
        <f>_xlfn.IFNA(VLOOKUP(L97,Invoer!$A$3:$P$599,16,FALSE),"")</f>
        <v/>
      </c>
      <c r="J97" s="37">
        <f>VLOOKUP($R$1,Deelnemers!$B$1:$D$25,3,FALSE)</f>
        <v>0.56666666666666665</v>
      </c>
      <c r="L97" t="str">
        <f t="shared" ref="L97" si="124">CONCATENATE($R$1,"-",$D97,"-",M97)</f>
        <v>Hanegraaf, Hein-Kroese, Gerard-7</v>
      </c>
      <c r="M97">
        <v>7</v>
      </c>
      <c r="N97">
        <f t="shared" si="111"/>
        <v>1E+17</v>
      </c>
      <c r="O97" t="str">
        <f t="shared" si="95"/>
        <v/>
      </c>
      <c r="Q97" s="83" t="str">
        <f t="shared" si="112"/>
        <v/>
      </c>
      <c r="R97" s="35" t="str">
        <f t="shared" si="113"/>
        <v/>
      </c>
      <c r="S97" s="40" t="str">
        <f t="shared" si="114"/>
        <v/>
      </c>
      <c r="T97" s="40" t="str">
        <f t="shared" si="115"/>
        <v/>
      </c>
      <c r="U97" s="40" t="str">
        <f t="shared" si="116"/>
        <v/>
      </c>
      <c r="V97" s="41" t="str">
        <f t="shared" si="117"/>
        <v/>
      </c>
      <c r="W97" s="42" t="str">
        <f t="shared" si="118"/>
        <v/>
      </c>
      <c r="X97" t="str">
        <f t="shared" si="93"/>
        <v/>
      </c>
    </row>
    <row r="98" spans="2:24" ht="15">
      <c r="B98">
        <f t="shared" si="109"/>
        <v>1E+17</v>
      </c>
      <c r="C98" s="35" t="str">
        <f>_xlfn.IFNA(VLOOKUP(L98,Invoer!$A$3:$P$599,3,FALSE),"")</f>
        <v/>
      </c>
      <c r="D98" s="23" t="str">
        <f>Deelnemers!$B$7</f>
        <v>Kroese, Gerard</v>
      </c>
      <c r="E98" s="31" t="str">
        <f>IFERROR(IF(VLOOKUP(L98,Invoer!$A$3:$P$599,8,FALSE)&gt;$S$1,$S$1,VLOOKUP(L98,Invoer!$A$3:$P$599,8,FALSE)),"")</f>
        <v/>
      </c>
      <c r="F98" s="31" t="str">
        <f>_xlfn.IFNA(VLOOKUP(L98,Invoer!$A$3:$P$599,10,FALSE),"")</f>
        <v/>
      </c>
      <c r="G98" s="31" t="str">
        <f>_xlfn.IFNA(VLOOKUP(L98,Invoer!$A$3:$P$599,11,FALSE),"")</f>
        <v/>
      </c>
      <c r="H98" s="32" t="str">
        <f>_xlfn.IFNA(VLOOKUP(L98,Invoer!$A$3:$P$599,13,FALSE),"")</f>
        <v/>
      </c>
      <c r="I98" s="34" t="str">
        <f>_xlfn.IFNA(VLOOKUP(L98,Invoer!$A$3:$P$599,15,FALSE),"")</f>
        <v/>
      </c>
      <c r="J98" s="37">
        <f>VLOOKUP($R$1,Deelnemers!$B$1:$D$25,3,FALSE)</f>
        <v>0.56666666666666665</v>
      </c>
      <c r="L98" t="str">
        <f t="shared" si="110"/>
        <v>Kroese, Gerard-Hanegraaf, Hein-8</v>
      </c>
      <c r="M98">
        <v>8</v>
      </c>
      <c r="N98">
        <f t="shared" si="111"/>
        <v>1E+17</v>
      </c>
      <c r="O98" t="str">
        <f t="shared" si="95"/>
        <v/>
      </c>
      <c r="Q98" s="83" t="str">
        <f t="shared" si="112"/>
        <v/>
      </c>
      <c r="R98" s="35" t="str">
        <f t="shared" si="113"/>
        <v/>
      </c>
      <c r="S98" s="40" t="str">
        <f t="shared" si="114"/>
        <v/>
      </c>
      <c r="T98" s="40" t="str">
        <f t="shared" si="115"/>
        <v/>
      </c>
      <c r="U98" s="40" t="str">
        <f t="shared" si="116"/>
        <v/>
      </c>
      <c r="V98" s="41" t="str">
        <f t="shared" si="117"/>
        <v/>
      </c>
      <c r="W98" s="42" t="str">
        <f t="shared" si="118"/>
        <v/>
      </c>
      <c r="X98" t="str">
        <f t="shared" si="93"/>
        <v/>
      </c>
    </row>
    <row r="99" spans="2:24" ht="15">
      <c r="B99">
        <f t="shared" si="109"/>
        <v>1E+17</v>
      </c>
      <c r="C99" s="35" t="str">
        <f>_xlfn.IFNA(VLOOKUP(L99,Invoer!$A$3:$P$599,3,FALSE),"")</f>
        <v/>
      </c>
      <c r="D99" s="23" t="str">
        <f>Deelnemers!$B$7</f>
        <v>Kroese, Gerard</v>
      </c>
      <c r="E99" s="31" t="str">
        <f>IFERROR(IF(VLOOKUP(L99,Invoer!$A$3:$P$599,9,FALSE)&gt;$S$1,$S$1,VLOOKUP(L99,Invoer!$A$3:$P$599,9,FALSE)),"")</f>
        <v/>
      </c>
      <c r="F99" s="31" t="str">
        <f>_xlfn.IFNA(VLOOKUP(L99,Invoer!$A$3:$P$599,10,FALSE),"")</f>
        <v/>
      </c>
      <c r="G99" s="31" t="str">
        <f>_xlfn.IFNA(VLOOKUP(L99,Invoer!$A$3:$P$599,12,FALSE),"")</f>
        <v/>
      </c>
      <c r="H99" s="32" t="str">
        <f>_xlfn.IFNA(VLOOKUP(L99,Invoer!$A$3:$P$599,14,FALSE),"")</f>
        <v/>
      </c>
      <c r="I99" s="34" t="str">
        <f>_xlfn.IFNA(VLOOKUP(L99,Invoer!$A$3:$P$599,16,FALSE),"")</f>
        <v/>
      </c>
      <c r="J99" s="37">
        <f>VLOOKUP($R$1,Deelnemers!$B$1:$D$25,3,FALSE)</f>
        <v>0.56666666666666665</v>
      </c>
      <c r="L99" t="str">
        <f t="shared" ref="L99" si="125">CONCATENATE($R$1,"-",$D99,"-",M99)</f>
        <v>Hanegraaf, Hein-Kroese, Gerard-8</v>
      </c>
      <c r="M99">
        <v>8</v>
      </c>
      <c r="N99">
        <f t="shared" si="111"/>
        <v>1E+17</v>
      </c>
      <c r="O99" t="str">
        <f t="shared" si="95"/>
        <v/>
      </c>
      <c r="Q99" s="83" t="str">
        <f t="shared" si="112"/>
        <v/>
      </c>
      <c r="R99" s="35" t="str">
        <f t="shared" si="113"/>
        <v/>
      </c>
      <c r="S99" s="40" t="str">
        <f t="shared" si="114"/>
        <v/>
      </c>
      <c r="T99" s="40" t="str">
        <f t="shared" si="115"/>
        <v/>
      </c>
      <c r="U99" s="40" t="str">
        <f t="shared" si="116"/>
        <v/>
      </c>
      <c r="V99" s="41" t="str">
        <f t="shared" si="117"/>
        <v/>
      </c>
      <c r="W99" s="42" t="str">
        <f t="shared" si="118"/>
        <v/>
      </c>
      <c r="X99" t="str">
        <f t="shared" si="93"/>
        <v/>
      </c>
    </row>
    <row r="100" spans="2:24" ht="15">
      <c r="B100">
        <f t="shared" ref="B100:B163" si="126">IFERROR(IF(COUNTIF($C$4:$C$395,$C100)&gt;1,$C100+(E100/10)+(F100/100)+H100,$C100),100000000000000000)</f>
        <v>1E+17</v>
      </c>
      <c r="C100" s="35" t="str">
        <f>_xlfn.IFNA(VLOOKUP(L100,Invoer!$A$3:$P$599,3,FALSE),"")</f>
        <v/>
      </c>
      <c r="D100" s="23" t="str">
        <f>Deelnemers!$B$8</f>
        <v>Oorschot, René van</v>
      </c>
      <c r="E100" s="31" t="str">
        <f>IFERROR(IF(VLOOKUP(L100,Invoer!$A$3:$P$599,8,FALSE)&gt;$S$1,$S$1,VLOOKUP(L100,Invoer!$A$3:$P$599,8,FALSE)),"")</f>
        <v/>
      </c>
      <c r="F100" s="31" t="str">
        <f>_xlfn.IFNA(VLOOKUP(L100,Invoer!$A$3:$P$599,10,FALSE),"")</f>
        <v/>
      </c>
      <c r="G100" s="31" t="str">
        <f>_xlfn.IFNA(VLOOKUP(L100,Invoer!$A$3:$P$599,11,FALSE),"")</f>
        <v/>
      </c>
      <c r="H100" s="32" t="str">
        <f>_xlfn.IFNA(VLOOKUP(L100,Invoer!$A$3:$P$599,13,FALSE),"")</f>
        <v/>
      </c>
      <c r="I100" s="34" t="str">
        <f>_xlfn.IFNA(VLOOKUP(L100,Invoer!$A$3:$P$599,15,FALSE),"")</f>
        <v/>
      </c>
      <c r="J100" s="37">
        <f>VLOOKUP($R$1,Deelnemers!$B$1:$D$25,3,FALSE)</f>
        <v>0.56666666666666665</v>
      </c>
      <c r="L100" t="str">
        <f t="shared" ref="L100" si="127">CONCATENATE($R$1,"-",,$D100,"-",M100)</f>
        <v>Hanegraaf, Hein-Oorschot, René van-1</v>
      </c>
      <c r="M100">
        <v>1</v>
      </c>
      <c r="N100">
        <f>SMALL($B$4:$B$403,ROW($B81))</f>
        <v>1E+17</v>
      </c>
      <c r="O100" t="str">
        <f t="shared" si="95"/>
        <v/>
      </c>
      <c r="Q100" s="83" t="str">
        <f t="shared" si="112"/>
        <v/>
      </c>
      <c r="R100" s="35" t="str">
        <f t="shared" si="113"/>
        <v/>
      </c>
      <c r="S100" s="40" t="str">
        <f t="shared" si="114"/>
        <v/>
      </c>
      <c r="T100" s="40" t="str">
        <f t="shared" si="115"/>
        <v/>
      </c>
      <c r="U100" s="40" t="str">
        <f t="shared" si="116"/>
        <v/>
      </c>
      <c r="V100" s="41" t="str">
        <f t="shared" si="117"/>
        <v/>
      </c>
      <c r="W100" s="42" t="str">
        <f t="shared" si="118"/>
        <v/>
      </c>
      <c r="X100" t="str">
        <f t="shared" si="93"/>
        <v/>
      </c>
    </row>
    <row r="101" spans="2:24" ht="15">
      <c r="B101">
        <f t="shared" si="126"/>
        <v>45645.9</v>
      </c>
      <c r="C101" s="35">
        <f>_xlfn.IFNA(VLOOKUP(L101,Invoer!$A$3:$P$599,3,FALSE),"")</f>
        <v>45644</v>
      </c>
      <c r="D101" s="23" t="str">
        <f>Deelnemers!$B$8</f>
        <v>Oorschot, René van</v>
      </c>
      <c r="E101" s="31">
        <f>IFERROR(IF(VLOOKUP(L101,Invoer!$A$3:$P$599,9,FALSE)&gt;$S$1,$S$1,VLOOKUP(L101,Invoer!$A$3:$P$599,9,FALSE)),"")</f>
        <v>12</v>
      </c>
      <c r="F101" s="31">
        <f>_xlfn.IFNA(VLOOKUP(L101,Invoer!$A$3:$P$599,10,FALSE),"")</f>
        <v>30</v>
      </c>
      <c r="G101" s="31">
        <f>_xlfn.IFNA(VLOOKUP(L101,Invoer!$A$3:$P$599,12,FALSE),"")</f>
        <v>2</v>
      </c>
      <c r="H101" s="32">
        <f>_xlfn.IFNA(VLOOKUP(L101,Invoer!$A$3:$P$599,14,FALSE),"")</f>
        <v>0.4</v>
      </c>
      <c r="I101" s="34">
        <f>_xlfn.IFNA(VLOOKUP(L101,Invoer!$A$3:$P$599,16,FALSE),"")</f>
        <v>0</v>
      </c>
      <c r="J101" s="37">
        <f>VLOOKUP($R$1,Deelnemers!$B$1:$D$25,3,FALSE)</f>
        <v>0.56666666666666665</v>
      </c>
      <c r="L101" t="str">
        <f t="shared" ref="L101" si="128">CONCATENATE($D101,"-",$R$1,"-",M101)</f>
        <v>Oorschot, René van-Hanegraaf, Hein-1</v>
      </c>
      <c r="M101">
        <v>1</v>
      </c>
      <c r="N101">
        <f>SMALL($B$4:$B$403,ROW($B82))</f>
        <v>1E+17</v>
      </c>
      <c r="O101" t="str">
        <f t="shared" si="95"/>
        <v/>
      </c>
      <c r="Q101" s="83" t="str">
        <f t="shared" si="112"/>
        <v/>
      </c>
      <c r="R101" s="35" t="str">
        <f t="shared" si="113"/>
        <v/>
      </c>
      <c r="S101" s="40" t="str">
        <f t="shared" si="114"/>
        <v/>
      </c>
      <c r="T101" s="40" t="str">
        <f t="shared" si="115"/>
        <v/>
      </c>
      <c r="U101" s="40" t="str">
        <f t="shared" si="116"/>
        <v/>
      </c>
      <c r="V101" s="41" t="str">
        <f t="shared" si="117"/>
        <v/>
      </c>
      <c r="W101" s="42" t="str">
        <f t="shared" si="118"/>
        <v/>
      </c>
      <c r="X101" t="str">
        <f t="shared" si="93"/>
        <v/>
      </c>
    </row>
    <row r="102" spans="2:24" ht="15.75" thickBot="1">
      <c r="B102">
        <f t="shared" si="126"/>
        <v>1E+17</v>
      </c>
      <c r="C102" s="35" t="str">
        <f>_xlfn.IFNA(VLOOKUP(L102,Invoer!$A$3:$P$599,3,FALSE),"")</f>
        <v/>
      </c>
      <c r="D102" s="23" t="str">
        <f>Deelnemers!$B$8</f>
        <v>Oorschot, René van</v>
      </c>
      <c r="E102" s="31" t="str">
        <f>IFERROR(IF(VLOOKUP(L102,Invoer!$A$3:$P$599,8,FALSE)&gt;$S$1,$S$1,VLOOKUP(L102,Invoer!$A$3:$P$599,8,FALSE)),"")</f>
        <v/>
      </c>
      <c r="F102" s="31" t="str">
        <f>_xlfn.IFNA(VLOOKUP(L102,Invoer!$A$3:$P$599,10,FALSE),"")</f>
        <v/>
      </c>
      <c r="G102" s="31" t="str">
        <f>_xlfn.IFNA(VLOOKUP(L102,Invoer!$A$3:$P$599,11,FALSE),"")</f>
        <v/>
      </c>
      <c r="H102" s="32" t="str">
        <f>_xlfn.IFNA(VLOOKUP(L102,Invoer!$A$3:$P$599,13,FALSE),"")</f>
        <v/>
      </c>
      <c r="I102" s="34" t="str">
        <f>_xlfn.IFNA(VLOOKUP(L102,Invoer!$A$3:$P$599,15,FALSE),"")</f>
        <v/>
      </c>
      <c r="J102" s="37">
        <f>VLOOKUP($R$1,Deelnemers!$B$1:$D$25,3,FALSE)</f>
        <v>0.56666666666666665</v>
      </c>
      <c r="L102" t="str">
        <f t="shared" ref="L102" si="129">CONCATENATE($R$1,"-",,$D102,"-",M102)</f>
        <v>Hanegraaf, Hein-Oorschot, René van-2</v>
      </c>
      <c r="M102">
        <v>2</v>
      </c>
      <c r="N102">
        <f>SMALL($B$4:$B$403,ROW($B83))</f>
        <v>1E+17</v>
      </c>
      <c r="O102" t="str">
        <f t="shared" si="95"/>
        <v/>
      </c>
      <c r="Q102" s="83" t="str">
        <f t="shared" si="112"/>
        <v/>
      </c>
      <c r="R102" s="35" t="str">
        <f t="shared" si="113"/>
        <v/>
      </c>
      <c r="S102" s="40" t="str">
        <f t="shared" si="114"/>
        <v/>
      </c>
      <c r="T102" s="40" t="str">
        <f t="shared" si="115"/>
        <v/>
      </c>
      <c r="U102" s="40" t="str">
        <f t="shared" si="116"/>
        <v/>
      </c>
      <c r="V102" s="41" t="str">
        <f t="shared" si="117"/>
        <v/>
      </c>
      <c r="W102" s="42" t="str">
        <f t="shared" si="118"/>
        <v/>
      </c>
      <c r="X102" t="str">
        <f t="shared" si="93"/>
        <v/>
      </c>
    </row>
    <row r="103" spans="2:24" ht="26.25" customHeight="1" thickBot="1">
      <c r="B103">
        <f t="shared" si="126"/>
        <v>1E+17</v>
      </c>
      <c r="C103" s="35" t="str">
        <f>_xlfn.IFNA(VLOOKUP(L103,Invoer!$A$3:$P$599,3,FALSE),"")</f>
        <v/>
      </c>
      <c r="D103" s="23" t="str">
        <f>Deelnemers!$B$8</f>
        <v>Oorschot, René van</v>
      </c>
      <c r="E103" s="31" t="str">
        <f>IFERROR(IF(VLOOKUP(L103,Invoer!$A$3:$P$599,9,FALSE)&gt;$S$1,$S$1,VLOOKUP(L103,Invoer!$A$3:$P$599,9,FALSE)),"")</f>
        <v/>
      </c>
      <c r="F103" s="31" t="str">
        <f>_xlfn.IFNA(VLOOKUP(L103,Invoer!$A$3:$P$599,10,FALSE),"")</f>
        <v/>
      </c>
      <c r="G103" s="31" t="str">
        <f>_xlfn.IFNA(VLOOKUP(L103,Invoer!$A$3:$P$599,12,FALSE),"")</f>
        <v/>
      </c>
      <c r="H103" s="32" t="str">
        <f>_xlfn.IFNA(VLOOKUP(L103,Invoer!$A$3:$P$599,14,FALSE),"")</f>
        <v/>
      </c>
      <c r="I103" s="34" t="str">
        <f>_xlfn.IFNA(VLOOKUP(L103,Invoer!$A$3:$P$599,16,FALSE),"")</f>
        <v/>
      </c>
      <c r="J103" s="37">
        <f>VLOOKUP($R$1,Deelnemers!$B$1:$D$25,3,FALSE)</f>
        <v>0.56666666666666665</v>
      </c>
      <c r="L103" t="str">
        <f t="shared" ref="L103" si="130">CONCATENATE($D103,"-",$R$1,"-",M103)</f>
        <v>Oorschot, René van-Hanegraaf, Hein-2</v>
      </c>
      <c r="M103">
        <v>2</v>
      </c>
      <c r="N103">
        <f t="shared" ref="N103:N166" si="131">SMALL($B$4:$B$403,ROW($B100))</f>
        <v>1E+17</v>
      </c>
      <c r="O103" t="str">
        <f t="shared" si="95"/>
        <v/>
      </c>
      <c r="Q103" s="50"/>
      <c r="R103" s="43" t="s">
        <v>70</v>
      </c>
      <c r="S103" s="44">
        <f>E404</f>
        <v>282</v>
      </c>
      <c r="T103" s="44">
        <f>F404</f>
        <v>552</v>
      </c>
      <c r="U103" s="44">
        <f>G404</f>
        <v>7</v>
      </c>
      <c r="V103" s="45">
        <f>H404</f>
        <v>0.51086956521739135</v>
      </c>
      <c r="W103" s="44">
        <f>I404</f>
        <v>19</v>
      </c>
    </row>
    <row r="104" spans="2:24" ht="15">
      <c r="B104">
        <f t="shared" si="126"/>
        <v>1E+17</v>
      </c>
      <c r="C104" s="35" t="str">
        <f>_xlfn.IFNA(VLOOKUP(L104,Invoer!$A$3:$P$599,3,FALSE),"")</f>
        <v/>
      </c>
      <c r="D104" s="23" t="str">
        <f>Deelnemers!$B$8</f>
        <v>Oorschot, René van</v>
      </c>
      <c r="E104" s="31" t="str">
        <f>IFERROR(IF(VLOOKUP(L104,Invoer!$A$3:$P$599,8,FALSE)&gt;$S$1,$S$1,VLOOKUP(L104,Invoer!$A$3:$P$599,8,FALSE)),"")</f>
        <v/>
      </c>
      <c r="F104" s="31" t="str">
        <f>_xlfn.IFNA(VLOOKUP(L104,Invoer!$A$3:$P$599,10,FALSE),"")</f>
        <v/>
      </c>
      <c r="G104" s="31" t="str">
        <f>_xlfn.IFNA(VLOOKUP(L104,Invoer!$A$3:$P$599,11,FALSE),"")</f>
        <v/>
      </c>
      <c r="H104" s="32" t="str">
        <f>_xlfn.IFNA(VLOOKUP(L104,Invoer!$A$3:$P$599,13,FALSE),"")</f>
        <v/>
      </c>
      <c r="I104" s="34" t="str">
        <f>_xlfn.IFNA(VLOOKUP(L104,Invoer!$A$3:$P$599,15,FALSE),"")</f>
        <v/>
      </c>
      <c r="J104" s="37">
        <f>VLOOKUP($R$1,Deelnemers!$B$1:$D$25,3,FALSE)</f>
        <v>0.56666666666666665</v>
      </c>
      <c r="L104" t="str">
        <f t="shared" ref="L104" si="132">CONCATENATE($R$1,"-",,$D104,"-",M104)</f>
        <v>Hanegraaf, Hein-Oorschot, René van-3</v>
      </c>
      <c r="M104">
        <v>3</v>
      </c>
      <c r="N104">
        <f t="shared" si="131"/>
        <v>1E+17</v>
      </c>
      <c r="O104" t="str">
        <f t="shared" si="95"/>
        <v/>
      </c>
      <c r="Q104" s="56"/>
      <c r="R104" s="56"/>
      <c r="S104" s="57"/>
      <c r="T104" s="57"/>
      <c r="U104" s="57"/>
      <c r="V104" s="58"/>
      <c r="W104" s="57"/>
    </row>
    <row r="105" spans="2:24" ht="15">
      <c r="B105">
        <f t="shared" si="126"/>
        <v>1E+17</v>
      </c>
      <c r="C105" s="35" t="str">
        <f>_xlfn.IFNA(VLOOKUP(L105,Invoer!$A$3:$P$599,3,FALSE),"")</f>
        <v/>
      </c>
      <c r="D105" s="23" t="str">
        <f>Deelnemers!$B$8</f>
        <v>Oorschot, René van</v>
      </c>
      <c r="E105" s="31" t="str">
        <f>IFERROR(IF(VLOOKUP(L105,Invoer!$A$3:$P$599,9,FALSE)&gt;$S$1,$S$1,VLOOKUP(L105,Invoer!$A$3:$P$599,9,FALSE)),"")</f>
        <v/>
      </c>
      <c r="F105" s="31" t="str">
        <f>_xlfn.IFNA(VLOOKUP(L105,Invoer!$A$3:$P$599,10,FALSE),"")</f>
        <v/>
      </c>
      <c r="G105" s="31" t="str">
        <f>_xlfn.IFNA(VLOOKUP(L105,Invoer!$A$3:$P$599,12,FALSE),"")</f>
        <v/>
      </c>
      <c r="H105" s="32" t="str">
        <f>_xlfn.IFNA(VLOOKUP(L105,Invoer!$A$3:$P$599,14,FALSE),"")</f>
        <v/>
      </c>
      <c r="I105" s="34" t="str">
        <f>_xlfn.IFNA(VLOOKUP(L105,Invoer!$A$3:$P$599,16,FALSE),"")</f>
        <v/>
      </c>
      <c r="J105" s="37">
        <f>VLOOKUP($R$1,Deelnemers!$B$1:$D$25,3,FALSE)</f>
        <v>0.56666666666666665</v>
      </c>
      <c r="L105" t="str">
        <f t="shared" ref="L105" si="133">CONCATENATE($D105,"-",$R$1,"-",M105)</f>
        <v>Oorschot, René van-Hanegraaf, Hein-3</v>
      </c>
      <c r="M105">
        <v>3</v>
      </c>
      <c r="N105">
        <f t="shared" si="131"/>
        <v>1E+17</v>
      </c>
      <c r="O105" t="str">
        <f t="shared" si="95"/>
        <v/>
      </c>
      <c r="Q105" s="56"/>
      <c r="R105" s="56"/>
      <c r="S105" s="57"/>
      <c r="T105" s="57"/>
      <c r="U105" s="57"/>
      <c r="V105" s="58"/>
      <c r="W105" s="57"/>
    </row>
    <row r="106" spans="2:24" ht="15">
      <c r="B106">
        <f t="shared" si="126"/>
        <v>1E+17</v>
      </c>
      <c r="C106" s="35" t="str">
        <f>_xlfn.IFNA(VLOOKUP(L106,Invoer!$A$3:$P$599,3,FALSE),"")</f>
        <v/>
      </c>
      <c r="D106" s="23" t="str">
        <f>Deelnemers!$B$8</f>
        <v>Oorschot, René van</v>
      </c>
      <c r="E106" s="31" t="str">
        <f>IFERROR(IF(VLOOKUP(L106,Invoer!$A$3:$P$599,8,FALSE)&gt;$S$1,$S$1,VLOOKUP(L106,Invoer!$A$3:$P$599,8,FALSE)),"")</f>
        <v/>
      </c>
      <c r="F106" s="31" t="str">
        <f>_xlfn.IFNA(VLOOKUP(L106,Invoer!$A$3:$P$599,10,FALSE),"")</f>
        <v/>
      </c>
      <c r="G106" s="31" t="str">
        <f>_xlfn.IFNA(VLOOKUP(L106,Invoer!$A$3:$P$599,11,FALSE),"")</f>
        <v/>
      </c>
      <c r="H106" s="32" t="str">
        <f>_xlfn.IFNA(VLOOKUP(L106,Invoer!$A$3:$P$599,13,FALSE),"")</f>
        <v/>
      </c>
      <c r="I106" s="34" t="str">
        <f>_xlfn.IFNA(VLOOKUP(L106,Invoer!$A$3:$P$599,15,FALSE),"")</f>
        <v/>
      </c>
      <c r="J106" s="37">
        <f>VLOOKUP($R$1,Deelnemers!$B$1:$D$25,3,FALSE)</f>
        <v>0.56666666666666665</v>
      </c>
      <c r="L106" t="str">
        <f t="shared" ref="L106" si="134">CONCATENATE($R$1,"-",,$D106,"-",M106)</f>
        <v>Hanegraaf, Hein-Oorschot, René van-4</v>
      </c>
      <c r="M106">
        <v>4</v>
      </c>
      <c r="N106">
        <f t="shared" si="131"/>
        <v>1E+17</v>
      </c>
      <c r="O106" t="str">
        <f t="shared" si="95"/>
        <v/>
      </c>
      <c r="Q106" s="56"/>
      <c r="R106" s="56"/>
      <c r="S106" s="57"/>
      <c r="T106" s="57"/>
      <c r="U106" s="57"/>
      <c r="V106" s="58"/>
      <c r="W106" s="57"/>
    </row>
    <row r="107" spans="2:24" ht="15">
      <c r="B107">
        <f t="shared" si="126"/>
        <v>1E+17</v>
      </c>
      <c r="C107" s="35" t="str">
        <f>_xlfn.IFNA(VLOOKUP(L107,Invoer!$A$3:$P$599,3,FALSE),"")</f>
        <v/>
      </c>
      <c r="D107" s="23" t="str">
        <f>Deelnemers!$B$8</f>
        <v>Oorschot, René van</v>
      </c>
      <c r="E107" s="31" t="str">
        <f>IFERROR(IF(VLOOKUP(L107,Invoer!$A$3:$P$599,9,FALSE)&gt;$S$1,$S$1,VLOOKUP(L107,Invoer!$A$3:$P$599,9,FALSE)),"")</f>
        <v/>
      </c>
      <c r="F107" s="31" t="str">
        <f>_xlfn.IFNA(VLOOKUP(L107,Invoer!$A$3:$P$599,10,FALSE),"")</f>
        <v/>
      </c>
      <c r="G107" s="31" t="str">
        <f>_xlfn.IFNA(VLOOKUP(L107,Invoer!$A$3:$P$599,12,FALSE),"")</f>
        <v/>
      </c>
      <c r="H107" s="32" t="str">
        <f>_xlfn.IFNA(VLOOKUP(L107,Invoer!$A$3:$P$599,14,FALSE),"")</f>
        <v/>
      </c>
      <c r="I107" s="34" t="str">
        <f>_xlfn.IFNA(VLOOKUP(L107,Invoer!$A$3:$P$599,16,FALSE),"")</f>
        <v/>
      </c>
      <c r="J107" s="37">
        <f>VLOOKUP($R$1,Deelnemers!$B$1:$D$25,3,FALSE)</f>
        <v>0.56666666666666665</v>
      </c>
      <c r="L107" t="str">
        <f t="shared" ref="L107" si="135">CONCATENATE($D107,"-",$R$1,"-",M107)</f>
        <v>Oorschot, René van-Hanegraaf, Hein-4</v>
      </c>
      <c r="M107">
        <v>4</v>
      </c>
      <c r="N107">
        <f t="shared" si="131"/>
        <v>1E+17</v>
      </c>
      <c r="O107" t="str">
        <f t="shared" si="95"/>
        <v/>
      </c>
      <c r="Q107" s="56"/>
      <c r="R107" s="56"/>
      <c r="S107" s="57"/>
      <c r="T107" s="57"/>
      <c r="U107" s="57"/>
      <c r="V107" s="58"/>
      <c r="W107" s="57"/>
    </row>
    <row r="108" spans="2:24" ht="15">
      <c r="B108">
        <f t="shared" si="126"/>
        <v>1E+17</v>
      </c>
      <c r="C108" s="35" t="str">
        <f>_xlfn.IFNA(VLOOKUP(L108,Invoer!$A$3:$P$599,3,FALSE),"")</f>
        <v/>
      </c>
      <c r="D108" s="23" t="str">
        <f>Deelnemers!$B$8</f>
        <v>Oorschot, René van</v>
      </c>
      <c r="E108" s="31" t="str">
        <f>IFERROR(IF(VLOOKUP(L108,Invoer!$A$3:$P$599,8,FALSE)&gt;$S$1,$S$1,VLOOKUP(L108,Invoer!$A$3:$P$599,8,FALSE)),"")</f>
        <v/>
      </c>
      <c r="F108" s="31" t="str">
        <f>_xlfn.IFNA(VLOOKUP(L108,Invoer!$A$3:$P$599,10,FALSE),"")</f>
        <v/>
      </c>
      <c r="G108" s="31" t="str">
        <f>_xlfn.IFNA(VLOOKUP(L108,Invoer!$A$3:$P$599,11,FALSE),"")</f>
        <v/>
      </c>
      <c r="H108" s="32" t="str">
        <f>_xlfn.IFNA(VLOOKUP(L108,Invoer!$A$3:$P$599,13,FALSE),"")</f>
        <v/>
      </c>
      <c r="I108" s="34" t="str">
        <f>_xlfn.IFNA(VLOOKUP(L108,Invoer!$A$3:$P$599,15,FALSE),"")</f>
        <v/>
      </c>
      <c r="J108" s="37">
        <f>VLOOKUP($R$1,Deelnemers!$B$1:$D$25,3,FALSE)</f>
        <v>0.56666666666666665</v>
      </c>
      <c r="L108" t="str">
        <f t="shared" ref="L108" si="136">CONCATENATE($R$1,"-",,$D108,"-",M108)</f>
        <v>Hanegraaf, Hein-Oorschot, René van-5</v>
      </c>
      <c r="M108">
        <v>5</v>
      </c>
      <c r="N108">
        <f t="shared" si="131"/>
        <v>1E+17</v>
      </c>
      <c r="O108" t="str">
        <f t="shared" si="95"/>
        <v/>
      </c>
      <c r="Q108" s="56"/>
      <c r="R108" s="56"/>
      <c r="S108" s="57"/>
      <c r="T108" s="57"/>
      <c r="U108" s="57"/>
      <c r="V108" s="58"/>
      <c r="W108" s="57"/>
    </row>
    <row r="109" spans="2:24" ht="15">
      <c r="B109">
        <f t="shared" si="126"/>
        <v>1E+17</v>
      </c>
      <c r="C109" s="35" t="str">
        <f>_xlfn.IFNA(VLOOKUP(L109,Invoer!$A$3:$P$599,3,FALSE),"")</f>
        <v/>
      </c>
      <c r="D109" s="23" t="str">
        <f>Deelnemers!$B$8</f>
        <v>Oorschot, René van</v>
      </c>
      <c r="E109" s="31" t="str">
        <f>IFERROR(IF(VLOOKUP(L109,Invoer!$A$3:$P$599,9,FALSE)&gt;$S$1,$S$1,VLOOKUP(L109,Invoer!$A$3:$P$599,9,FALSE)),"")</f>
        <v/>
      </c>
      <c r="F109" s="31" t="str">
        <f>_xlfn.IFNA(VLOOKUP(L109,Invoer!$A$3:$P$599,10,FALSE),"")</f>
        <v/>
      </c>
      <c r="G109" s="31" t="str">
        <f>_xlfn.IFNA(VLOOKUP(L109,Invoer!$A$3:$P$599,12,FALSE),"")</f>
        <v/>
      </c>
      <c r="H109" s="32" t="str">
        <f>_xlfn.IFNA(VLOOKUP(L109,Invoer!$A$3:$P$599,14,FALSE),"")</f>
        <v/>
      </c>
      <c r="I109" s="34" t="str">
        <f>_xlfn.IFNA(VLOOKUP(L109,Invoer!$A$3:$P$599,16,FALSE),"")</f>
        <v/>
      </c>
      <c r="J109" s="37">
        <f>VLOOKUP($R$1,Deelnemers!$B$1:$D$25,3,FALSE)</f>
        <v>0.56666666666666665</v>
      </c>
      <c r="L109" t="str">
        <f t="shared" ref="L109" si="137">CONCATENATE($D109,"-",$R$1,"-",M109)</f>
        <v>Oorschot, René van-Hanegraaf, Hein-5</v>
      </c>
      <c r="M109">
        <v>5</v>
      </c>
      <c r="N109">
        <f t="shared" si="131"/>
        <v>1E+17</v>
      </c>
      <c r="O109" t="str">
        <f t="shared" si="95"/>
        <v/>
      </c>
      <c r="Q109" s="56"/>
      <c r="R109" s="56"/>
      <c r="S109" s="57"/>
      <c r="T109" s="57"/>
      <c r="U109" s="57"/>
      <c r="V109" s="58"/>
      <c r="W109" s="57"/>
    </row>
    <row r="110" spans="2:24" ht="15">
      <c r="B110">
        <f t="shared" si="126"/>
        <v>1E+17</v>
      </c>
      <c r="C110" s="35" t="str">
        <f>_xlfn.IFNA(VLOOKUP(L110,Invoer!$A$3:$P$599,3,FALSE),"")</f>
        <v/>
      </c>
      <c r="D110" s="23" t="str">
        <f>Deelnemers!$B$8</f>
        <v>Oorschot, René van</v>
      </c>
      <c r="E110" s="31" t="str">
        <f>IFERROR(IF(VLOOKUP(L110,Invoer!$A$3:$P$599,8,FALSE)&gt;$S$1,$S$1,VLOOKUP(L110,Invoer!$A$3:$P$599,8,FALSE)),"")</f>
        <v/>
      </c>
      <c r="F110" s="31" t="str">
        <f>_xlfn.IFNA(VLOOKUP(L110,Invoer!$A$3:$P$599,10,FALSE),"")</f>
        <v/>
      </c>
      <c r="G110" s="31" t="str">
        <f>_xlfn.IFNA(VLOOKUP(L110,Invoer!$A$3:$P$599,11,FALSE),"")</f>
        <v/>
      </c>
      <c r="H110" s="32" t="str">
        <f>_xlfn.IFNA(VLOOKUP(L110,Invoer!$A$3:$P$599,13,FALSE),"")</f>
        <v/>
      </c>
      <c r="I110" s="34" t="str">
        <f>_xlfn.IFNA(VLOOKUP(L110,Invoer!$A$3:$P$599,15,FALSE),"")</f>
        <v/>
      </c>
      <c r="J110" s="37">
        <f>VLOOKUP($R$1,Deelnemers!$B$1:$D$25,3,FALSE)</f>
        <v>0.56666666666666665</v>
      </c>
      <c r="L110" t="str">
        <f t="shared" ref="L110" si="138">CONCATENATE($R$1,"-",,$D110,"-",M110)</f>
        <v>Hanegraaf, Hein-Oorschot, René van-6</v>
      </c>
      <c r="M110">
        <v>6</v>
      </c>
      <c r="N110">
        <f t="shared" si="131"/>
        <v>1E+17</v>
      </c>
      <c r="O110" t="str">
        <f t="shared" si="95"/>
        <v/>
      </c>
      <c r="Q110" s="56"/>
      <c r="R110" s="56"/>
      <c r="S110" s="57"/>
      <c r="T110" s="57"/>
      <c r="U110" s="57"/>
      <c r="V110" s="58"/>
      <c r="W110" s="57"/>
    </row>
    <row r="111" spans="2:24" ht="15">
      <c r="B111">
        <f t="shared" si="126"/>
        <v>1E+17</v>
      </c>
      <c r="C111" s="35" t="str">
        <f>_xlfn.IFNA(VLOOKUP(L111,Invoer!$A$3:$P$599,3,FALSE),"")</f>
        <v/>
      </c>
      <c r="D111" s="23" t="str">
        <f>Deelnemers!$B$8</f>
        <v>Oorschot, René van</v>
      </c>
      <c r="E111" s="31" t="str">
        <f>IFERROR(IF(VLOOKUP(L111,Invoer!$A$3:$P$599,9,FALSE)&gt;$S$1,$S$1,VLOOKUP(L111,Invoer!$A$3:$P$599,9,FALSE)),"")</f>
        <v/>
      </c>
      <c r="F111" s="31" t="str">
        <f>_xlfn.IFNA(VLOOKUP(L111,Invoer!$A$3:$P$599,10,FALSE),"")</f>
        <v/>
      </c>
      <c r="G111" s="31" t="str">
        <f>_xlfn.IFNA(VLOOKUP(L111,Invoer!$A$3:$P$599,12,FALSE),"")</f>
        <v/>
      </c>
      <c r="H111" s="32" t="str">
        <f>_xlfn.IFNA(VLOOKUP(L111,Invoer!$A$3:$P$599,14,FALSE),"")</f>
        <v/>
      </c>
      <c r="I111" s="34" t="str">
        <f>_xlfn.IFNA(VLOOKUP(L111,Invoer!$A$3:$P$599,16,FALSE),"")</f>
        <v/>
      </c>
      <c r="J111" s="37">
        <f>VLOOKUP($R$1,Deelnemers!$B$1:$D$25,3,FALSE)</f>
        <v>0.56666666666666665</v>
      </c>
      <c r="L111" t="str">
        <f t="shared" ref="L111" si="139">CONCATENATE($D111,"-",$R$1,"-",M111)</f>
        <v>Oorschot, René van-Hanegraaf, Hein-6</v>
      </c>
      <c r="M111">
        <v>6</v>
      </c>
      <c r="N111">
        <f t="shared" si="131"/>
        <v>1E+17</v>
      </c>
      <c r="O111" t="str">
        <f t="shared" si="95"/>
        <v/>
      </c>
      <c r="Q111" s="56"/>
      <c r="R111" s="56"/>
      <c r="S111" s="57"/>
      <c r="T111" s="57"/>
      <c r="U111" s="57"/>
      <c r="V111" s="58"/>
      <c r="W111" s="57"/>
    </row>
    <row r="112" spans="2:24" ht="15">
      <c r="B112">
        <f t="shared" si="126"/>
        <v>1E+17</v>
      </c>
      <c r="C112" s="35" t="str">
        <f>_xlfn.IFNA(VLOOKUP(L112,Invoer!$A$3:$P$599,3,FALSE),"")</f>
        <v/>
      </c>
      <c r="D112" s="23" t="str">
        <f>Deelnemers!$B$8</f>
        <v>Oorschot, René van</v>
      </c>
      <c r="E112" s="31" t="str">
        <f>IFERROR(IF(VLOOKUP(L112,Invoer!$A$3:$P$599,8,FALSE)&gt;$S$1,$S$1,VLOOKUP(L112,Invoer!$A$3:$P$599,8,FALSE)),"")</f>
        <v/>
      </c>
      <c r="F112" s="31" t="str">
        <f>_xlfn.IFNA(VLOOKUP(L112,Invoer!$A$3:$P$599,10,FALSE),"")</f>
        <v/>
      </c>
      <c r="G112" s="31" t="str">
        <f>_xlfn.IFNA(VLOOKUP(L112,Invoer!$A$3:$P$599,11,FALSE),"")</f>
        <v/>
      </c>
      <c r="H112" s="32" t="str">
        <f>_xlfn.IFNA(VLOOKUP(L112,Invoer!$A$3:$P$599,13,FALSE),"")</f>
        <v/>
      </c>
      <c r="I112" s="34" t="str">
        <f>_xlfn.IFNA(VLOOKUP(L112,Invoer!$A$3:$P$599,15,FALSE),"")</f>
        <v/>
      </c>
      <c r="J112" s="37">
        <f>VLOOKUP($R$1,Deelnemers!$B$1:$D$25,3,FALSE)</f>
        <v>0.56666666666666665</v>
      </c>
      <c r="L112" t="str">
        <f t="shared" ref="L112" si="140">CONCATENATE($R$1,"-",,$D112,"-",M112)</f>
        <v>Hanegraaf, Hein-Oorschot, René van-7</v>
      </c>
      <c r="M112">
        <v>7</v>
      </c>
      <c r="N112">
        <f t="shared" si="131"/>
        <v>1E+17</v>
      </c>
      <c r="O112" t="str">
        <f t="shared" si="95"/>
        <v/>
      </c>
      <c r="Q112" s="56"/>
      <c r="R112" s="56"/>
      <c r="S112" s="57"/>
      <c r="T112" s="57"/>
      <c r="U112" s="57"/>
      <c r="V112" s="58"/>
      <c r="W112" s="57"/>
    </row>
    <row r="113" spans="2:23" ht="15">
      <c r="B113">
        <f t="shared" si="126"/>
        <v>1E+17</v>
      </c>
      <c r="C113" s="35" t="str">
        <f>_xlfn.IFNA(VLOOKUP(L113,Invoer!$A$3:$P$599,3,FALSE),"")</f>
        <v/>
      </c>
      <c r="D113" s="23" t="str">
        <f>Deelnemers!$B$8</f>
        <v>Oorschot, René van</v>
      </c>
      <c r="E113" s="31" t="str">
        <f>IFERROR(IF(VLOOKUP(L113,Invoer!$A$3:$P$599,9,FALSE)&gt;$S$1,$S$1,VLOOKUP(L113,Invoer!$A$3:$P$599,9,FALSE)),"")</f>
        <v/>
      </c>
      <c r="F113" s="31" t="str">
        <f>_xlfn.IFNA(VLOOKUP(L113,Invoer!$A$3:$P$599,10,FALSE),"")</f>
        <v/>
      </c>
      <c r="G113" s="31" t="str">
        <f>_xlfn.IFNA(VLOOKUP(L113,Invoer!$A$3:$P$599,12,FALSE),"")</f>
        <v/>
      </c>
      <c r="H113" s="32" t="str">
        <f>_xlfn.IFNA(VLOOKUP(L113,Invoer!$A$3:$P$599,14,FALSE),"")</f>
        <v/>
      </c>
      <c r="I113" s="34" t="str">
        <f>_xlfn.IFNA(VLOOKUP(L113,Invoer!$A$3:$P$599,16,FALSE),"")</f>
        <v/>
      </c>
      <c r="J113" s="37">
        <f>VLOOKUP($R$1,Deelnemers!$B$1:$D$25,3,FALSE)</f>
        <v>0.56666666666666665</v>
      </c>
      <c r="L113" t="str">
        <f t="shared" ref="L113" si="141">CONCATENATE($D113,"-",$R$1,"-",M113)</f>
        <v>Oorschot, René van-Hanegraaf, Hein-7</v>
      </c>
      <c r="M113">
        <v>7</v>
      </c>
      <c r="N113">
        <f t="shared" si="131"/>
        <v>1E+17</v>
      </c>
      <c r="O113" t="str">
        <f t="shared" si="95"/>
        <v/>
      </c>
      <c r="Q113" s="56"/>
      <c r="R113" s="56"/>
      <c r="S113" s="57"/>
      <c r="T113" s="57"/>
      <c r="U113" s="57"/>
      <c r="V113" s="58"/>
      <c r="W113" s="57"/>
    </row>
    <row r="114" spans="2:23" ht="15">
      <c r="B114">
        <f t="shared" si="126"/>
        <v>1E+17</v>
      </c>
      <c r="C114" s="35" t="str">
        <f>_xlfn.IFNA(VLOOKUP(L114,Invoer!$A$3:$P$599,3,FALSE),"")</f>
        <v/>
      </c>
      <c r="D114" s="23" t="str">
        <f>Deelnemers!$B$8</f>
        <v>Oorschot, René van</v>
      </c>
      <c r="E114" s="31" t="str">
        <f>IFERROR(IF(VLOOKUP(L114,Invoer!$A$3:$P$599,8,FALSE)&gt;$S$1,$S$1,VLOOKUP(L114,Invoer!$A$3:$P$599,8,FALSE)),"")</f>
        <v/>
      </c>
      <c r="F114" s="31" t="str">
        <f>_xlfn.IFNA(VLOOKUP(L114,Invoer!$A$3:$P$599,10,FALSE),"")</f>
        <v/>
      </c>
      <c r="G114" s="31" t="str">
        <f>_xlfn.IFNA(VLOOKUP(L114,Invoer!$A$3:$P$599,11,FALSE),"")</f>
        <v/>
      </c>
      <c r="H114" s="32" t="str">
        <f>_xlfn.IFNA(VLOOKUP(L114,Invoer!$A$3:$P$599,13,FALSE),"")</f>
        <v/>
      </c>
      <c r="I114" s="34" t="str">
        <f>_xlfn.IFNA(VLOOKUP(L114,Invoer!$A$3:$P$599,15,FALSE),"")</f>
        <v/>
      </c>
      <c r="J114" s="37">
        <f>VLOOKUP($R$1,Deelnemers!$B$1:$D$25,3,FALSE)</f>
        <v>0.56666666666666665</v>
      </c>
      <c r="L114" t="str">
        <f t="shared" ref="L114" si="142">CONCATENATE($R$1,"-",,$D114,"-",M114)</f>
        <v>Hanegraaf, Hein-Oorschot, René van-8</v>
      </c>
      <c r="M114">
        <v>8</v>
      </c>
      <c r="N114">
        <f t="shared" si="131"/>
        <v>1E+17</v>
      </c>
      <c r="O114" t="str">
        <f t="shared" si="95"/>
        <v/>
      </c>
      <c r="Q114" s="56"/>
      <c r="R114" s="56"/>
      <c r="S114" s="57"/>
      <c r="T114" s="57"/>
      <c r="U114" s="57"/>
      <c r="V114" s="58"/>
      <c r="W114" s="57"/>
    </row>
    <row r="115" spans="2:23" ht="15">
      <c r="B115">
        <f t="shared" si="126"/>
        <v>1E+17</v>
      </c>
      <c r="C115" s="35" t="str">
        <f>_xlfn.IFNA(VLOOKUP(L115,Invoer!$A$3:$P$599,3,FALSE),"")</f>
        <v/>
      </c>
      <c r="D115" s="23" t="str">
        <f>Deelnemers!$B$8</f>
        <v>Oorschot, René van</v>
      </c>
      <c r="E115" s="31" t="str">
        <f>IFERROR(IF(VLOOKUP(L115,Invoer!$A$3:$P$599,9,FALSE)&gt;$S$1,$S$1,VLOOKUP(L115,Invoer!$A$3:$P$599,9,FALSE)),"")</f>
        <v/>
      </c>
      <c r="F115" s="31" t="str">
        <f>_xlfn.IFNA(VLOOKUP(L115,Invoer!$A$3:$P$599,10,FALSE),"")</f>
        <v/>
      </c>
      <c r="G115" s="31" t="str">
        <f>_xlfn.IFNA(VLOOKUP(L115,Invoer!$A$3:$P$599,12,FALSE),"")</f>
        <v/>
      </c>
      <c r="H115" s="32" t="str">
        <f>_xlfn.IFNA(VLOOKUP(L115,Invoer!$A$3:$P$599,14,FALSE),"")</f>
        <v/>
      </c>
      <c r="I115" s="34" t="str">
        <f>_xlfn.IFNA(VLOOKUP(L115,Invoer!$A$3:$P$599,16,FALSE),"")</f>
        <v/>
      </c>
      <c r="J115" s="37">
        <f>VLOOKUP($R$1,Deelnemers!$B$1:$D$25,3,FALSE)</f>
        <v>0.56666666666666665</v>
      </c>
      <c r="L115" t="str">
        <f t="shared" ref="L115" si="143">CONCATENATE($D115,"-",$R$1,"-",M115)</f>
        <v>Oorschot, René van-Hanegraaf, Hein-8</v>
      </c>
      <c r="M115">
        <v>8</v>
      </c>
      <c r="N115">
        <f t="shared" si="131"/>
        <v>1E+17</v>
      </c>
      <c r="O115" t="str">
        <f t="shared" si="95"/>
        <v/>
      </c>
      <c r="Q115" s="56"/>
      <c r="R115" s="56"/>
      <c r="S115" s="57"/>
      <c r="T115" s="57"/>
      <c r="U115" s="57"/>
      <c r="V115" s="58"/>
      <c r="W115" s="57"/>
    </row>
    <row r="116" spans="2:23" ht="15">
      <c r="B116">
        <f t="shared" si="126"/>
        <v>45667.566666666666</v>
      </c>
      <c r="C116" s="35">
        <f>_xlfn.IFNA(VLOOKUP(L116,Invoer!$A$3:$P$599,3,FALSE),"")</f>
        <v>45665</v>
      </c>
      <c r="D116" s="23" t="str">
        <f>Deelnemers!$B$9</f>
        <v>Praat, Marcel van</v>
      </c>
      <c r="E116" s="31">
        <f>IFERROR(IF(VLOOKUP(L116,Invoer!$A$3:$P$599,8,FALSE)&gt;$S$1,$S$1,VLOOKUP(L116,Invoer!$A$3:$P$599,8,FALSE)),"")</f>
        <v>17</v>
      </c>
      <c r="F116" s="31">
        <f>_xlfn.IFNA(VLOOKUP(L116,Invoer!$A$3:$P$599,10,FALSE),"")</f>
        <v>30</v>
      </c>
      <c r="G116" s="31">
        <f>_xlfn.IFNA(VLOOKUP(L116,Invoer!$A$3:$P$599,11,FALSE),"")</f>
        <v>3</v>
      </c>
      <c r="H116" s="32">
        <f>_xlfn.IFNA(VLOOKUP(L116,Invoer!$A$3:$P$599,13,FALSE),"")</f>
        <v>0.56666666666666665</v>
      </c>
      <c r="I116" s="34">
        <f>_xlfn.IFNA(VLOOKUP(L116,Invoer!$A$3:$P$599,15,FALSE),"")</f>
        <v>3</v>
      </c>
      <c r="J116" s="37">
        <f>VLOOKUP($R$1,Deelnemers!$B$1:$D$25,3,FALSE)</f>
        <v>0.56666666666666665</v>
      </c>
      <c r="L116" t="str">
        <f t="shared" ref="L116" si="144">CONCATENATE($R$1,"-",,$D116,"-",M116)</f>
        <v>Hanegraaf, Hein-Praat, Marcel van-1</v>
      </c>
      <c r="M116">
        <v>1</v>
      </c>
      <c r="N116">
        <f t="shared" si="131"/>
        <v>1E+17</v>
      </c>
      <c r="O116" t="str">
        <f t="shared" si="95"/>
        <v/>
      </c>
      <c r="Q116" s="56"/>
      <c r="R116" s="56"/>
      <c r="S116" s="57"/>
      <c r="T116" s="57"/>
      <c r="U116" s="57"/>
      <c r="V116" s="58"/>
      <c r="W116" s="57"/>
    </row>
    <row r="117" spans="2:23" ht="15">
      <c r="B117">
        <f t="shared" si="126"/>
        <v>45771.939999999995</v>
      </c>
      <c r="C117" s="35">
        <f>_xlfn.IFNA(VLOOKUP(L117,Invoer!$A$3:$P$599,3,FALSE),"")</f>
        <v>45770</v>
      </c>
      <c r="D117" s="23" t="str">
        <f>Deelnemers!$B$9</f>
        <v>Praat, Marcel van</v>
      </c>
      <c r="E117" s="31">
        <f>IFERROR(IF(VLOOKUP(L117,Invoer!$A$3:$P$599,9,FALSE)&gt;$S$1,$S$1,VLOOKUP(L117,Invoer!$A$3:$P$599,9,FALSE)),"")</f>
        <v>12</v>
      </c>
      <c r="F117" s="31">
        <f>_xlfn.IFNA(VLOOKUP(L117,Invoer!$A$3:$P$599,10,FALSE),"")</f>
        <v>24</v>
      </c>
      <c r="G117" s="31">
        <f>_xlfn.IFNA(VLOOKUP(L117,Invoer!$A$3:$P$599,12,FALSE),"")</f>
        <v>2</v>
      </c>
      <c r="H117" s="32">
        <f>_xlfn.IFNA(VLOOKUP(L117,Invoer!$A$3:$P$599,14,FALSE),"")</f>
        <v>0.5</v>
      </c>
      <c r="I117" s="34">
        <f>_xlfn.IFNA(VLOOKUP(L117,Invoer!$A$3:$P$599,16,FALSE),"")</f>
        <v>0</v>
      </c>
      <c r="J117" s="37">
        <f>VLOOKUP($R$1,Deelnemers!$B$1:$D$25,3,FALSE)</f>
        <v>0.56666666666666665</v>
      </c>
      <c r="L117" t="str">
        <f t="shared" ref="L117" si="145">CONCATENATE($D117,"-",$R$1,"-",M117)</f>
        <v>Praat, Marcel van-Hanegraaf, Hein-1</v>
      </c>
      <c r="M117">
        <v>1</v>
      </c>
      <c r="N117">
        <f t="shared" si="131"/>
        <v>1E+17</v>
      </c>
      <c r="O117" t="str">
        <f t="shared" si="95"/>
        <v/>
      </c>
      <c r="Q117" s="56"/>
      <c r="R117" s="56"/>
      <c r="S117" s="57"/>
      <c r="T117" s="57"/>
      <c r="U117" s="57"/>
      <c r="V117" s="58"/>
      <c r="W117" s="57"/>
    </row>
    <row r="118" spans="2:23" ht="15">
      <c r="B118">
        <f t="shared" si="126"/>
        <v>1E+17</v>
      </c>
      <c r="C118" s="35" t="str">
        <f>_xlfn.IFNA(VLOOKUP(L118,Invoer!$A$3:$P$599,3,FALSE),"")</f>
        <v/>
      </c>
      <c r="D118" s="23" t="str">
        <f>Deelnemers!$B$9</f>
        <v>Praat, Marcel van</v>
      </c>
      <c r="E118" s="31" t="str">
        <f>IFERROR(IF(VLOOKUP(L118,Invoer!$A$3:$P$599,8,FALSE)&gt;$S$1,$S$1,VLOOKUP(L118,Invoer!$A$3:$P$599,8,FALSE)),"")</f>
        <v/>
      </c>
      <c r="F118" s="31" t="str">
        <f>_xlfn.IFNA(VLOOKUP(L118,Invoer!$A$3:$P$599,10,FALSE),"")</f>
        <v/>
      </c>
      <c r="G118" s="31" t="str">
        <f>_xlfn.IFNA(VLOOKUP(L118,Invoer!$A$3:$P$599,11,FALSE),"")</f>
        <v/>
      </c>
      <c r="H118" s="32" t="str">
        <f>_xlfn.IFNA(VLOOKUP(L118,Invoer!$A$3:$P$599,13,FALSE),"")</f>
        <v/>
      </c>
      <c r="I118" s="34" t="str">
        <f>_xlfn.IFNA(VLOOKUP(L118,Invoer!$A$3:$P$599,15,FALSE),"")</f>
        <v/>
      </c>
      <c r="J118" s="37">
        <f>VLOOKUP($R$1,Deelnemers!$B$1:$D$25,3,FALSE)</f>
        <v>0.56666666666666665</v>
      </c>
      <c r="L118" t="str">
        <f t="shared" ref="L118" si="146">CONCATENATE($R$1,"-",,$D118,"-",M118)</f>
        <v>Hanegraaf, Hein-Praat, Marcel van-2</v>
      </c>
      <c r="M118">
        <v>2</v>
      </c>
      <c r="N118">
        <f t="shared" si="131"/>
        <v>1E+17</v>
      </c>
      <c r="O118" t="str">
        <f t="shared" si="95"/>
        <v/>
      </c>
      <c r="Q118" s="56"/>
      <c r="R118" s="56"/>
      <c r="S118" s="57"/>
      <c r="T118" s="57"/>
      <c r="U118" s="57"/>
      <c r="V118" s="58"/>
      <c r="W118" s="57"/>
    </row>
    <row r="119" spans="2:23" ht="15">
      <c r="B119">
        <f t="shared" si="126"/>
        <v>1E+17</v>
      </c>
      <c r="C119" s="35" t="str">
        <f>_xlfn.IFNA(VLOOKUP(L119,Invoer!$A$3:$P$599,3,FALSE),"")</f>
        <v/>
      </c>
      <c r="D119" s="23" t="str">
        <f>Deelnemers!$B$9</f>
        <v>Praat, Marcel van</v>
      </c>
      <c r="E119" s="31" t="str">
        <f>IFERROR(IF(VLOOKUP(L119,Invoer!$A$3:$P$599,9,FALSE)&gt;$S$1,$S$1,VLOOKUP(L119,Invoer!$A$3:$P$599,9,FALSE)),"")</f>
        <v/>
      </c>
      <c r="F119" s="31" t="str">
        <f>_xlfn.IFNA(VLOOKUP(L119,Invoer!$A$3:$P$599,10,FALSE),"")</f>
        <v/>
      </c>
      <c r="G119" s="31" t="str">
        <f>_xlfn.IFNA(VLOOKUP(L119,Invoer!$A$3:$P$599,12,FALSE),"")</f>
        <v/>
      </c>
      <c r="H119" s="32" t="str">
        <f>_xlfn.IFNA(VLOOKUP(L119,Invoer!$A$3:$P$599,14,FALSE),"")</f>
        <v/>
      </c>
      <c r="I119" s="34" t="str">
        <f>_xlfn.IFNA(VLOOKUP(L119,Invoer!$A$3:$P$599,16,FALSE),"")</f>
        <v/>
      </c>
      <c r="J119" s="37">
        <f>VLOOKUP($R$1,Deelnemers!$B$1:$D$25,3,FALSE)</f>
        <v>0.56666666666666665</v>
      </c>
      <c r="L119" t="str">
        <f t="shared" ref="L119" si="147">CONCATENATE($D119,"-",$R$1,"-",M119)</f>
        <v>Praat, Marcel van-Hanegraaf, Hein-2</v>
      </c>
      <c r="M119">
        <v>2</v>
      </c>
      <c r="N119">
        <f t="shared" si="131"/>
        <v>1E+17</v>
      </c>
      <c r="O119" t="str">
        <f t="shared" si="95"/>
        <v/>
      </c>
      <c r="Q119" s="56"/>
      <c r="R119" s="56"/>
      <c r="S119" s="57"/>
      <c r="T119" s="57"/>
      <c r="U119" s="57"/>
      <c r="V119" s="58"/>
      <c r="W119" s="57"/>
    </row>
    <row r="120" spans="2:23" ht="15">
      <c r="B120">
        <f t="shared" si="126"/>
        <v>1E+17</v>
      </c>
      <c r="C120" s="35" t="str">
        <f>_xlfn.IFNA(VLOOKUP(L120,Invoer!$A$3:$P$599,3,FALSE),"")</f>
        <v/>
      </c>
      <c r="D120" s="23" t="str">
        <f>Deelnemers!$B$9</f>
        <v>Praat, Marcel van</v>
      </c>
      <c r="E120" s="31" t="str">
        <f>IFERROR(IF(VLOOKUP(L120,Invoer!$A$3:$P$599,8,FALSE)&gt;$S$1,$S$1,VLOOKUP(L120,Invoer!$A$3:$P$599,8,FALSE)),"")</f>
        <v/>
      </c>
      <c r="F120" s="31" t="str">
        <f>_xlfn.IFNA(VLOOKUP(L120,Invoer!$A$3:$P$599,10,FALSE),"")</f>
        <v/>
      </c>
      <c r="G120" s="31" t="str">
        <f>_xlfn.IFNA(VLOOKUP(L120,Invoer!$A$3:$P$599,11,FALSE),"")</f>
        <v/>
      </c>
      <c r="H120" s="32" t="str">
        <f>_xlfn.IFNA(VLOOKUP(L120,Invoer!$A$3:$P$599,13,FALSE),"")</f>
        <v/>
      </c>
      <c r="I120" s="34" t="str">
        <f>_xlfn.IFNA(VLOOKUP(L120,Invoer!$A$3:$P$599,15,FALSE),"")</f>
        <v/>
      </c>
      <c r="J120" s="37">
        <f>VLOOKUP($R$1,Deelnemers!$B$1:$D$25,3,FALSE)</f>
        <v>0.56666666666666665</v>
      </c>
      <c r="L120" t="str">
        <f t="shared" ref="L120" si="148">CONCATENATE($R$1,"-",,$D120,"-",M120)</f>
        <v>Hanegraaf, Hein-Praat, Marcel van-3</v>
      </c>
      <c r="M120">
        <v>3</v>
      </c>
      <c r="N120">
        <f t="shared" si="131"/>
        <v>1E+17</v>
      </c>
      <c r="O120" t="str">
        <f t="shared" si="95"/>
        <v/>
      </c>
      <c r="Q120" s="56"/>
      <c r="R120" s="56"/>
      <c r="S120" s="57"/>
      <c r="T120" s="57"/>
      <c r="U120" s="57"/>
      <c r="V120" s="58"/>
      <c r="W120" s="57"/>
    </row>
    <row r="121" spans="2:23" ht="15">
      <c r="B121">
        <f t="shared" si="126"/>
        <v>1E+17</v>
      </c>
      <c r="C121" s="35" t="str">
        <f>_xlfn.IFNA(VLOOKUP(L121,Invoer!$A$3:$P$599,3,FALSE),"")</f>
        <v/>
      </c>
      <c r="D121" s="23" t="str">
        <f>Deelnemers!$B$9</f>
        <v>Praat, Marcel van</v>
      </c>
      <c r="E121" s="31" t="str">
        <f>IFERROR(IF(VLOOKUP(L121,Invoer!$A$3:$P$599,9,FALSE)&gt;$S$1,$S$1,VLOOKUP(L121,Invoer!$A$3:$P$599,9,FALSE)),"")</f>
        <v/>
      </c>
      <c r="F121" s="31" t="str">
        <f>_xlfn.IFNA(VLOOKUP(L121,Invoer!$A$3:$P$599,10,FALSE),"")</f>
        <v/>
      </c>
      <c r="G121" s="31" t="str">
        <f>_xlfn.IFNA(VLOOKUP(L121,Invoer!$A$3:$P$599,12,FALSE),"")</f>
        <v/>
      </c>
      <c r="H121" s="32" t="str">
        <f>_xlfn.IFNA(VLOOKUP(L121,Invoer!$A$3:$P$599,14,FALSE),"")</f>
        <v/>
      </c>
      <c r="I121" s="34" t="str">
        <f>_xlfn.IFNA(VLOOKUP(L121,Invoer!$A$3:$P$599,16,FALSE),"")</f>
        <v/>
      </c>
      <c r="J121" s="37">
        <f>VLOOKUP($R$1,Deelnemers!$B$1:$D$25,3,FALSE)</f>
        <v>0.56666666666666665</v>
      </c>
      <c r="L121" t="str">
        <f t="shared" ref="L121" si="149">CONCATENATE($D121,"-",$R$1,"-",M121)</f>
        <v>Praat, Marcel van-Hanegraaf, Hein-3</v>
      </c>
      <c r="M121">
        <v>3</v>
      </c>
      <c r="N121">
        <f t="shared" si="131"/>
        <v>1E+17</v>
      </c>
      <c r="O121" t="str">
        <f t="shared" si="95"/>
        <v/>
      </c>
      <c r="Q121" s="56"/>
      <c r="R121" s="56"/>
      <c r="S121" s="57"/>
      <c r="T121" s="57"/>
      <c r="U121" s="57"/>
      <c r="V121" s="58"/>
      <c r="W121" s="57"/>
    </row>
    <row r="122" spans="2:23" ht="15">
      <c r="B122">
        <f t="shared" si="126"/>
        <v>1E+17</v>
      </c>
      <c r="C122" s="35" t="str">
        <f>_xlfn.IFNA(VLOOKUP(L122,Invoer!$A$3:$P$599,3,FALSE),"")</f>
        <v/>
      </c>
      <c r="D122" s="23" t="str">
        <f>Deelnemers!$B$9</f>
        <v>Praat, Marcel van</v>
      </c>
      <c r="E122" s="31" t="str">
        <f>IFERROR(IF(VLOOKUP(L122,Invoer!$A$3:$P$599,8,FALSE)&gt;$S$1,$S$1,VLOOKUP(L122,Invoer!$A$3:$P$599,8,FALSE)),"")</f>
        <v/>
      </c>
      <c r="F122" s="31" t="str">
        <f>_xlfn.IFNA(VLOOKUP(L122,Invoer!$A$3:$P$599,10,FALSE),"")</f>
        <v/>
      </c>
      <c r="G122" s="31" t="str">
        <f>_xlfn.IFNA(VLOOKUP(L122,Invoer!$A$3:$P$599,11,FALSE),"")</f>
        <v/>
      </c>
      <c r="H122" s="32" t="str">
        <f>_xlfn.IFNA(VLOOKUP(L122,Invoer!$A$3:$P$599,13,FALSE),"")</f>
        <v/>
      </c>
      <c r="I122" s="34" t="str">
        <f>_xlfn.IFNA(VLOOKUP(L122,Invoer!$A$3:$P$599,15,FALSE),"")</f>
        <v/>
      </c>
      <c r="J122" s="37">
        <f>VLOOKUP($R$1,Deelnemers!$B$1:$D$25,3,FALSE)</f>
        <v>0.56666666666666665</v>
      </c>
      <c r="L122" t="str">
        <f t="shared" ref="L122" si="150">CONCATENATE($R$1,"-",,$D122,"-",M122)</f>
        <v>Hanegraaf, Hein-Praat, Marcel van-4</v>
      </c>
      <c r="M122">
        <v>4</v>
      </c>
      <c r="N122">
        <f t="shared" si="131"/>
        <v>1E+17</v>
      </c>
      <c r="O122" t="str">
        <f t="shared" si="95"/>
        <v/>
      </c>
      <c r="Q122" s="56"/>
      <c r="R122" s="56"/>
      <c r="S122" s="57"/>
      <c r="T122" s="57"/>
      <c r="U122" s="57"/>
      <c r="V122" s="58"/>
      <c r="W122" s="57"/>
    </row>
    <row r="123" spans="2:23" ht="15">
      <c r="B123">
        <f t="shared" si="126"/>
        <v>1E+17</v>
      </c>
      <c r="C123" s="35" t="str">
        <f>_xlfn.IFNA(VLOOKUP(L123,Invoer!$A$3:$P$599,3,FALSE),"")</f>
        <v/>
      </c>
      <c r="D123" s="23" t="str">
        <f>Deelnemers!$B$9</f>
        <v>Praat, Marcel van</v>
      </c>
      <c r="E123" s="31" t="str">
        <f>IFERROR(IF(VLOOKUP(L123,Invoer!$A$3:$P$599,9,FALSE)&gt;$S$1,$S$1,VLOOKUP(L123,Invoer!$A$3:$P$599,9,FALSE)),"")</f>
        <v/>
      </c>
      <c r="F123" s="31" t="str">
        <f>_xlfn.IFNA(VLOOKUP(L123,Invoer!$A$3:$P$599,10,FALSE),"")</f>
        <v/>
      </c>
      <c r="G123" s="31" t="str">
        <f>_xlfn.IFNA(VLOOKUP(L123,Invoer!$A$3:$P$599,12,FALSE),"")</f>
        <v/>
      </c>
      <c r="H123" s="32" t="str">
        <f>_xlfn.IFNA(VLOOKUP(L123,Invoer!$A$3:$P$599,14,FALSE),"")</f>
        <v/>
      </c>
      <c r="I123" s="34" t="str">
        <f>_xlfn.IFNA(VLOOKUP(L123,Invoer!$A$3:$P$599,16,FALSE),"")</f>
        <v/>
      </c>
      <c r="J123" s="37">
        <f>VLOOKUP($R$1,Deelnemers!$B$1:$D$25,3,FALSE)</f>
        <v>0.56666666666666665</v>
      </c>
      <c r="L123" t="str">
        <f t="shared" ref="L123" si="151">CONCATENATE($D123,"-",$R$1,"-",M123)</f>
        <v>Praat, Marcel van-Hanegraaf, Hein-4</v>
      </c>
      <c r="M123">
        <v>4</v>
      </c>
      <c r="N123">
        <f t="shared" si="131"/>
        <v>1E+17</v>
      </c>
      <c r="O123" t="str">
        <f t="shared" si="95"/>
        <v/>
      </c>
      <c r="Q123" s="56"/>
      <c r="R123" s="56"/>
      <c r="S123" s="57"/>
      <c r="T123" s="57"/>
      <c r="U123" s="57"/>
      <c r="V123" s="58"/>
      <c r="W123" s="57"/>
    </row>
    <row r="124" spans="2:23" ht="15">
      <c r="B124">
        <f t="shared" si="126"/>
        <v>1E+17</v>
      </c>
      <c r="C124" s="35" t="str">
        <f>_xlfn.IFNA(VLOOKUP(L124,Invoer!$A$3:$P$599,3,FALSE),"")</f>
        <v/>
      </c>
      <c r="D124" s="23" t="str">
        <f>Deelnemers!$B$9</f>
        <v>Praat, Marcel van</v>
      </c>
      <c r="E124" s="31" t="str">
        <f>IFERROR(IF(VLOOKUP(L124,Invoer!$A$3:$P$599,8,FALSE)&gt;$S$1,$S$1,VLOOKUP(L124,Invoer!$A$3:$P$599,8,FALSE)),"")</f>
        <v/>
      </c>
      <c r="F124" s="31" t="str">
        <f>_xlfn.IFNA(VLOOKUP(L124,Invoer!$A$3:$P$599,10,FALSE),"")</f>
        <v/>
      </c>
      <c r="G124" s="31" t="str">
        <f>_xlfn.IFNA(VLOOKUP(L124,Invoer!$A$3:$P$599,11,FALSE),"")</f>
        <v/>
      </c>
      <c r="H124" s="32" t="str">
        <f>_xlfn.IFNA(VLOOKUP(L124,Invoer!$A$3:$P$599,13,FALSE),"")</f>
        <v/>
      </c>
      <c r="I124" s="34" t="str">
        <f>_xlfn.IFNA(VLOOKUP(L124,Invoer!$A$3:$P$599,15,FALSE),"")</f>
        <v/>
      </c>
      <c r="J124" s="37">
        <f>VLOOKUP($R$1,Deelnemers!$B$1:$D$25,3,FALSE)</f>
        <v>0.56666666666666665</v>
      </c>
      <c r="L124" t="str">
        <f t="shared" ref="L124" si="152">CONCATENATE($R$1,"-",,$D124,"-",M124)</f>
        <v>Hanegraaf, Hein-Praat, Marcel van-5</v>
      </c>
      <c r="M124">
        <v>5</v>
      </c>
      <c r="N124">
        <f t="shared" si="131"/>
        <v>1E+17</v>
      </c>
      <c r="O124" t="str">
        <f t="shared" si="95"/>
        <v/>
      </c>
      <c r="Q124" s="56"/>
      <c r="R124" s="56"/>
      <c r="S124" s="57"/>
      <c r="T124" s="57"/>
      <c r="U124" s="57"/>
      <c r="V124" s="58"/>
      <c r="W124" s="57"/>
    </row>
    <row r="125" spans="2:23" ht="15">
      <c r="B125">
        <f t="shared" si="126"/>
        <v>1E+17</v>
      </c>
      <c r="C125" s="35" t="str">
        <f>_xlfn.IFNA(VLOOKUP(L125,Invoer!$A$3:$P$599,3,FALSE),"")</f>
        <v/>
      </c>
      <c r="D125" s="23" t="str">
        <f>Deelnemers!$B$9</f>
        <v>Praat, Marcel van</v>
      </c>
      <c r="E125" s="31" t="str">
        <f>IFERROR(IF(VLOOKUP(L125,Invoer!$A$3:$P$599,9,FALSE)&gt;$S$1,$S$1,VLOOKUP(L125,Invoer!$A$3:$P$599,9,FALSE)),"")</f>
        <v/>
      </c>
      <c r="F125" s="31" t="str">
        <f>_xlfn.IFNA(VLOOKUP(L125,Invoer!$A$3:$P$599,10,FALSE),"")</f>
        <v/>
      </c>
      <c r="G125" s="31" t="str">
        <f>_xlfn.IFNA(VLOOKUP(L125,Invoer!$A$3:$P$599,12,FALSE),"")</f>
        <v/>
      </c>
      <c r="H125" s="32" t="str">
        <f>_xlfn.IFNA(VLOOKUP(L125,Invoer!$A$3:$P$599,14,FALSE),"")</f>
        <v/>
      </c>
      <c r="I125" s="34" t="str">
        <f>_xlfn.IFNA(VLOOKUP(L125,Invoer!$A$3:$P$599,16,FALSE),"")</f>
        <v/>
      </c>
      <c r="J125" s="37">
        <f>VLOOKUP($R$1,Deelnemers!$B$1:$D$25,3,FALSE)</f>
        <v>0.56666666666666665</v>
      </c>
      <c r="L125" t="str">
        <f t="shared" ref="L125" si="153">CONCATENATE($D125,"-",$R$1,"-",M125)</f>
        <v>Praat, Marcel van-Hanegraaf, Hein-5</v>
      </c>
      <c r="M125">
        <v>5</v>
      </c>
      <c r="N125">
        <f t="shared" si="131"/>
        <v>1E+17</v>
      </c>
      <c r="O125" t="str">
        <f t="shared" si="95"/>
        <v/>
      </c>
      <c r="Q125" s="56"/>
      <c r="R125" s="56"/>
      <c r="S125" s="57"/>
      <c r="T125" s="57"/>
      <c r="U125" s="57"/>
      <c r="V125" s="58"/>
      <c r="W125" s="57"/>
    </row>
    <row r="126" spans="2:23" ht="15">
      <c r="B126">
        <f t="shared" si="126"/>
        <v>1E+17</v>
      </c>
      <c r="C126" s="35" t="str">
        <f>_xlfn.IFNA(VLOOKUP(L126,Invoer!$A$3:$P$599,3,FALSE),"")</f>
        <v/>
      </c>
      <c r="D126" s="23" t="str">
        <f>Deelnemers!$B$9</f>
        <v>Praat, Marcel van</v>
      </c>
      <c r="E126" s="31" t="str">
        <f>IFERROR(IF(VLOOKUP(L126,Invoer!$A$3:$P$599,8,FALSE)&gt;$S$1,$S$1,VLOOKUP(L126,Invoer!$A$3:$P$599,8,FALSE)),"")</f>
        <v/>
      </c>
      <c r="F126" s="31" t="str">
        <f>_xlfn.IFNA(VLOOKUP(L126,Invoer!$A$3:$P$599,10,FALSE),"")</f>
        <v/>
      </c>
      <c r="G126" s="31" t="str">
        <f>_xlfn.IFNA(VLOOKUP(L126,Invoer!$A$3:$P$599,11,FALSE),"")</f>
        <v/>
      </c>
      <c r="H126" s="32" t="str">
        <f>_xlfn.IFNA(VLOOKUP(L126,Invoer!$A$3:$P$599,13,FALSE),"")</f>
        <v/>
      </c>
      <c r="I126" s="34" t="str">
        <f>_xlfn.IFNA(VLOOKUP(L126,Invoer!$A$3:$P$599,15,FALSE),"")</f>
        <v/>
      </c>
      <c r="J126" s="37">
        <f>VLOOKUP($R$1,Deelnemers!$B$1:$D$25,3,FALSE)</f>
        <v>0.56666666666666665</v>
      </c>
      <c r="L126" t="str">
        <f t="shared" ref="L126" si="154">CONCATENATE($R$1,"-",,$D126,"-",M126)</f>
        <v>Hanegraaf, Hein-Praat, Marcel van-6</v>
      </c>
      <c r="M126">
        <v>6</v>
      </c>
      <c r="N126">
        <f t="shared" si="131"/>
        <v>1E+17</v>
      </c>
      <c r="O126" t="str">
        <f t="shared" si="95"/>
        <v/>
      </c>
      <c r="Q126" s="56"/>
      <c r="R126" s="56"/>
      <c r="S126" s="57"/>
      <c r="T126" s="57"/>
      <c r="U126" s="57"/>
      <c r="V126" s="58"/>
      <c r="W126" s="57"/>
    </row>
    <row r="127" spans="2:23" ht="15">
      <c r="B127">
        <f t="shared" si="126"/>
        <v>1E+17</v>
      </c>
      <c r="C127" s="35" t="str">
        <f>_xlfn.IFNA(VLOOKUP(L127,Invoer!$A$3:$P$599,3,FALSE),"")</f>
        <v/>
      </c>
      <c r="D127" s="23" t="str">
        <f>Deelnemers!$B$9</f>
        <v>Praat, Marcel van</v>
      </c>
      <c r="E127" s="31" t="str">
        <f>IFERROR(IF(VLOOKUP(L127,Invoer!$A$3:$P$599,9,FALSE)&gt;$S$1,$S$1,VLOOKUP(L127,Invoer!$A$3:$P$599,9,FALSE)),"")</f>
        <v/>
      </c>
      <c r="F127" s="31" t="str">
        <f>_xlfn.IFNA(VLOOKUP(L127,Invoer!$A$3:$P$599,10,FALSE),"")</f>
        <v/>
      </c>
      <c r="G127" s="31" t="str">
        <f>_xlfn.IFNA(VLOOKUP(L127,Invoer!$A$3:$P$599,12,FALSE),"")</f>
        <v/>
      </c>
      <c r="H127" s="32" t="str">
        <f>_xlfn.IFNA(VLOOKUP(L127,Invoer!$A$3:$P$599,14,FALSE),"")</f>
        <v/>
      </c>
      <c r="I127" s="34" t="str">
        <f>_xlfn.IFNA(VLOOKUP(L127,Invoer!$A$3:$P$599,16,FALSE),"")</f>
        <v/>
      </c>
      <c r="J127" s="37">
        <f>VLOOKUP($R$1,Deelnemers!$B$1:$D$25,3,FALSE)</f>
        <v>0.56666666666666665</v>
      </c>
      <c r="L127" t="str">
        <f t="shared" ref="L127" si="155">CONCATENATE($D127,"-",$R$1,"-",M127)</f>
        <v>Praat, Marcel van-Hanegraaf, Hein-6</v>
      </c>
      <c r="M127">
        <v>6</v>
      </c>
      <c r="N127">
        <f t="shared" si="131"/>
        <v>1E+17</v>
      </c>
      <c r="O127" t="str">
        <f t="shared" si="95"/>
        <v/>
      </c>
      <c r="Q127" s="56"/>
      <c r="R127" s="56"/>
      <c r="S127" s="57"/>
      <c r="T127" s="57"/>
      <c r="U127" s="57"/>
      <c r="V127" s="58"/>
      <c r="W127" s="57"/>
    </row>
    <row r="128" spans="2:23" ht="15">
      <c r="B128">
        <f t="shared" si="126"/>
        <v>1E+17</v>
      </c>
      <c r="C128" s="35" t="str">
        <f>_xlfn.IFNA(VLOOKUP(L128,Invoer!$A$3:$P$599,3,FALSE),"")</f>
        <v/>
      </c>
      <c r="D128" s="23" t="str">
        <f>Deelnemers!$B$9</f>
        <v>Praat, Marcel van</v>
      </c>
      <c r="E128" s="31" t="str">
        <f>IFERROR(IF(VLOOKUP(L128,Invoer!$A$3:$P$599,8,FALSE)&gt;$S$1,$S$1,VLOOKUP(L128,Invoer!$A$3:$P$599,8,FALSE)),"")</f>
        <v/>
      </c>
      <c r="F128" s="31" t="str">
        <f>_xlfn.IFNA(VLOOKUP(L128,Invoer!$A$3:$P$599,10,FALSE),"")</f>
        <v/>
      </c>
      <c r="G128" s="31" t="str">
        <f>_xlfn.IFNA(VLOOKUP(L128,Invoer!$A$3:$P$599,11,FALSE),"")</f>
        <v/>
      </c>
      <c r="H128" s="32" t="str">
        <f>_xlfn.IFNA(VLOOKUP(L128,Invoer!$A$3:$P$599,13,FALSE),"")</f>
        <v/>
      </c>
      <c r="I128" s="34" t="str">
        <f>_xlfn.IFNA(VLOOKUP(L128,Invoer!$A$3:$P$599,15,FALSE),"")</f>
        <v/>
      </c>
      <c r="J128" s="37">
        <f>VLOOKUP($R$1,Deelnemers!$B$1:$D$25,3,FALSE)</f>
        <v>0.56666666666666665</v>
      </c>
      <c r="L128" t="str">
        <f t="shared" ref="L128" si="156">CONCATENATE($R$1,"-",,$D128,"-",M128)</f>
        <v>Hanegraaf, Hein-Praat, Marcel van-7</v>
      </c>
      <c r="M128">
        <v>7</v>
      </c>
      <c r="N128">
        <f t="shared" si="131"/>
        <v>1E+17</v>
      </c>
      <c r="O128" t="str">
        <f t="shared" si="95"/>
        <v/>
      </c>
      <c r="Q128" s="56"/>
      <c r="R128" s="56"/>
      <c r="S128" s="57"/>
      <c r="T128" s="57"/>
      <c r="U128" s="57"/>
      <c r="V128" s="58"/>
      <c r="W128" s="57"/>
    </row>
    <row r="129" spans="2:23" ht="15">
      <c r="B129">
        <f t="shared" si="126"/>
        <v>1E+17</v>
      </c>
      <c r="C129" s="35" t="str">
        <f>_xlfn.IFNA(VLOOKUP(L129,Invoer!$A$3:$P$599,3,FALSE),"")</f>
        <v/>
      </c>
      <c r="D129" s="23" t="str">
        <f>Deelnemers!$B$9</f>
        <v>Praat, Marcel van</v>
      </c>
      <c r="E129" s="31" t="str">
        <f>IFERROR(IF(VLOOKUP(L129,Invoer!$A$3:$P$599,9,FALSE)&gt;$S$1,$S$1,VLOOKUP(L129,Invoer!$A$3:$P$599,9,FALSE)),"")</f>
        <v/>
      </c>
      <c r="F129" s="31" t="str">
        <f>_xlfn.IFNA(VLOOKUP(L129,Invoer!$A$3:$P$599,10,FALSE),"")</f>
        <v/>
      </c>
      <c r="G129" s="31" t="str">
        <f>_xlfn.IFNA(VLOOKUP(L129,Invoer!$A$3:$P$599,12,FALSE),"")</f>
        <v/>
      </c>
      <c r="H129" s="32" t="str">
        <f>_xlfn.IFNA(VLOOKUP(L129,Invoer!$A$3:$P$599,14,FALSE),"")</f>
        <v/>
      </c>
      <c r="I129" s="34" t="str">
        <f>_xlfn.IFNA(VLOOKUP(L129,Invoer!$A$3:$P$599,16,FALSE),"")</f>
        <v/>
      </c>
      <c r="J129" s="37">
        <f>VLOOKUP($R$1,Deelnemers!$B$1:$D$25,3,FALSE)</f>
        <v>0.56666666666666665</v>
      </c>
      <c r="L129" t="str">
        <f t="shared" ref="L129" si="157">CONCATENATE($D129,"-",$R$1,"-",M129)</f>
        <v>Praat, Marcel van-Hanegraaf, Hein-7</v>
      </c>
      <c r="M129">
        <v>7</v>
      </c>
      <c r="N129">
        <f t="shared" si="131"/>
        <v>1E+17</v>
      </c>
      <c r="O129" t="str">
        <f t="shared" si="95"/>
        <v/>
      </c>
      <c r="Q129" s="56"/>
      <c r="R129" s="56"/>
      <c r="S129" s="57"/>
      <c r="T129" s="57"/>
      <c r="U129" s="57"/>
      <c r="V129" s="58"/>
      <c r="W129" s="57"/>
    </row>
    <row r="130" spans="2:23" ht="15">
      <c r="B130">
        <f t="shared" si="126"/>
        <v>1E+17</v>
      </c>
      <c r="C130" s="35" t="str">
        <f>_xlfn.IFNA(VLOOKUP(L130,Invoer!$A$3:$P$599,3,FALSE),"")</f>
        <v/>
      </c>
      <c r="D130" s="23" t="str">
        <f>Deelnemers!$B$9</f>
        <v>Praat, Marcel van</v>
      </c>
      <c r="E130" s="31" t="str">
        <f>IFERROR(IF(VLOOKUP(L130,Invoer!$A$3:$P$599,8,FALSE)&gt;$S$1,$S$1,VLOOKUP(L130,Invoer!$A$3:$P$599,8,FALSE)),"")</f>
        <v/>
      </c>
      <c r="F130" s="31" t="str">
        <f>_xlfn.IFNA(VLOOKUP(L130,Invoer!$A$3:$P$599,10,FALSE),"")</f>
        <v/>
      </c>
      <c r="G130" s="31" t="str">
        <f>_xlfn.IFNA(VLOOKUP(L130,Invoer!$A$3:$P$599,11,FALSE),"")</f>
        <v/>
      </c>
      <c r="H130" s="32" t="str">
        <f>_xlfn.IFNA(VLOOKUP(L130,Invoer!$A$3:$P$599,13,FALSE),"")</f>
        <v/>
      </c>
      <c r="I130" s="34" t="str">
        <f>_xlfn.IFNA(VLOOKUP(L130,Invoer!$A$3:$P$599,15,FALSE),"")</f>
        <v/>
      </c>
      <c r="J130" s="37">
        <f>VLOOKUP($R$1,Deelnemers!$B$1:$D$25,3,FALSE)</f>
        <v>0.56666666666666665</v>
      </c>
      <c r="L130" t="str">
        <f t="shared" ref="L130" si="158">CONCATENATE($R$1,"-",,$D130,"-",M130)</f>
        <v>Hanegraaf, Hein-Praat, Marcel van-8</v>
      </c>
      <c r="M130">
        <v>8</v>
      </c>
      <c r="N130">
        <f t="shared" si="131"/>
        <v>1E+17</v>
      </c>
      <c r="O130" t="str">
        <f t="shared" si="95"/>
        <v/>
      </c>
      <c r="Q130" s="56"/>
      <c r="R130" s="56"/>
      <c r="S130" s="57"/>
      <c r="T130" s="57"/>
      <c r="U130" s="57"/>
      <c r="V130" s="58"/>
      <c r="W130" s="57"/>
    </row>
    <row r="131" spans="2:23" ht="15">
      <c r="B131">
        <f t="shared" si="126"/>
        <v>1E+17</v>
      </c>
      <c r="C131" s="35" t="str">
        <f>_xlfn.IFNA(VLOOKUP(L131,Invoer!$A$3:$P$599,3,FALSE),"")</f>
        <v/>
      </c>
      <c r="D131" s="23" t="str">
        <f>Deelnemers!$B$9</f>
        <v>Praat, Marcel van</v>
      </c>
      <c r="E131" s="31" t="str">
        <f>IFERROR(IF(VLOOKUP(L131,Invoer!$A$3:$P$599,9,FALSE)&gt;$S$1,$S$1,VLOOKUP(L131,Invoer!$A$3:$P$599,9,FALSE)),"")</f>
        <v/>
      </c>
      <c r="F131" s="31" t="str">
        <f>_xlfn.IFNA(VLOOKUP(L131,Invoer!$A$3:$P$599,10,FALSE),"")</f>
        <v/>
      </c>
      <c r="G131" s="31" t="str">
        <f>_xlfn.IFNA(VLOOKUP(L131,Invoer!$A$3:$P$599,12,FALSE),"")</f>
        <v/>
      </c>
      <c r="H131" s="32" t="str">
        <f>_xlfn.IFNA(VLOOKUP(L131,Invoer!$A$3:$P$599,14,FALSE),"")</f>
        <v/>
      </c>
      <c r="I131" s="34" t="str">
        <f>_xlfn.IFNA(VLOOKUP(L131,Invoer!$A$3:$P$599,16,FALSE),"")</f>
        <v/>
      </c>
      <c r="J131" s="37">
        <f>VLOOKUP($R$1,Deelnemers!$B$1:$D$25,3,FALSE)</f>
        <v>0.56666666666666665</v>
      </c>
      <c r="L131" t="str">
        <f t="shared" ref="L131" si="159">CONCATENATE($D131,"-",$R$1,"-",M131)</f>
        <v>Praat, Marcel van-Hanegraaf, Hein-8</v>
      </c>
      <c r="M131">
        <v>8</v>
      </c>
      <c r="N131">
        <f t="shared" si="131"/>
        <v>1E+17</v>
      </c>
      <c r="O131" t="str">
        <f t="shared" si="95"/>
        <v/>
      </c>
      <c r="Q131" s="56"/>
      <c r="R131" s="56"/>
      <c r="S131" s="57"/>
      <c r="T131" s="57"/>
      <c r="U131" s="57"/>
      <c r="V131" s="58"/>
      <c r="W131" s="57"/>
    </row>
    <row r="132" spans="2:23" ht="15">
      <c r="B132">
        <f t="shared" si="126"/>
        <v>45590.03333333334</v>
      </c>
      <c r="C132" s="35">
        <f>_xlfn.IFNA(VLOOKUP(L132,Invoer!$A$3:$P$599,3,FALSE),"")</f>
        <v>45588</v>
      </c>
      <c r="D132" s="23" t="str">
        <f>Deelnemers!$B$10</f>
        <v>Steen, Jan van</v>
      </c>
      <c r="E132" s="31">
        <f>IFERROR(IF(VLOOKUP(L132,Invoer!$A$3:$P$599,8,FALSE)&gt;$S$1,$S$1,VLOOKUP(L132,Invoer!$A$3:$P$599,8,FALSE)),"")</f>
        <v>13</v>
      </c>
      <c r="F132" s="31">
        <f>_xlfn.IFNA(VLOOKUP(L132,Invoer!$A$3:$P$599,10,FALSE),"")</f>
        <v>30</v>
      </c>
      <c r="G132" s="31">
        <f>_xlfn.IFNA(VLOOKUP(L132,Invoer!$A$3:$P$599,11,FALSE),"")</f>
        <v>2</v>
      </c>
      <c r="H132" s="32">
        <f>_xlfn.IFNA(VLOOKUP(L132,Invoer!$A$3:$P$599,13,FALSE),"")</f>
        <v>0.43333333333333335</v>
      </c>
      <c r="I132" s="34">
        <f>_xlfn.IFNA(VLOOKUP(L132,Invoer!$A$3:$P$599,15,FALSE),"")</f>
        <v>0</v>
      </c>
      <c r="J132" s="37">
        <f>VLOOKUP($R$1,Deelnemers!$B$1:$D$25,3,FALSE)</f>
        <v>0.56666666666666665</v>
      </c>
      <c r="L132" t="str">
        <f t="shared" ref="L132" si="160">CONCATENATE($R$1,"-",,$D132,"-",M132)</f>
        <v>Hanegraaf, Hein-Steen, Jan van-1</v>
      </c>
      <c r="M132">
        <v>1</v>
      </c>
      <c r="N132">
        <f t="shared" si="131"/>
        <v>1E+17</v>
      </c>
      <c r="O132" t="str">
        <f t="shared" si="95"/>
        <v/>
      </c>
      <c r="Q132" s="56"/>
      <c r="R132" s="56"/>
      <c r="S132" s="57"/>
      <c r="T132" s="57"/>
      <c r="U132" s="57"/>
      <c r="V132" s="58"/>
      <c r="W132" s="57"/>
    </row>
    <row r="133" spans="2:23" ht="15">
      <c r="B133">
        <f t="shared" si="126"/>
        <v>1E+17</v>
      </c>
      <c r="C133" s="35" t="str">
        <f>_xlfn.IFNA(VLOOKUP(L133,Invoer!$A$3:$P$599,3,FALSE),"")</f>
        <v/>
      </c>
      <c r="D133" s="23" t="str">
        <f>Deelnemers!$B$10</f>
        <v>Steen, Jan van</v>
      </c>
      <c r="E133" s="31" t="str">
        <f>IFERROR(IF(VLOOKUP(L133,Invoer!$A$3:$P$599,9,FALSE)&gt;$S$1,$S$1,VLOOKUP(L133,Invoer!$A$3:$P$599,9,FALSE)),"")</f>
        <v/>
      </c>
      <c r="F133" s="31" t="str">
        <f>_xlfn.IFNA(VLOOKUP(L133,Invoer!$A$3:$P$599,10,FALSE),"")</f>
        <v/>
      </c>
      <c r="G133" s="31" t="str">
        <f>_xlfn.IFNA(VLOOKUP(L133,Invoer!$A$3:$P$599,12,FALSE),"")</f>
        <v/>
      </c>
      <c r="H133" s="32" t="str">
        <f>_xlfn.IFNA(VLOOKUP(L133,Invoer!$A$3:$P$599,14,FALSE),"")</f>
        <v/>
      </c>
      <c r="I133" s="34" t="str">
        <f>_xlfn.IFNA(VLOOKUP(L133,Invoer!$A$3:$P$599,16,FALSE),"")</f>
        <v/>
      </c>
      <c r="J133" s="37">
        <f>VLOOKUP($R$1,Deelnemers!$B$1:$D$25,3,FALSE)</f>
        <v>0.56666666666666665</v>
      </c>
      <c r="L133" t="str">
        <f t="shared" ref="L133" si="161">CONCATENATE($D133,"-",$R$1,"-",M133)</f>
        <v>Steen, Jan van-Hanegraaf, Hein-1</v>
      </c>
      <c r="M133">
        <v>1</v>
      </c>
      <c r="N133">
        <f t="shared" si="131"/>
        <v>1E+17</v>
      </c>
      <c r="O133" t="str">
        <f t="shared" si="95"/>
        <v/>
      </c>
      <c r="Q133" s="56"/>
      <c r="R133" s="56"/>
      <c r="S133" s="57"/>
      <c r="T133" s="57"/>
      <c r="U133" s="57"/>
      <c r="V133" s="58"/>
      <c r="W133" s="57"/>
    </row>
    <row r="134" spans="2:23" ht="15">
      <c r="B134">
        <f t="shared" si="126"/>
        <v>1E+17</v>
      </c>
      <c r="C134" s="35" t="str">
        <f>_xlfn.IFNA(VLOOKUP(L134,Invoer!$A$3:$P$599,3,FALSE),"")</f>
        <v/>
      </c>
      <c r="D134" s="23" t="str">
        <f>Deelnemers!$B$10</f>
        <v>Steen, Jan van</v>
      </c>
      <c r="E134" s="31" t="str">
        <f>IFERROR(IF(VLOOKUP(L134,Invoer!$A$3:$P$599,8,FALSE)&gt;$S$1,$S$1,VLOOKUP(L134,Invoer!$A$3:$P$599,8,FALSE)),"")</f>
        <v/>
      </c>
      <c r="F134" s="31" t="str">
        <f>_xlfn.IFNA(VLOOKUP(L134,Invoer!$A$3:$P$599,10,FALSE),"")</f>
        <v/>
      </c>
      <c r="G134" s="31" t="str">
        <f>_xlfn.IFNA(VLOOKUP(L134,Invoer!$A$3:$P$599,11,FALSE),"")</f>
        <v/>
      </c>
      <c r="H134" s="32" t="str">
        <f>_xlfn.IFNA(VLOOKUP(L134,Invoer!$A$3:$P$599,13,FALSE),"")</f>
        <v/>
      </c>
      <c r="I134" s="34" t="str">
        <f>_xlfn.IFNA(VLOOKUP(L134,Invoer!$A$3:$P$599,15,FALSE),"")</f>
        <v/>
      </c>
      <c r="J134" s="37">
        <f>VLOOKUP($R$1,Deelnemers!$B$1:$D$25,3,FALSE)</f>
        <v>0.56666666666666665</v>
      </c>
      <c r="L134" t="str">
        <f t="shared" ref="L134" si="162">CONCATENATE($R$1,"-",,$D134,"-",M134)</f>
        <v>Hanegraaf, Hein-Steen, Jan van-2</v>
      </c>
      <c r="M134">
        <v>2</v>
      </c>
      <c r="N134">
        <f t="shared" si="131"/>
        <v>1E+17</v>
      </c>
      <c r="O134" t="str">
        <f t="shared" ref="O134:O197" si="163">IF(Q134="","",O133+1)</f>
        <v/>
      </c>
      <c r="Q134" s="56"/>
      <c r="R134" s="56"/>
      <c r="S134" s="57"/>
      <c r="T134" s="57"/>
      <c r="U134" s="57"/>
      <c r="V134" s="58"/>
      <c r="W134" s="57"/>
    </row>
    <row r="135" spans="2:23" ht="15">
      <c r="B135">
        <f t="shared" si="126"/>
        <v>1E+17</v>
      </c>
      <c r="C135" s="35" t="str">
        <f>_xlfn.IFNA(VLOOKUP(L135,Invoer!$A$3:$P$599,3,FALSE),"")</f>
        <v/>
      </c>
      <c r="D135" s="23" t="str">
        <f>Deelnemers!$B$10</f>
        <v>Steen, Jan van</v>
      </c>
      <c r="E135" s="31" t="str">
        <f>IFERROR(IF(VLOOKUP(L135,Invoer!$A$3:$P$599,9,FALSE)&gt;$S$1,$S$1,VLOOKUP(L135,Invoer!$A$3:$P$599,9,FALSE)),"")</f>
        <v/>
      </c>
      <c r="F135" s="31" t="str">
        <f>_xlfn.IFNA(VLOOKUP(L135,Invoer!$A$3:$P$599,10,FALSE),"")</f>
        <v/>
      </c>
      <c r="G135" s="31" t="str">
        <f>_xlfn.IFNA(VLOOKUP(L135,Invoer!$A$3:$P$599,12,FALSE),"")</f>
        <v/>
      </c>
      <c r="H135" s="32" t="str">
        <f>_xlfn.IFNA(VLOOKUP(L135,Invoer!$A$3:$P$599,14,FALSE),"")</f>
        <v/>
      </c>
      <c r="I135" s="34" t="str">
        <f>_xlfn.IFNA(VLOOKUP(L135,Invoer!$A$3:$P$599,16,FALSE),"")</f>
        <v/>
      </c>
      <c r="J135" s="37">
        <f>VLOOKUP($R$1,Deelnemers!$B$1:$D$25,3,FALSE)</f>
        <v>0.56666666666666665</v>
      </c>
      <c r="L135" t="str">
        <f t="shared" ref="L135" si="164">CONCATENATE($D135,"-",$R$1,"-",M135)</f>
        <v>Steen, Jan van-Hanegraaf, Hein-2</v>
      </c>
      <c r="M135">
        <v>2</v>
      </c>
      <c r="N135">
        <f t="shared" si="131"/>
        <v>1E+17</v>
      </c>
      <c r="O135" t="str">
        <f t="shared" si="163"/>
        <v/>
      </c>
      <c r="Q135" s="56"/>
      <c r="R135" s="56"/>
      <c r="S135" s="57"/>
      <c r="T135" s="57"/>
      <c r="U135" s="57"/>
      <c r="V135" s="58"/>
      <c r="W135" s="57"/>
    </row>
    <row r="136" spans="2:23" ht="15">
      <c r="B136">
        <f t="shared" si="126"/>
        <v>1E+17</v>
      </c>
      <c r="C136" s="35" t="str">
        <f>_xlfn.IFNA(VLOOKUP(L136,Invoer!$A$3:$P$599,3,FALSE),"")</f>
        <v/>
      </c>
      <c r="D136" s="23" t="str">
        <f>Deelnemers!$B$10</f>
        <v>Steen, Jan van</v>
      </c>
      <c r="E136" s="31" t="str">
        <f>IFERROR(IF(VLOOKUP(L136,Invoer!$A$3:$P$599,8,FALSE)&gt;$S$1,$S$1,VLOOKUP(L136,Invoer!$A$3:$P$599,8,FALSE)),"")</f>
        <v/>
      </c>
      <c r="F136" s="31" t="str">
        <f>_xlfn.IFNA(VLOOKUP(L136,Invoer!$A$3:$P$599,10,FALSE),"")</f>
        <v/>
      </c>
      <c r="G136" s="31" t="str">
        <f>_xlfn.IFNA(VLOOKUP(L136,Invoer!$A$3:$P$599,11,FALSE),"")</f>
        <v/>
      </c>
      <c r="H136" s="32" t="str">
        <f>_xlfn.IFNA(VLOOKUP(L136,Invoer!$A$3:$P$599,13,FALSE),"")</f>
        <v/>
      </c>
      <c r="I136" s="34" t="str">
        <f>_xlfn.IFNA(VLOOKUP(L136,Invoer!$A$3:$P$599,15,FALSE),"")</f>
        <v/>
      </c>
      <c r="J136" s="37">
        <f>VLOOKUP($R$1,Deelnemers!$B$1:$D$25,3,FALSE)</f>
        <v>0.56666666666666665</v>
      </c>
      <c r="L136" t="str">
        <f t="shared" ref="L136" si="165">CONCATENATE($R$1,"-",,$D136,"-",M136)</f>
        <v>Hanegraaf, Hein-Steen, Jan van-3</v>
      </c>
      <c r="M136">
        <v>3</v>
      </c>
      <c r="N136">
        <f t="shared" si="131"/>
        <v>1E+17</v>
      </c>
      <c r="O136" t="str">
        <f t="shared" si="163"/>
        <v/>
      </c>
      <c r="Q136" s="56"/>
      <c r="R136" s="56"/>
      <c r="S136" s="57"/>
      <c r="T136" s="57"/>
      <c r="U136" s="57"/>
      <c r="V136" s="58"/>
      <c r="W136" s="57"/>
    </row>
    <row r="137" spans="2:23" ht="15">
      <c r="B137">
        <f t="shared" si="126"/>
        <v>1E+17</v>
      </c>
      <c r="C137" s="35" t="str">
        <f>_xlfn.IFNA(VLOOKUP(L137,Invoer!$A$3:$P$599,3,FALSE),"")</f>
        <v/>
      </c>
      <c r="D137" s="23" t="str">
        <f>Deelnemers!$B$10</f>
        <v>Steen, Jan van</v>
      </c>
      <c r="E137" s="31" t="str">
        <f>IFERROR(IF(VLOOKUP(L137,Invoer!$A$3:$P$599,9,FALSE)&gt;$S$1,$S$1,VLOOKUP(L137,Invoer!$A$3:$P$599,9,FALSE)),"")</f>
        <v/>
      </c>
      <c r="F137" s="31" t="str">
        <f>_xlfn.IFNA(VLOOKUP(L137,Invoer!$A$3:$P$599,10,FALSE),"")</f>
        <v/>
      </c>
      <c r="G137" s="31" t="str">
        <f>_xlfn.IFNA(VLOOKUP(L137,Invoer!$A$3:$P$599,12,FALSE),"")</f>
        <v/>
      </c>
      <c r="H137" s="32" t="str">
        <f>_xlfn.IFNA(VLOOKUP(L137,Invoer!$A$3:$P$599,14,FALSE),"")</f>
        <v/>
      </c>
      <c r="I137" s="34" t="str">
        <f>_xlfn.IFNA(VLOOKUP(L137,Invoer!$A$3:$P$599,16,FALSE),"")</f>
        <v/>
      </c>
      <c r="J137" s="37">
        <f>VLOOKUP($R$1,Deelnemers!$B$1:$D$25,3,FALSE)</f>
        <v>0.56666666666666665</v>
      </c>
      <c r="L137" t="str">
        <f t="shared" ref="L137" si="166">CONCATENATE($D137,"-",$R$1,"-",M137)</f>
        <v>Steen, Jan van-Hanegraaf, Hein-3</v>
      </c>
      <c r="M137">
        <v>3</v>
      </c>
      <c r="N137">
        <f t="shared" si="131"/>
        <v>1E+17</v>
      </c>
      <c r="O137" t="str">
        <f t="shared" si="163"/>
        <v/>
      </c>
      <c r="Q137" s="56"/>
      <c r="R137" s="56"/>
      <c r="S137" s="57"/>
      <c r="T137" s="57"/>
      <c r="U137" s="57"/>
      <c r="V137" s="58"/>
      <c r="W137" s="57"/>
    </row>
    <row r="138" spans="2:23" ht="15">
      <c r="B138">
        <f t="shared" si="126"/>
        <v>1E+17</v>
      </c>
      <c r="C138" s="35" t="str">
        <f>_xlfn.IFNA(VLOOKUP(L138,Invoer!$A$3:$P$599,3,FALSE),"")</f>
        <v/>
      </c>
      <c r="D138" s="23" t="str">
        <f>Deelnemers!$B$10</f>
        <v>Steen, Jan van</v>
      </c>
      <c r="E138" s="31" t="str">
        <f>IFERROR(IF(VLOOKUP(L138,Invoer!$A$3:$P$599,8,FALSE)&gt;$S$1,$S$1,VLOOKUP(L138,Invoer!$A$3:$P$599,8,FALSE)),"")</f>
        <v/>
      </c>
      <c r="F138" s="31" t="str">
        <f>_xlfn.IFNA(VLOOKUP(L138,Invoer!$A$3:$P$599,10,FALSE),"")</f>
        <v/>
      </c>
      <c r="G138" s="31" t="str">
        <f>_xlfn.IFNA(VLOOKUP(L138,Invoer!$A$3:$P$599,11,FALSE),"")</f>
        <v/>
      </c>
      <c r="H138" s="32" t="str">
        <f>_xlfn.IFNA(VLOOKUP(L138,Invoer!$A$3:$P$599,13,FALSE),"")</f>
        <v/>
      </c>
      <c r="I138" s="34" t="str">
        <f>_xlfn.IFNA(VLOOKUP(L138,Invoer!$A$3:$P$599,15,FALSE),"")</f>
        <v/>
      </c>
      <c r="J138" s="37">
        <f>VLOOKUP($R$1,Deelnemers!$B$1:$D$25,3,FALSE)</f>
        <v>0.56666666666666665</v>
      </c>
      <c r="L138" t="str">
        <f t="shared" ref="L138" si="167">CONCATENATE($R$1,"-",,$D138,"-",M138)</f>
        <v>Hanegraaf, Hein-Steen, Jan van-4</v>
      </c>
      <c r="M138">
        <v>4</v>
      </c>
      <c r="N138">
        <f t="shared" si="131"/>
        <v>1E+17</v>
      </c>
      <c r="O138" t="str">
        <f t="shared" si="163"/>
        <v/>
      </c>
      <c r="Q138" s="56"/>
      <c r="R138" s="56"/>
      <c r="S138" s="57"/>
      <c r="T138" s="57"/>
      <c r="U138" s="57"/>
      <c r="V138" s="58"/>
      <c r="W138" s="57"/>
    </row>
    <row r="139" spans="2:23" ht="15">
      <c r="B139">
        <f t="shared" si="126"/>
        <v>1E+17</v>
      </c>
      <c r="C139" s="35" t="str">
        <f>_xlfn.IFNA(VLOOKUP(L139,Invoer!$A$3:$P$599,3,FALSE),"")</f>
        <v/>
      </c>
      <c r="D139" s="23" t="str">
        <f>Deelnemers!$B$10</f>
        <v>Steen, Jan van</v>
      </c>
      <c r="E139" s="31" t="str">
        <f>IFERROR(IF(VLOOKUP(L139,Invoer!$A$3:$P$599,9,FALSE)&gt;$S$1,$S$1,VLOOKUP(L139,Invoer!$A$3:$P$599,9,FALSE)),"")</f>
        <v/>
      </c>
      <c r="F139" s="31" t="str">
        <f>_xlfn.IFNA(VLOOKUP(L139,Invoer!$A$3:$P$599,10,FALSE),"")</f>
        <v/>
      </c>
      <c r="G139" s="31" t="str">
        <f>_xlfn.IFNA(VLOOKUP(L139,Invoer!$A$3:$P$599,12,FALSE),"")</f>
        <v/>
      </c>
      <c r="H139" s="32" t="str">
        <f>_xlfn.IFNA(VLOOKUP(L139,Invoer!$A$3:$P$599,14,FALSE),"")</f>
        <v/>
      </c>
      <c r="I139" s="34" t="str">
        <f>_xlfn.IFNA(VLOOKUP(L139,Invoer!$A$3:$P$599,16,FALSE),"")</f>
        <v/>
      </c>
      <c r="J139" s="37">
        <f>VLOOKUP($R$1,Deelnemers!$B$1:$D$25,3,FALSE)</f>
        <v>0.56666666666666665</v>
      </c>
      <c r="L139" t="str">
        <f t="shared" ref="L139" si="168">CONCATENATE($D139,"-",$R$1,"-",M139)</f>
        <v>Steen, Jan van-Hanegraaf, Hein-4</v>
      </c>
      <c r="M139">
        <v>4</v>
      </c>
      <c r="N139">
        <f t="shared" si="131"/>
        <v>1E+17</v>
      </c>
      <c r="O139" t="str">
        <f t="shared" si="163"/>
        <v/>
      </c>
      <c r="Q139" s="56"/>
      <c r="R139" s="56"/>
      <c r="S139" s="57"/>
      <c r="T139" s="57"/>
      <c r="U139" s="57"/>
      <c r="V139" s="58"/>
      <c r="W139" s="57"/>
    </row>
    <row r="140" spans="2:23" ht="15">
      <c r="B140">
        <f t="shared" si="126"/>
        <v>1E+17</v>
      </c>
      <c r="C140" s="35" t="str">
        <f>_xlfn.IFNA(VLOOKUP(L140,Invoer!$A$3:$P$599,3,FALSE),"")</f>
        <v/>
      </c>
      <c r="D140" s="23" t="str">
        <f>Deelnemers!$B$10</f>
        <v>Steen, Jan van</v>
      </c>
      <c r="E140" s="31" t="str">
        <f>IFERROR(IF(VLOOKUP(L140,Invoer!$A$3:$P$599,8,FALSE)&gt;$S$1,$S$1,VLOOKUP(L140,Invoer!$A$3:$P$599,8,FALSE)),"")</f>
        <v/>
      </c>
      <c r="F140" s="31" t="str">
        <f>_xlfn.IFNA(VLOOKUP(L140,Invoer!$A$3:$P$599,10,FALSE),"")</f>
        <v/>
      </c>
      <c r="G140" s="31" t="str">
        <f>_xlfn.IFNA(VLOOKUP(L140,Invoer!$A$3:$P$599,11,FALSE),"")</f>
        <v/>
      </c>
      <c r="H140" s="32" t="str">
        <f>_xlfn.IFNA(VLOOKUP(L140,Invoer!$A$3:$P$599,13,FALSE),"")</f>
        <v/>
      </c>
      <c r="I140" s="34" t="str">
        <f>_xlfn.IFNA(VLOOKUP(L140,Invoer!$A$3:$P$599,15,FALSE),"")</f>
        <v/>
      </c>
      <c r="J140" s="37">
        <f>VLOOKUP($R$1,Deelnemers!$B$1:$D$25,3,FALSE)</f>
        <v>0.56666666666666665</v>
      </c>
      <c r="L140" t="str">
        <f t="shared" ref="L140" si="169">CONCATENATE($R$1,"-",,$D140,"-",M140)</f>
        <v>Hanegraaf, Hein-Steen, Jan van-5</v>
      </c>
      <c r="M140">
        <v>5</v>
      </c>
      <c r="N140">
        <f t="shared" si="131"/>
        <v>1E+17</v>
      </c>
      <c r="O140" t="str">
        <f t="shared" si="163"/>
        <v/>
      </c>
      <c r="Q140" s="56"/>
      <c r="R140" s="56"/>
      <c r="S140" s="57"/>
      <c r="T140" s="57"/>
      <c r="U140" s="57"/>
      <c r="V140" s="58"/>
      <c r="W140" s="57"/>
    </row>
    <row r="141" spans="2:23" ht="15">
      <c r="B141">
        <f t="shared" si="126"/>
        <v>1E+17</v>
      </c>
      <c r="C141" s="35" t="str">
        <f>_xlfn.IFNA(VLOOKUP(L141,Invoer!$A$3:$P$599,3,FALSE),"")</f>
        <v/>
      </c>
      <c r="D141" s="23" t="str">
        <f>Deelnemers!$B$10</f>
        <v>Steen, Jan van</v>
      </c>
      <c r="E141" s="31" t="str">
        <f>IFERROR(IF(VLOOKUP(L141,Invoer!$A$3:$P$599,9,FALSE)&gt;$S$1,$S$1,VLOOKUP(L141,Invoer!$A$3:$P$599,9,FALSE)),"")</f>
        <v/>
      </c>
      <c r="F141" s="31" t="str">
        <f>_xlfn.IFNA(VLOOKUP(L141,Invoer!$A$3:$P$599,10,FALSE),"")</f>
        <v/>
      </c>
      <c r="G141" s="31" t="str">
        <f>_xlfn.IFNA(VLOOKUP(L141,Invoer!$A$3:$P$599,12,FALSE),"")</f>
        <v/>
      </c>
      <c r="H141" s="32" t="str">
        <f>_xlfn.IFNA(VLOOKUP(L141,Invoer!$A$3:$P$599,14,FALSE),"")</f>
        <v/>
      </c>
      <c r="I141" s="34" t="str">
        <f>_xlfn.IFNA(VLOOKUP(L141,Invoer!$A$3:$P$599,16,FALSE),"")</f>
        <v/>
      </c>
      <c r="J141" s="37">
        <f>VLOOKUP($R$1,Deelnemers!$B$1:$D$25,3,FALSE)</f>
        <v>0.56666666666666665</v>
      </c>
      <c r="L141" t="str">
        <f t="shared" ref="L141" si="170">CONCATENATE($D141,"-",$R$1,"-",M141)</f>
        <v>Steen, Jan van-Hanegraaf, Hein-5</v>
      </c>
      <c r="M141">
        <v>5</v>
      </c>
      <c r="N141">
        <f t="shared" si="131"/>
        <v>1E+17</v>
      </c>
      <c r="O141" t="str">
        <f t="shared" si="163"/>
        <v/>
      </c>
      <c r="Q141" s="56"/>
      <c r="R141" s="56"/>
      <c r="S141" s="57"/>
      <c r="T141" s="57"/>
      <c r="U141" s="57"/>
      <c r="V141" s="58"/>
      <c r="W141" s="57"/>
    </row>
    <row r="142" spans="2:23" ht="15">
      <c r="B142">
        <f t="shared" si="126"/>
        <v>1E+17</v>
      </c>
      <c r="C142" s="35" t="str">
        <f>_xlfn.IFNA(VLOOKUP(L142,Invoer!$A$3:$P$599,3,FALSE),"")</f>
        <v/>
      </c>
      <c r="D142" s="23" t="str">
        <f>Deelnemers!$B$10</f>
        <v>Steen, Jan van</v>
      </c>
      <c r="E142" s="31" t="str">
        <f>IFERROR(IF(VLOOKUP(L142,Invoer!$A$3:$P$599,8,FALSE)&gt;$S$1,$S$1,VLOOKUP(L142,Invoer!$A$3:$P$599,8,FALSE)),"")</f>
        <v/>
      </c>
      <c r="F142" s="31" t="str">
        <f>_xlfn.IFNA(VLOOKUP(L142,Invoer!$A$3:$P$599,10,FALSE),"")</f>
        <v/>
      </c>
      <c r="G142" s="31" t="str">
        <f>_xlfn.IFNA(VLOOKUP(L142,Invoer!$A$3:$P$599,11,FALSE),"")</f>
        <v/>
      </c>
      <c r="H142" s="32" t="str">
        <f>_xlfn.IFNA(VLOOKUP(L142,Invoer!$A$3:$P$599,13,FALSE),"")</f>
        <v/>
      </c>
      <c r="I142" s="34" t="str">
        <f>_xlfn.IFNA(VLOOKUP(L142,Invoer!$A$3:$P$599,15,FALSE),"")</f>
        <v/>
      </c>
      <c r="J142" s="37">
        <f>VLOOKUP($R$1,Deelnemers!$B$1:$D$25,3,FALSE)</f>
        <v>0.56666666666666665</v>
      </c>
      <c r="L142" t="str">
        <f t="shared" ref="L142" si="171">CONCATENATE($R$1,"-",,$D142,"-",M142)</f>
        <v>Hanegraaf, Hein-Steen, Jan van-6</v>
      </c>
      <c r="M142">
        <v>6</v>
      </c>
      <c r="N142">
        <f t="shared" si="131"/>
        <v>1E+17</v>
      </c>
      <c r="O142" t="str">
        <f t="shared" si="163"/>
        <v/>
      </c>
      <c r="Q142" s="56"/>
      <c r="R142" s="56"/>
      <c r="S142" s="57"/>
      <c r="T142" s="57"/>
      <c r="U142" s="57"/>
      <c r="V142" s="58"/>
      <c r="W142" s="57"/>
    </row>
    <row r="143" spans="2:23" ht="15">
      <c r="B143">
        <f t="shared" si="126"/>
        <v>1E+17</v>
      </c>
      <c r="C143" s="35" t="str">
        <f>_xlfn.IFNA(VLOOKUP(L143,Invoer!$A$3:$P$599,3,FALSE),"")</f>
        <v/>
      </c>
      <c r="D143" s="23" t="str">
        <f>Deelnemers!$B$10</f>
        <v>Steen, Jan van</v>
      </c>
      <c r="E143" s="31" t="str">
        <f>IFERROR(IF(VLOOKUP(L143,Invoer!$A$3:$P$599,9,FALSE)&gt;$S$1,$S$1,VLOOKUP(L143,Invoer!$A$3:$P$599,9,FALSE)),"")</f>
        <v/>
      </c>
      <c r="F143" s="31" t="str">
        <f>_xlfn.IFNA(VLOOKUP(L143,Invoer!$A$3:$P$599,10,FALSE),"")</f>
        <v/>
      </c>
      <c r="G143" s="31" t="str">
        <f>_xlfn.IFNA(VLOOKUP(L143,Invoer!$A$3:$P$599,12,FALSE),"")</f>
        <v/>
      </c>
      <c r="H143" s="32" t="str">
        <f>_xlfn.IFNA(VLOOKUP(L143,Invoer!$A$3:$P$599,14,FALSE),"")</f>
        <v/>
      </c>
      <c r="I143" s="34" t="str">
        <f>_xlfn.IFNA(VLOOKUP(L143,Invoer!$A$3:$P$599,16,FALSE),"")</f>
        <v/>
      </c>
      <c r="J143" s="37">
        <f>VLOOKUP($R$1,Deelnemers!$B$1:$D$25,3,FALSE)</f>
        <v>0.56666666666666665</v>
      </c>
      <c r="L143" t="str">
        <f t="shared" ref="L143" si="172">CONCATENATE($D143,"-",$R$1,"-",M143)</f>
        <v>Steen, Jan van-Hanegraaf, Hein-6</v>
      </c>
      <c r="M143">
        <v>6</v>
      </c>
      <c r="N143">
        <f t="shared" si="131"/>
        <v>1E+17</v>
      </c>
      <c r="O143" t="str">
        <f t="shared" si="163"/>
        <v/>
      </c>
      <c r="Q143" s="56"/>
      <c r="R143" s="56"/>
      <c r="S143" s="57"/>
      <c r="T143" s="57"/>
      <c r="U143" s="57"/>
      <c r="V143" s="58"/>
      <c r="W143" s="57"/>
    </row>
    <row r="144" spans="2:23" ht="15">
      <c r="B144">
        <f t="shared" si="126"/>
        <v>1E+17</v>
      </c>
      <c r="C144" s="35" t="str">
        <f>_xlfn.IFNA(VLOOKUP(L144,Invoer!$A$3:$P$599,3,FALSE),"")</f>
        <v/>
      </c>
      <c r="D144" s="23" t="str">
        <f>Deelnemers!$B$10</f>
        <v>Steen, Jan van</v>
      </c>
      <c r="E144" s="31" t="str">
        <f>IFERROR(IF(VLOOKUP(L144,Invoer!$A$3:$P$599,8,FALSE)&gt;$S$1,$S$1,VLOOKUP(L144,Invoer!$A$3:$P$599,8,FALSE)),"")</f>
        <v/>
      </c>
      <c r="F144" s="31" t="str">
        <f>_xlfn.IFNA(VLOOKUP(L144,Invoer!$A$3:$P$599,10,FALSE),"")</f>
        <v/>
      </c>
      <c r="G144" s="31" t="str">
        <f>_xlfn.IFNA(VLOOKUP(L144,Invoer!$A$3:$P$599,11,FALSE),"")</f>
        <v/>
      </c>
      <c r="H144" s="32" t="str">
        <f>_xlfn.IFNA(VLOOKUP(L144,Invoer!$A$3:$P$599,13,FALSE),"")</f>
        <v/>
      </c>
      <c r="I144" s="34" t="str">
        <f>_xlfn.IFNA(VLOOKUP(L144,Invoer!$A$3:$P$599,15,FALSE),"")</f>
        <v/>
      </c>
      <c r="J144" s="37">
        <f>VLOOKUP($R$1,Deelnemers!$B$1:$D$25,3,FALSE)</f>
        <v>0.56666666666666665</v>
      </c>
      <c r="L144" t="str">
        <f t="shared" ref="L144" si="173">CONCATENATE($R$1,"-",,$D144,"-",M144)</f>
        <v>Hanegraaf, Hein-Steen, Jan van-7</v>
      </c>
      <c r="M144">
        <v>7</v>
      </c>
      <c r="N144">
        <f t="shared" si="131"/>
        <v>1E+17</v>
      </c>
      <c r="O144" t="str">
        <f t="shared" si="163"/>
        <v/>
      </c>
      <c r="Q144" s="56"/>
      <c r="R144" s="56"/>
      <c r="S144" s="57"/>
      <c r="T144" s="57"/>
      <c r="U144" s="57"/>
      <c r="V144" s="58"/>
      <c r="W144" s="57"/>
    </row>
    <row r="145" spans="2:23" ht="15">
      <c r="B145">
        <f t="shared" si="126"/>
        <v>1E+17</v>
      </c>
      <c r="C145" s="35" t="str">
        <f>_xlfn.IFNA(VLOOKUP(L145,Invoer!$A$3:$P$599,3,FALSE),"")</f>
        <v/>
      </c>
      <c r="D145" s="23" t="str">
        <f>Deelnemers!$B$10</f>
        <v>Steen, Jan van</v>
      </c>
      <c r="E145" s="31" t="str">
        <f>IFERROR(IF(VLOOKUP(L145,Invoer!$A$3:$P$599,9,FALSE)&gt;$S$1,$S$1,VLOOKUP(L145,Invoer!$A$3:$P$599,9,FALSE)),"")</f>
        <v/>
      </c>
      <c r="F145" s="31" t="str">
        <f>_xlfn.IFNA(VLOOKUP(L145,Invoer!$A$3:$P$599,10,FALSE),"")</f>
        <v/>
      </c>
      <c r="G145" s="31" t="str">
        <f>_xlfn.IFNA(VLOOKUP(L145,Invoer!$A$3:$P$599,12,FALSE),"")</f>
        <v/>
      </c>
      <c r="H145" s="32" t="str">
        <f>_xlfn.IFNA(VLOOKUP(L145,Invoer!$A$3:$P$599,14,FALSE),"")</f>
        <v/>
      </c>
      <c r="I145" s="34" t="str">
        <f>_xlfn.IFNA(VLOOKUP(L145,Invoer!$A$3:$P$599,16,FALSE),"")</f>
        <v/>
      </c>
      <c r="J145" s="37">
        <f>VLOOKUP($R$1,Deelnemers!$B$1:$D$25,3,FALSE)</f>
        <v>0.56666666666666665</v>
      </c>
      <c r="L145" t="str">
        <f t="shared" ref="L145" si="174">CONCATENATE($D145,"-",$R$1,"-",M145)</f>
        <v>Steen, Jan van-Hanegraaf, Hein-7</v>
      </c>
      <c r="M145">
        <v>7</v>
      </c>
      <c r="N145">
        <f t="shared" si="131"/>
        <v>1E+17</v>
      </c>
      <c r="O145" t="str">
        <f t="shared" si="163"/>
        <v/>
      </c>
      <c r="Q145" s="56"/>
      <c r="R145" s="56"/>
      <c r="S145" s="57"/>
      <c r="T145" s="57"/>
      <c r="U145" s="57"/>
      <c r="V145" s="58"/>
      <c r="W145" s="57"/>
    </row>
    <row r="146" spans="2:23" ht="15">
      <c r="B146">
        <f t="shared" si="126"/>
        <v>1E+17</v>
      </c>
      <c r="C146" s="35" t="str">
        <f>_xlfn.IFNA(VLOOKUP(L146,Invoer!$A$3:$P$599,3,FALSE),"")</f>
        <v/>
      </c>
      <c r="D146" s="23" t="str">
        <f>Deelnemers!$B$10</f>
        <v>Steen, Jan van</v>
      </c>
      <c r="E146" s="31" t="str">
        <f>IFERROR(IF(VLOOKUP(L146,Invoer!$A$3:$P$599,8,FALSE)&gt;$S$1,$S$1,VLOOKUP(L146,Invoer!$A$3:$P$599,8,FALSE)),"")</f>
        <v/>
      </c>
      <c r="F146" s="31" t="str">
        <f>_xlfn.IFNA(VLOOKUP(L146,Invoer!$A$3:$P$599,10,FALSE),"")</f>
        <v/>
      </c>
      <c r="G146" s="31" t="str">
        <f>_xlfn.IFNA(VLOOKUP(L146,Invoer!$A$3:$P$599,11,FALSE),"")</f>
        <v/>
      </c>
      <c r="H146" s="32" t="str">
        <f>_xlfn.IFNA(VLOOKUP(L146,Invoer!$A$3:$P$599,13,FALSE),"")</f>
        <v/>
      </c>
      <c r="I146" s="34" t="str">
        <f>_xlfn.IFNA(VLOOKUP(L146,Invoer!$A$3:$P$599,15,FALSE),"")</f>
        <v/>
      </c>
      <c r="J146" s="37">
        <f>VLOOKUP($R$1,Deelnemers!$B$1:$D$25,3,FALSE)</f>
        <v>0.56666666666666665</v>
      </c>
      <c r="L146" t="str">
        <f t="shared" ref="L146" si="175">CONCATENATE($R$1,"-",,$D146,"-",M146)</f>
        <v>Hanegraaf, Hein-Steen, Jan van-8</v>
      </c>
      <c r="M146">
        <v>8</v>
      </c>
      <c r="N146">
        <f t="shared" si="131"/>
        <v>1E+17</v>
      </c>
      <c r="O146" t="str">
        <f t="shared" si="163"/>
        <v/>
      </c>
      <c r="Q146" s="56"/>
      <c r="R146" s="56"/>
      <c r="S146" s="57"/>
      <c r="T146" s="57"/>
      <c r="U146" s="57"/>
      <c r="V146" s="58"/>
      <c r="W146" s="57"/>
    </row>
    <row r="147" spans="2:23" ht="15">
      <c r="B147">
        <f t="shared" si="126"/>
        <v>1E+17</v>
      </c>
      <c r="C147" s="35" t="str">
        <f>_xlfn.IFNA(VLOOKUP(L147,Invoer!$A$3:$P$599,3,FALSE),"")</f>
        <v/>
      </c>
      <c r="D147" s="23" t="str">
        <f>Deelnemers!$B$10</f>
        <v>Steen, Jan van</v>
      </c>
      <c r="E147" s="31" t="str">
        <f>IFERROR(IF(VLOOKUP(L147,Invoer!$A$3:$P$599,9,FALSE)&gt;$S$1,$S$1,VLOOKUP(L147,Invoer!$A$3:$P$599,9,FALSE)),"")</f>
        <v/>
      </c>
      <c r="F147" s="31" t="str">
        <f>_xlfn.IFNA(VLOOKUP(L147,Invoer!$A$3:$P$599,10,FALSE),"")</f>
        <v/>
      </c>
      <c r="G147" s="31" t="str">
        <f>_xlfn.IFNA(VLOOKUP(L147,Invoer!$A$3:$P$599,12,FALSE),"")</f>
        <v/>
      </c>
      <c r="H147" s="32" t="str">
        <f>_xlfn.IFNA(VLOOKUP(L147,Invoer!$A$3:$P$599,14,FALSE),"")</f>
        <v/>
      </c>
      <c r="I147" s="34" t="str">
        <f>_xlfn.IFNA(VLOOKUP(L147,Invoer!$A$3:$P$599,16,FALSE),"")</f>
        <v/>
      </c>
      <c r="J147" s="37">
        <f>VLOOKUP($R$1,Deelnemers!$B$1:$D$25,3,FALSE)</f>
        <v>0.56666666666666665</v>
      </c>
      <c r="L147" t="str">
        <f t="shared" ref="L147" si="176">CONCATENATE($D147,"-",$R$1,"-",M147)</f>
        <v>Steen, Jan van-Hanegraaf, Hein-8</v>
      </c>
      <c r="M147">
        <v>8</v>
      </c>
      <c r="N147">
        <f t="shared" si="131"/>
        <v>1E+17</v>
      </c>
      <c r="O147" t="str">
        <f t="shared" si="163"/>
        <v/>
      </c>
      <c r="Q147" s="56"/>
      <c r="R147" s="56"/>
      <c r="S147" s="57"/>
      <c r="T147" s="57"/>
      <c r="U147" s="57"/>
      <c r="V147" s="58"/>
      <c r="W147" s="57"/>
    </row>
    <row r="148" spans="2:23" ht="15">
      <c r="B148">
        <f t="shared" si="126"/>
        <v>45555.576206896549</v>
      </c>
      <c r="C148" s="35">
        <f>_xlfn.IFNA(VLOOKUP(L148,Invoer!$A$3:$P$599,3,FALSE),"")</f>
        <v>45553</v>
      </c>
      <c r="D148" s="23" t="str">
        <f>Deelnemers!$B$11</f>
        <v>Steen, Kees van</v>
      </c>
      <c r="E148" s="31">
        <f>IFERROR(IF(VLOOKUP(L148,Invoer!$A$3:$P$599,8,FALSE)&gt;$S$1,$S$1,VLOOKUP(L148,Invoer!$A$3:$P$599,8,FALSE)),"")</f>
        <v>17</v>
      </c>
      <c r="F148" s="31">
        <f>_xlfn.IFNA(VLOOKUP(L148,Invoer!$A$3:$P$599,10,FALSE),"")</f>
        <v>29</v>
      </c>
      <c r="G148" s="31">
        <f>_xlfn.IFNA(VLOOKUP(L148,Invoer!$A$3:$P$599,11,FALSE),"")</f>
        <v>3</v>
      </c>
      <c r="H148" s="32">
        <f>_xlfn.IFNA(VLOOKUP(L148,Invoer!$A$3:$P$599,13,FALSE),"")</f>
        <v>0.58620689655172409</v>
      </c>
      <c r="I148" s="34">
        <f>_xlfn.IFNA(VLOOKUP(L148,Invoer!$A$3:$P$599,15,FALSE),"")</f>
        <v>3</v>
      </c>
      <c r="J148" s="37">
        <f>VLOOKUP($R$1,Deelnemers!$B$1:$D$25,3,FALSE)</f>
        <v>0.56666666666666665</v>
      </c>
      <c r="L148" t="str">
        <f t="shared" ref="L148" si="177">CONCATENATE($R$1,"-",,$D148,"-",M148)</f>
        <v>Hanegraaf, Hein-Steen, Kees van-1</v>
      </c>
      <c r="M148">
        <v>1</v>
      </c>
      <c r="N148">
        <f t="shared" si="131"/>
        <v>1E+17</v>
      </c>
      <c r="O148" t="str">
        <f t="shared" si="163"/>
        <v/>
      </c>
      <c r="Q148" s="56"/>
      <c r="R148" s="56"/>
      <c r="S148" s="57"/>
      <c r="T148" s="57"/>
      <c r="U148" s="57"/>
      <c r="V148" s="58"/>
      <c r="W148" s="57"/>
    </row>
    <row r="149" spans="2:23" ht="15">
      <c r="B149">
        <f t="shared" si="126"/>
        <v>1E+17</v>
      </c>
      <c r="C149" s="35" t="str">
        <f>_xlfn.IFNA(VLOOKUP(L149,Invoer!$A$3:$P$599,3,FALSE),"")</f>
        <v/>
      </c>
      <c r="D149" s="23" t="str">
        <f>Deelnemers!$B$11</f>
        <v>Steen, Kees van</v>
      </c>
      <c r="E149" s="31" t="str">
        <f>IFERROR(IF(VLOOKUP(L149,Invoer!$A$3:$P$599,9,FALSE)&gt;$S$1,$S$1,VLOOKUP(L149,Invoer!$A$3:$P$599,9,FALSE)),"")</f>
        <v/>
      </c>
      <c r="F149" s="31" t="str">
        <f>_xlfn.IFNA(VLOOKUP(L149,Invoer!$A$3:$P$599,10,FALSE),"")</f>
        <v/>
      </c>
      <c r="G149" s="31" t="str">
        <f>_xlfn.IFNA(VLOOKUP(L149,Invoer!$A$3:$P$599,12,FALSE),"")</f>
        <v/>
      </c>
      <c r="H149" s="32" t="str">
        <f>_xlfn.IFNA(VLOOKUP(L149,Invoer!$A$3:$P$599,14,FALSE),"")</f>
        <v/>
      </c>
      <c r="I149" s="34" t="str">
        <f>_xlfn.IFNA(VLOOKUP(L149,Invoer!$A$3:$P$599,16,FALSE),"")</f>
        <v/>
      </c>
      <c r="J149" s="37">
        <f>VLOOKUP($R$1,Deelnemers!$B$1:$D$25,3,FALSE)</f>
        <v>0.56666666666666665</v>
      </c>
      <c r="L149" t="str">
        <f t="shared" ref="L149" si="178">CONCATENATE($D149,"-",$R$1,"-",M149)</f>
        <v>Steen, Kees van-Hanegraaf, Hein-1</v>
      </c>
      <c r="M149">
        <v>1</v>
      </c>
      <c r="N149">
        <f t="shared" si="131"/>
        <v>1E+17</v>
      </c>
      <c r="O149" t="str">
        <f t="shared" si="163"/>
        <v/>
      </c>
      <c r="Q149" s="56"/>
      <c r="R149" s="56"/>
      <c r="S149" s="57"/>
      <c r="T149" s="57"/>
      <c r="U149" s="57"/>
      <c r="V149" s="58"/>
      <c r="W149" s="57"/>
    </row>
    <row r="150" spans="2:23" ht="15">
      <c r="B150">
        <f t="shared" si="126"/>
        <v>1E+17</v>
      </c>
      <c r="C150" s="35" t="str">
        <f>_xlfn.IFNA(VLOOKUP(L150,Invoer!$A$3:$P$599,3,FALSE),"")</f>
        <v/>
      </c>
      <c r="D150" s="23" t="str">
        <f>Deelnemers!$B$11</f>
        <v>Steen, Kees van</v>
      </c>
      <c r="E150" s="31" t="str">
        <f>IFERROR(IF(VLOOKUP(L150,Invoer!$A$3:$P$599,8,FALSE)&gt;$S$1,$S$1,VLOOKUP(L150,Invoer!$A$3:$P$599,8,FALSE)),"")</f>
        <v/>
      </c>
      <c r="F150" s="31" t="str">
        <f>_xlfn.IFNA(VLOOKUP(L150,Invoer!$A$3:$P$599,10,FALSE),"")</f>
        <v/>
      </c>
      <c r="G150" s="31" t="str">
        <f>_xlfn.IFNA(VLOOKUP(L150,Invoer!$A$3:$P$599,11,FALSE),"")</f>
        <v/>
      </c>
      <c r="H150" s="32" t="str">
        <f>_xlfn.IFNA(VLOOKUP(L150,Invoer!$A$3:$P$599,13,FALSE),"")</f>
        <v/>
      </c>
      <c r="I150" s="34" t="str">
        <f>_xlfn.IFNA(VLOOKUP(L150,Invoer!$A$3:$P$599,15,FALSE),"")</f>
        <v/>
      </c>
      <c r="J150" s="37">
        <f>VLOOKUP($R$1,Deelnemers!$B$1:$D$25,3,FALSE)</f>
        <v>0.56666666666666665</v>
      </c>
      <c r="L150" t="str">
        <f t="shared" ref="L150" si="179">CONCATENATE($R$1,"-",,$D150,"-",M150)</f>
        <v>Hanegraaf, Hein-Steen, Kees van-2</v>
      </c>
      <c r="M150">
        <v>2</v>
      </c>
      <c r="N150">
        <f t="shared" si="131"/>
        <v>1E+17</v>
      </c>
      <c r="O150" t="str">
        <f t="shared" si="163"/>
        <v/>
      </c>
      <c r="Q150" s="56"/>
      <c r="R150" s="56"/>
      <c r="S150" s="57"/>
      <c r="T150" s="57"/>
      <c r="U150" s="57"/>
      <c r="V150" s="58"/>
      <c r="W150" s="57"/>
    </row>
    <row r="151" spans="2:23" ht="15">
      <c r="B151">
        <f t="shared" si="126"/>
        <v>1E+17</v>
      </c>
      <c r="C151" s="35" t="str">
        <f>_xlfn.IFNA(VLOOKUP(L151,Invoer!$A$3:$P$599,3,FALSE),"")</f>
        <v/>
      </c>
      <c r="D151" s="23" t="str">
        <f>Deelnemers!$B$11</f>
        <v>Steen, Kees van</v>
      </c>
      <c r="E151" s="31" t="str">
        <f>IFERROR(IF(VLOOKUP(L151,Invoer!$A$3:$P$599,9,FALSE)&gt;$S$1,$S$1,VLOOKUP(L151,Invoer!$A$3:$P$599,9,FALSE)),"")</f>
        <v/>
      </c>
      <c r="F151" s="31" t="str">
        <f>_xlfn.IFNA(VLOOKUP(L151,Invoer!$A$3:$P$599,10,FALSE),"")</f>
        <v/>
      </c>
      <c r="G151" s="31" t="str">
        <f>_xlfn.IFNA(VLOOKUP(L151,Invoer!$A$3:$P$599,12,FALSE),"")</f>
        <v/>
      </c>
      <c r="H151" s="32" t="str">
        <f>_xlfn.IFNA(VLOOKUP(L151,Invoer!$A$3:$P$599,14,FALSE),"")</f>
        <v/>
      </c>
      <c r="I151" s="34" t="str">
        <f>_xlfn.IFNA(VLOOKUP(L151,Invoer!$A$3:$P$599,16,FALSE),"")</f>
        <v/>
      </c>
      <c r="J151" s="37">
        <f>VLOOKUP($R$1,Deelnemers!$B$1:$D$25,3,FALSE)</f>
        <v>0.56666666666666665</v>
      </c>
      <c r="L151" t="str">
        <f t="shared" ref="L151" si="180">CONCATENATE($D151,"-",$R$1,"-",M151)</f>
        <v>Steen, Kees van-Hanegraaf, Hein-2</v>
      </c>
      <c r="M151">
        <v>2</v>
      </c>
      <c r="N151">
        <f t="shared" si="131"/>
        <v>1E+17</v>
      </c>
      <c r="O151" t="str">
        <f t="shared" si="163"/>
        <v/>
      </c>
      <c r="Q151" s="56"/>
      <c r="R151" s="56"/>
      <c r="S151" s="57"/>
      <c r="T151" s="57"/>
      <c r="U151" s="57"/>
      <c r="V151" s="58"/>
      <c r="W151" s="57"/>
    </row>
    <row r="152" spans="2:23" ht="15">
      <c r="B152">
        <f t="shared" si="126"/>
        <v>1E+17</v>
      </c>
      <c r="C152" s="35" t="str">
        <f>_xlfn.IFNA(VLOOKUP(L152,Invoer!$A$3:$P$599,3,FALSE),"")</f>
        <v/>
      </c>
      <c r="D152" s="23" t="str">
        <f>Deelnemers!$B$11</f>
        <v>Steen, Kees van</v>
      </c>
      <c r="E152" s="31" t="str">
        <f>IFERROR(IF(VLOOKUP(L152,Invoer!$A$3:$P$599,8,FALSE)&gt;$S$1,$S$1,VLOOKUP(L152,Invoer!$A$3:$P$599,8,FALSE)),"")</f>
        <v/>
      </c>
      <c r="F152" s="31" t="str">
        <f>_xlfn.IFNA(VLOOKUP(L152,Invoer!$A$3:$P$599,10,FALSE),"")</f>
        <v/>
      </c>
      <c r="G152" s="31" t="str">
        <f>_xlfn.IFNA(VLOOKUP(L152,Invoer!$A$3:$P$599,11,FALSE),"")</f>
        <v/>
      </c>
      <c r="H152" s="32" t="str">
        <f>_xlfn.IFNA(VLOOKUP(L152,Invoer!$A$3:$P$599,13,FALSE),"")</f>
        <v/>
      </c>
      <c r="I152" s="34" t="str">
        <f>_xlfn.IFNA(VLOOKUP(L152,Invoer!$A$3:$P$599,15,FALSE),"")</f>
        <v/>
      </c>
      <c r="J152" s="37">
        <f>VLOOKUP($R$1,Deelnemers!$B$1:$D$25,3,FALSE)</f>
        <v>0.56666666666666665</v>
      </c>
      <c r="L152" t="str">
        <f t="shared" ref="L152" si="181">CONCATENATE($R$1,"-",,$D152,"-",M152)</f>
        <v>Hanegraaf, Hein-Steen, Kees van-3</v>
      </c>
      <c r="M152">
        <v>3</v>
      </c>
      <c r="N152">
        <f t="shared" si="131"/>
        <v>1E+17</v>
      </c>
      <c r="O152" t="str">
        <f t="shared" si="163"/>
        <v/>
      </c>
      <c r="Q152" s="56"/>
      <c r="R152" s="56"/>
      <c r="S152" s="57"/>
      <c r="T152" s="57"/>
      <c r="U152" s="57"/>
      <c r="V152" s="58"/>
      <c r="W152" s="57"/>
    </row>
    <row r="153" spans="2:23" ht="15">
      <c r="B153">
        <f t="shared" si="126"/>
        <v>1E+17</v>
      </c>
      <c r="C153" s="35" t="str">
        <f>_xlfn.IFNA(VLOOKUP(L153,Invoer!$A$3:$P$599,3,FALSE),"")</f>
        <v/>
      </c>
      <c r="D153" s="23" t="str">
        <f>Deelnemers!$B$11</f>
        <v>Steen, Kees van</v>
      </c>
      <c r="E153" s="31" t="str">
        <f>IFERROR(IF(VLOOKUP(L153,Invoer!$A$3:$P$599,9,FALSE)&gt;$S$1,$S$1,VLOOKUP(L153,Invoer!$A$3:$P$599,9,FALSE)),"")</f>
        <v/>
      </c>
      <c r="F153" s="31" t="str">
        <f>_xlfn.IFNA(VLOOKUP(L153,Invoer!$A$3:$P$599,10,FALSE),"")</f>
        <v/>
      </c>
      <c r="G153" s="31" t="str">
        <f>_xlfn.IFNA(VLOOKUP(L153,Invoer!$A$3:$P$599,12,FALSE),"")</f>
        <v/>
      </c>
      <c r="H153" s="32" t="str">
        <f>_xlfn.IFNA(VLOOKUP(L153,Invoer!$A$3:$P$599,14,FALSE),"")</f>
        <v/>
      </c>
      <c r="I153" s="34" t="str">
        <f>_xlfn.IFNA(VLOOKUP(L153,Invoer!$A$3:$P$599,16,FALSE),"")</f>
        <v/>
      </c>
      <c r="J153" s="37">
        <f>VLOOKUP($R$1,Deelnemers!$B$1:$D$25,3,FALSE)</f>
        <v>0.56666666666666665</v>
      </c>
      <c r="L153" t="str">
        <f t="shared" ref="L153" si="182">CONCATENATE($D153,"-",$R$1,"-",M153)</f>
        <v>Steen, Kees van-Hanegraaf, Hein-3</v>
      </c>
      <c r="M153">
        <v>3</v>
      </c>
      <c r="N153">
        <f t="shared" si="131"/>
        <v>1E+17</v>
      </c>
      <c r="O153" t="str">
        <f t="shared" si="163"/>
        <v/>
      </c>
      <c r="Q153" s="56"/>
      <c r="R153" s="56"/>
      <c r="S153" s="57"/>
      <c r="T153" s="57"/>
      <c r="U153" s="57"/>
      <c r="V153" s="58"/>
      <c r="W153" s="57"/>
    </row>
    <row r="154" spans="2:23" ht="15">
      <c r="B154">
        <f t="shared" si="126"/>
        <v>1E+17</v>
      </c>
      <c r="C154" s="35" t="str">
        <f>_xlfn.IFNA(VLOOKUP(L154,Invoer!$A$3:$P$599,3,FALSE),"")</f>
        <v/>
      </c>
      <c r="D154" s="23" t="str">
        <f>Deelnemers!$B$11</f>
        <v>Steen, Kees van</v>
      </c>
      <c r="E154" s="31" t="str">
        <f>IFERROR(IF(VLOOKUP(L154,Invoer!$A$3:$P$599,8,FALSE)&gt;$S$1,$S$1,VLOOKUP(L154,Invoer!$A$3:$P$599,8,FALSE)),"")</f>
        <v/>
      </c>
      <c r="F154" s="31" t="str">
        <f>_xlfn.IFNA(VLOOKUP(L154,Invoer!$A$3:$P$599,10,FALSE),"")</f>
        <v/>
      </c>
      <c r="G154" s="31" t="str">
        <f>_xlfn.IFNA(VLOOKUP(L154,Invoer!$A$3:$P$599,11,FALSE),"")</f>
        <v/>
      </c>
      <c r="H154" s="32" t="str">
        <f>_xlfn.IFNA(VLOOKUP(L154,Invoer!$A$3:$P$599,13,FALSE),"")</f>
        <v/>
      </c>
      <c r="I154" s="34" t="str">
        <f>_xlfn.IFNA(VLOOKUP(L154,Invoer!$A$3:$P$599,15,FALSE),"")</f>
        <v/>
      </c>
      <c r="J154" s="37">
        <f>VLOOKUP($R$1,Deelnemers!$B$1:$D$25,3,FALSE)</f>
        <v>0.56666666666666665</v>
      </c>
      <c r="L154" t="str">
        <f t="shared" ref="L154" si="183">CONCATENATE($R$1,"-",,$D154,"-",M154)</f>
        <v>Hanegraaf, Hein-Steen, Kees van-4</v>
      </c>
      <c r="M154">
        <v>4</v>
      </c>
      <c r="N154">
        <f t="shared" si="131"/>
        <v>1E+17</v>
      </c>
      <c r="O154" t="str">
        <f t="shared" si="163"/>
        <v/>
      </c>
      <c r="Q154" s="56"/>
      <c r="R154" s="56"/>
      <c r="S154" s="57"/>
      <c r="T154" s="57"/>
      <c r="U154" s="57"/>
      <c r="V154" s="58"/>
      <c r="W154" s="57"/>
    </row>
    <row r="155" spans="2:23" ht="15">
      <c r="B155">
        <f t="shared" si="126"/>
        <v>1E+17</v>
      </c>
      <c r="C155" s="35" t="str">
        <f>_xlfn.IFNA(VLOOKUP(L155,Invoer!$A$3:$P$599,3,FALSE),"")</f>
        <v/>
      </c>
      <c r="D155" s="23" t="str">
        <f>Deelnemers!$B$11</f>
        <v>Steen, Kees van</v>
      </c>
      <c r="E155" s="31" t="str">
        <f>IFERROR(IF(VLOOKUP(L155,Invoer!$A$3:$P$599,9,FALSE)&gt;$S$1,$S$1,VLOOKUP(L155,Invoer!$A$3:$P$599,9,FALSE)),"")</f>
        <v/>
      </c>
      <c r="F155" s="31" t="str">
        <f>_xlfn.IFNA(VLOOKUP(L155,Invoer!$A$3:$P$599,10,FALSE),"")</f>
        <v/>
      </c>
      <c r="G155" s="31" t="str">
        <f>_xlfn.IFNA(VLOOKUP(L155,Invoer!$A$3:$P$599,12,FALSE),"")</f>
        <v/>
      </c>
      <c r="H155" s="32" t="str">
        <f>_xlfn.IFNA(VLOOKUP(L155,Invoer!$A$3:$P$599,14,FALSE),"")</f>
        <v/>
      </c>
      <c r="I155" s="34" t="str">
        <f>_xlfn.IFNA(VLOOKUP(L155,Invoer!$A$3:$P$599,16,FALSE),"")</f>
        <v/>
      </c>
      <c r="J155" s="37">
        <f>VLOOKUP($R$1,Deelnemers!$B$1:$D$25,3,FALSE)</f>
        <v>0.56666666666666665</v>
      </c>
      <c r="L155" t="str">
        <f t="shared" ref="L155" si="184">CONCATENATE($D155,"-",$R$1,"-",M155)</f>
        <v>Steen, Kees van-Hanegraaf, Hein-4</v>
      </c>
      <c r="M155">
        <v>4</v>
      </c>
      <c r="N155">
        <f t="shared" si="131"/>
        <v>1E+17</v>
      </c>
      <c r="O155" t="str">
        <f t="shared" si="163"/>
        <v/>
      </c>
      <c r="Q155" s="56"/>
      <c r="R155" s="56"/>
      <c r="S155" s="57"/>
      <c r="T155" s="57"/>
      <c r="U155" s="57"/>
      <c r="V155" s="58"/>
      <c r="W155" s="57"/>
    </row>
    <row r="156" spans="2:23" ht="15">
      <c r="B156">
        <f t="shared" si="126"/>
        <v>1E+17</v>
      </c>
      <c r="C156" s="35" t="str">
        <f>_xlfn.IFNA(VLOOKUP(L156,Invoer!$A$3:$P$599,3,FALSE),"")</f>
        <v/>
      </c>
      <c r="D156" s="23" t="str">
        <f>Deelnemers!$B$11</f>
        <v>Steen, Kees van</v>
      </c>
      <c r="E156" s="31" t="str">
        <f>IFERROR(IF(VLOOKUP(L156,Invoer!$A$3:$P$599,8,FALSE)&gt;$S$1,$S$1,VLOOKUP(L156,Invoer!$A$3:$P$599,8,FALSE)),"")</f>
        <v/>
      </c>
      <c r="F156" s="31" t="str">
        <f>_xlfn.IFNA(VLOOKUP(L156,Invoer!$A$3:$P$599,10,FALSE),"")</f>
        <v/>
      </c>
      <c r="G156" s="31" t="str">
        <f>_xlfn.IFNA(VLOOKUP(L156,Invoer!$A$3:$P$599,11,FALSE),"")</f>
        <v/>
      </c>
      <c r="H156" s="32" t="str">
        <f>_xlfn.IFNA(VLOOKUP(L156,Invoer!$A$3:$P$599,13,FALSE),"")</f>
        <v/>
      </c>
      <c r="I156" s="34" t="str">
        <f>_xlfn.IFNA(VLOOKUP(L156,Invoer!$A$3:$P$599,15,FALSE),"")</f>
        <v/>
      </c>
      <c r="J156" s="37">
        <f>VLOOKUP($R$1,Deelnemers!$B$1:$D$25,3,FALSE)</f>
        <v>0.56666666666666665</v>
      </c>
      <c r="L156" t="str">
        <f t="shared" ref="L156" si="185">CONCATENATE($R$1,"-",,$D156,"-",M156)</f>
        <v>Hanegraaf, Hein-Steen, Kees van-5</v>
      </c>
      <c r="M156">
        <v>5</v>
      </c>
      <c r="N156">
        <f t="shared" si="131"/>
        <v>1E+17</v>
      </c>
      <c r="O156" t="str">
        <f t="shared" si="163"/>
        <v/>
      </c>
      <c r="Q156" s="56"/>
      <c r="R156" s="56"/>
      <c r="S156" s="57"/>
      <c r="T156" s="57"/>
      <c r="U156" s="57"/>
      <c r="V156" s="58"/>
      <c r="W156" s="57"/>
    </row>
    <row r="157" spans="2:23" ht="15">
      <c r="B157">
        <f t="shared" si="126"/>
        <v>1E+17</v>
      </c>
      <c r="C157" s="35" t="str">
        <f>_xlfn.IFNA(VLOOKUP(L157,Invoer!$A$3:$P$599,3,FALSE),"")</f>
        <v/>
      </c>
      <c r="D157" s="23" t="str">
        <f>Deelnemers!$B$11</f>
        <v>Steen, Kees van</v>
      </c>
      <c r="E157" s="31" t="str">
        <f>IFERROR(IF(VLOOKUP(L157,Invoer!$A$3:$P$599,9,FALSE)&gt;$S$1,$S$1,VLOOKUP(L157,Invoer!$A$3:$P$599,9,FALSE)),"")</f>
        <v/>
      </c>
      <c r="F157" s="31" t="str">
        <f>_xlfn.IFNA(VLOOKUP(L157,Invoer!$A$3:$P$599,10,FALSE),"")</f>
        <v/>
      </c>
      <c r="G157" s="31" t="str">
        <f>_xlfn.IFNA(VLOOKUP(L157,Invoer!$A$3:$P$599,12,FALSE),"")</f>
        <v/>
      </c>
      <c r="H157" s="32" t="str">
        <f>_xlfn.IFNA(VLOOKUP(L157,Invoer!$A$3:$P$599,14,FALSE),"")</f>
        <v/>
      </c>
      <c r="I157" s="34" t="str">
        <f>_xlfn.IFNA(VLOOKUP(L157,Invoer!$A$3:$P$599,16,FALSE),"")</f>
        <v/>
      </c>
      <c r="J157" s="37">
        <f>VLOOKUP($R$1,Deelnemers!$B$1:$D$25,3,FALSE)</f>
        <v>0.56666666666666665</v>
      </c>
      <c r="L157" t="str">
        <f t="shared" ref="L157" si="186">CONCATENATE($D157,"-",$R$1,"-",M157)</f>
        <v>Steen, Kees van-Hanegraaf, Hein-5</v>
      </c>
      <c r="M157">
        <v>5</v>
      </c>
      <c r="N157">
        <f t="shared" si="131"/>
        <v>1E+17</v>
      </c>
      <c r="O157" t="str">
        <f t="shared" si="163"/>
        <v/>
      </c>
      <c r="Q157" s="56"/>
      <c r="R157" s="56"/>
      <c r="S157" s="57"/>
      <c r="T157" s="57"/>
      <c r="U157" s="57"/>
      <c r="V157" s="58"/>
      <c r="W157" s="57"/>
    </row>
    <row r="158" spans="2:23" ht="15">
      <c r="B158">
        <f t="shared" si="126"/>
        <v>1E+17</v>
      </c>
      <c r="C158" s="35" t="str">
        <f>_xlfn.IFNA(VLOOKUP(L158,Invoer!$A$3:$P$599,3,FALSE),"")</f>
        <v/>
      </c>
      <c r="D158" s="23" t="str">
        <f>Deelnemers!$B$11</f>
        <v>Steen, Kees van</v>
      </c>
      <c r="E158" s="31" t="str">
        <f>IFERROR(IF(VLOOKUP(L158,Invoer!$A$3:$P$599,8,FALSE)&gt;$S$1,$S$1,VLOOKUP(L158,Invoer!$A$3:$P$599,8,FALSE)),"")</f>
        <v/>
      </c>
      <c r="F158" s="31" t="str">
        <f>_xlfn.IFNA(VLOOKUP(L158,Invoer!$A$3:$P$599,10,FALSE),"")</f>
        <v/>
      </c>
      <c r="G158" s="31" t="str">
        <f>_xlfn.IFNA(VLOOKUP(L158,Invoer!$A$3:$P$599,11,FALSE),"")</f>
        <v/>
      </c>
      <c r="H158" s="32" t="str">
        <f>_xlfn.IFNA(VLOOKUP(L158,Invoer!$A$3:$P$599,13,FALSE),"")</f>
        <v/>
      </c>
      <c r="I158" s="34" t="str">
        <f>_xlfn.IFNA(VLOOKUP(L158,Invoer!$A$3:$P$599,15,FALSE),"")</f>
        <v/>
      </c>
      <c r="J158" s="37">
        <f>VLOOKUP($R$1,Deelnemers!$B$1:$D$25,3,FALSE)</f>
        <v>0.56666666666666665</v>
      </c>
      <c r="L158" t="str">
        <f t="shared" ref="L158" si="187">CONCATENATE($R$1,"-",,$D158,"-",M158)</f>
        <v>Hanegraaf, Hein-Steen, Kees van-6</v>
      </c>
      <c r="M158">
        <v>6</v>
      </c>
      <c r="N158">
        <f t="shared" si="131"/>
        <v>1E+17</v>
      </c>
      <c r="O158" t="str">
        <f t="shared" si="163"/>
        <v/>
      </c>
      <c r="Q158" s="56"/>
      <c r="R158" s="56"/>
      <c r="S158" s="57"/>
      <c r="T158" s="57"/>
      <c r="U158" s="57"/>
      <c r="V158" s="58"/>
      <c r="W158" s="57"/>
    </row>
    <row r="159" spans="2:23" ht="15">
      <c r="B159">
        <f t="shared" si="126"/>
        <v>1E+17</v>
      </c>
      <c r="C159" s="35" t="str">
        <f>_xlfn.IFNA(VLOOKUP(L159,Invoer!$A$3:$P$599,3,FALSE),"")</f>
        <v/>
      </c>
      <c r="D159" s="23" t="str">
        <f>Deelnemers!$B$11</f>
        <v>Steen, Kees van</v>
      </c>
      <c r="E159" s="31" t="str">
        <f>IFERROR(IF(VLOOKUP(L159,Invoer!$A$3:$P$599,9,FALSE)&gt;$S$1,$S$1,VLOOKUP(L159,Invoer!$A$3:$P$599,9,FALSE)),"")</f>
        <v/>
      </c>
      <c r="F159" s="31" t="str">
        <f>_xlfn.IFNA(VLOOKUP(L159,Invoer!$A$3:$P$599,10,FALSE),"")</f>
        <v/>
      </c>
      <c r="G159" s="31" t="str">
        <f>_xlfn.IFNA(VLOOKUP(L159,Invoer!$A$3:$P$599,12,FALSE),"")</f>
        <v/>
      </c>
      <c r="H159" s="32" t="str">
        <f>_xlfn.IFNA(VLOOKUP(L159,Invoer!$A$3:$P$599,14,FALSE),"")</f>
        <v/>
      </c>
      <c r="I159" s="34" t="str">
        <f>_xlfn.IFNA(VLOOKUP(L159,Invoer!$A$3:$P$599,16,FALSE),"")</f>
        <v/>
      </c>
      <c r="J159" s="37">
        <f>VLOOKUP($R$1,Deelnemers!$B$1:$D$25,3,FALSE)</f>
        <v>0.56666666666666665</v>
      </c>
      <c r="L159" t="str">
        <f t="shared" ref="L159" si="188">CONCATENATE($D159,"-",$R$1,"-",M159)</f>
        <v>Steen, Kees van-Hanegraaf, Hein-6</v>
      </c>
      <c r="M159">
        <v>6</v>
      </c>
      <c r="N159">
        <f t="shared" si="131"/>
        <v>1E+17</v>
      </c>
      <c r="O159" t="str">
        <f t="shared" si="163"/>
        <v/>
      </c>
      <c r="Q159" s="56"/>
      <c r="R159" s="56"/>
      <c r="S159" s="57"/>
      <c r="T159" s="57"/>
      <c r="U159" s="57"/>
      <c r="V159" s="58"/>
      <c r="W159" s="57"/>
    </row>
    <row r="160" spans="2:23" ht="15">
      <c r="B160">
        <f t="shared" si="126"/>
        <v>1E+17</v>
      </c>
      <c r="C160" s="35" t="str">
        <f>_xlfn.IFNA(VLOOKUP(L160,Invoer!$A$3:$P$599,3,FALSE),"")</f>
        <v/>
      </c>
      <c r="D160" s="23" t="str">
        <f>Deelnemers!$B$11</f>
        <v>Steen, Kees van</v>
      </c>
      <c r="E160" s="31" t="str">
        <f>IFERROR(IF(VLOOKUP(L160,Invoer!$A$3:$P$599,8,FALSE)&gt;$S$1,$S$1,VLOOKUP(L160,Invoer!$A$3:$P$599,8,FALSE)),"")</f>
        <v/>
      </c>
      <c r="F160" s="31" t="str">
        <f>_xlfn.IFNA(VLOOKUP(L160,Invoer!$A$3:$P$599,10,FALSE),"")</f>
        <v/>
      </c>
      <c r="G160" s="31" t="str">
        <f>_xlfn.IFNA(VLOOKUP(L160,Invoer!$A$3:$P$599,11,FALSE),"")</f>
        <v/>
      </c>
      <c r="H160" s="32" t="str">
        <f>_xlfn.IFNA(VLOOKUP(L160,Invoer!$A$3:$P$599,13,FALSE),"")</f>
        <v/>
      </c>
      <c r="I160" s="34" t="str">
        <f>_xlfn.IFNA(VLOOKUP(L160,Invoer!$A$3:$P$599,15,FALSE),"")</f>
        <v/>
      </c>
      <c r="J160" s="37">
        <f>VLOOKUP($R$1,Deelnemers!$B$1:$D$25,3,FALSE)</f>
        <v>0.56666666666666665</v>
      </c>
      <c r="L160" t="str">
        <f t="shared" ref="L160" si="189">CONCATENATE($R$1,"-",,$D160,"-",M160)</f>
        <v>Hanegraaf, Hein-Steen, Kees van-7</v>
      </c>
      <c r="M160">
        <v>7</v>
      </c>
      <c r="N160">
        <f t="shared" si="131"/>
        <v>1E+17</v>
      </c>
      <c r="O160" t="str">
        <f t="shared" si="163"/>
        <v/>
      </c>
      <c r="Q160" s="56"/>
      <c r="R160" s="56"/>
      <c r="S160" s="57"/>
      <c r="T160" s="57"/>
      <c r="U160" s="57"/>
      <c r="V160" s="58"/>
      <c r="W160" s="57"/>
    </row>
    <row r="161" spans="2:23" ht="15">
      <c r="B161">
        <f t="shared" si="126"/>
        <v>1E+17</v>
      </c>
      <c r="C161" s="35" t="str">
        <f>_xlfn.IFNA(VLOOKUP(L161,Invoer!$A$3:$P$599,3,FALSE),"")</f>
        <v/>
      </c>
      <c r="D161" s="23" t="str">
        <f>Deelnemers!$B$11</f>
        <v>Steen, Kees van</v>
      </c>
      <c r="E161" s="31" t="str">
        <f>IFERROR(IF(VLOOKUP(L161,Invoer!$A$3:$P$599,9,FALSE)&gt;$S$1,$S$1,VLOOKUP(L161,Invoer!$A$3:$P$599,9,FALSE)),"")</f>
        <v/>
      </c>
      <c r="F161" s="31" t="str">
        <f>_xlfn.IFNA(VLOOKUP(L161,Invoer!$A$3:$P$599,10,FALSE),"")</f>
        <v/>
      </c>
      <c r="G161" s="31" t="str">
        <f>_xlfn.IFNA(VLOOKUP(L161,Invoer!$A$3:$P$599,12,FALSE),"")</f>
        <v/>
      </c>
      <c r="H161" s="32" t="str">
        <f>_xlfn.IFNA(VLOOKUP(L161,Invoer!$A$3:$P$599,14,FALSE),"")</f>
        <v/>
      </c>
      <c r="I161" s="34" t="str">
        <f>_xlfn.IFNA(VLOOKUP(L161,Invoer!$A$3:$P$599,16,FALSE),"")</f>
        <v/>
      </c>
      <c r="J161" s="37">
        <f>VLOOKUP($R$1,Deelnemers!$B$1:$D$25,3,FALSE)</f>
        <v>0.56666666666666665</v>
      </c>
      <c r="L161" t="str">
        <f t="shared" ref="L161" si="190">CONCATENATE($D161,"-",$R$1,"-",M161)</f>
        <v>Steen, Kees van-Hanegraaf, Hein-7</v>
      </c>
      <c r="M161">
        <v>7</v>
      </c>
      <c r="N161">
        <f t="shared" si="131"/>
        <v>1E+17</v>
      </c>
      <c r="O161" t="str">
        <f t="shared" si="163"/>
        <v/>
      </c>
      <c r="Q161" s="56"/>
      <c r="R161" s="56"/>
      <c r="S161" s="57"/>
      <c r="T161" s="57"/>
      <c r="U161" s="57"/>
      <c r="V161" s="58"/>
      <c r="W161" s="57"/>
    </row>
    <row r="162" spans="2:23" ht="15">
      <c r="B162">
        <f t="shared" si="126"/>
        <v>1E+17</v>
      </c>
      <c r="C162" s="35" t="str">
        <f>_xlfn.IFNA(VLOOKUP(L162,Invoer!$A$3:$P$599,3,FALSE),"")</f>
        <v/>
      </c>
      <c r="D162" s="23" t="str">
        <f>Deelnemers!$B$11</f>
        <v>Steen, Kees van</v>
      </c>
      <c r="E162" s="31" t="str">
        <f>IFERROR(IF(VLOOKUP(L162,Invoer!$A$3:$P$599,8,FALSE)&gt;$S$1,$S$1,VLOOKUP(L162,Invoer!$A$3:$P$599,8,FALSE)),"")</f>
        <v/>
      </c>
      <c r="F162" s="31" t="str">
        <f>_xlfn.IFNA(VLOOKUP(L162,Invoer!$A$3:$P$599,10,FALSE),"")</f>
        <v/>
      </c>
      <c r="G162" s="31" t="str">
        <f>_xlfn.IFNA(VLOOKUP(L162,Invoer!$A$3:$P$599,11,FALSE),"")</f>
        <v/>
      </c>
      <c r="H162" s="32" t="str">
        <f>_xlfn.IFNA(VLOOKUP(L162,Invoer!$A$3:$P$599,13,FALSE),"")</f>
        <v/>
      </c>
      <c r="I162" s="34" t="str">
        <f>_xlfn.IFNA(VLOOKUP(L162,Invoer!$A$3:$P$599,15,FALSE),"")</f>
        <v/>
      </c>
      <c r="J162" s="37">
        <f>VLOOKUP($R$1,Deelnemers!$B$1:$D$25,3,FALSE)</f>
        <v>0.56666666666666665</v>
      </c>
      <c r="L162" t="str">
        <f t="shared" ref="L162" si="191">CONCATENATE($R$1,"-",,$D162,"-",M162)</f>
        <v>Hanegraaf, Hein-Steen, Kees van-8</v>
      </c>
      <c r="M162">
        <v>8</v>
      </c>
      <c r="N162">
        <f t="shared" si="131"/>
        <v>1E+17</v>
      </c>
      <c r="O162" t="str">
        <f t="shared" si="163"/>
        <v/>
      </c>
      <c r="Q162" s="56"/>
      <c r="R162" s="56"/>
      <c r="S162" s="57"/>
      <c r="T162" s="57"/>
      <c r="U162" s="57"/>
      <c r="V162" s="58"/>
      <c r="W162" s="57"/>
    </row>
    <row r="163" spans="2:23" ht="15">
      <c r="B163">
        <f t="shared" si="126"/>
        <v>1E+17</v>
      </c>
      <c r="C163" s="35" t="str">
        <f>_xlfn.IFNA(VLOOKUP(L163,Invoer!$A$3:$P$599,3,FALSE),"")</f>
        <v/>
      </c>
      <c r="D163" s="23" t="str">
        <f>Deelnemers!$B$11</f>
        <v>Steen, Kees van</v>
      </c>
      <c r="E163" s="31" t="str">
        <f>IFERROR(IF(VLOOKUP(L163,Invoer!$A$3:$P$599,9,FALSE)&gt;$S$1,$S$1,VLOOKUP(L163,Invoer!$A$3:$P$599,9,FALSE)),"")</f>
        <v/>
      </c>
      <c r="F163" s="31" t="str">
        <f>_xlfn.IFNA(VLOOKUP(L163,Invoer!$A$3:$P$599,10,FALSE),"")</f>
        <v/>
      </c>
      <c r="G163" s="31" t="str">
        <f>_xlfn.IFNA(VLOOKUP(L163,Invoer!$A$3:$P$599,12,FALSE),"")</f>
        <v/>
      </c>
      <c r="H163" s="32" t="str">
        <f>_xlfn.IFNA(VLOOKUP(L163,Invoer!$A$3:$P$599,14,FALSE),"")</f>
        <v/>
      </c>
      <c r="I163" s="34" t="str">
        <f>_xlfn.IFNA(VLOOKUP(L163,Invoer!$A$3:$P$599,16,FALSE),"")</f>
        <v/>
      </c>
      <c r="J163" s="37">
        <f>VLOOKUP($R$1,Deelnemers!$B$1:$D$25,3,FALSE)</f>
        <v>0.56666666666666665</v>
      </c>
      <c r="L163" t="str">
        <f t="shared" ref="L163" si="192">CONCATENATE($D163,"-",$R$1,"-",M163)</f>
        <v>Steen, Kees van-Hanegraaf, Hein-8</v>
      </c>
      <c r="M163">
        <v>8</v>
      </c>
      <c r="N163">
        <f t="shared" si="131"/>
        <v>1E+17</v>
      </c>
      <c r="O163" t="str">
        <f t="shared" si="163"/>
        <v/>
      </c>
      <c r="Q163" s="56"/>
      <c r="R163" s="56"/>
      <c r="S163" s="57"/>
      <c r="T163" s="57"/>
      <c r="U163" s="57"/>
      <c r="V163" s="58"/>
      <c r="W163" s="57"/>
    </row>
    <row r="164" spans="2:23" ht="15">
      <c r="B164">
        <f t="shared" ref="B164:B227" si="193">IFERROR(IF(COUNTIF($C$4:$C$395,$C164)&gt;1,$C164+(E164/10)+(F164/100)+H164,$C164),100000000000000000)</f>
        <v>45589.366666666676</v>
      </c>
      <c r="C164" s="35">
        <f>_xlfn.IFNA(VLOOKUP(L164,Invoer!$A$3:$P$599,3,FALSE),"")</f>
        <v>45588</v>
      </c>
      <c r="D164" s="23" t="str">
        <f>Deelnemers!$B$12</f>
        <v>Vermeulen, Rudolf</v>
      </c>
      <c r="E164" s="31">
        <f>IFERROR(IF(VLOOKUP(L164,Invoer!$A$3:$P$599,8,FALSE)&gt;$S$1,$S$1,VLOOKUP(L164,Invoer!$A$3:$P$599,8,FALSE)),"")</f>
        <v>8</v>
      </c>
      <c r="F164" s="31">
        <f>_xlfn.IFNA(VLOOKUP(L164,Invoer!$A$3:$P$599,10,FALSE),"")</f>
        <v>30</v>
      </c>
      <c r="G164" s="31">
        <f>_xlfn.IFNA(VLOOKUP(L164,Invoer!$A$3:$P$599,11,FALSE),"")</f>
        <v>1</v>
      </c>
      <c r="H164" s="32">
        <f>_xlfn.IFNA(VLOOKUP(L164,Invoer!$A$3:$P$599,13,FALSE),"")</f>
        <v>0.26666666666666666</v>
      </c>
      <c r="I164" s="34">
        <f>_xlfn.IFNA(VLOOKUP(L164,Invoer!$A$3:$P$599,15,FALSE),"")</f>
        <v>0</v>
      </c>
      <c r="J164" s="37">
        <f>VLOOKUP($R$1,Deelnemers!$B$1:$D$25,3,FALSE)</f>
        <v>0.56666666666666665</v>
      </c>
      <c r="L164" t="str">
        <f t="shared" ref="L164" si="194">CONCATENATE($R$1,"-",,$D164,"-",M164)</f>
        <v>Hanegraaf, Hein-Vermeulen, Rudolf-1</v>
      </c>
      <c r="M164">
        <v>1</v>
      </c>
      <c r="N164">
        <f t="shared" si="131"/>
        <v>1E+17</v>
      </c>
      <c r="O164" t="str">
        <f t="shared" si="163"/>
        <v/>
      </c>
      <c r="Q164" s="56"/>
      <c r="R164" s="56"/>
      <c r="S164" s="57"/>
      <c r="T164" s="57"/>
      <c r="U164" s="57"/>
      <c r="V164" s="58"/>
      <c r="W164" s="57"/>
    </row>
    <row r="165" spans="2:23" ht="15">
      <c r="B165">
        <f t="shared" si="193"/>
        <v>45548.613846153843</v>
      </c>
      <c r="C165" s="35">
        <f>_xlfn.IFNA(VLOOKUP(L165,Invoer!$A$3:$P$599,3,FALSE),"")</f>
        <v>45546</v>
      </c>
      <c r="D165" s="23" t="str">
        <f>Deelnemers!$B$12</f>
        <v>Vermeulen, Rudolf</v>
      </c>
      <c r="E165" s="31">
        <f>IFERROR(IF(VLOOKUP(L165,Invoer!$A$3:$P$599,9,FALSE)&gt;$S$1,$S$1,VLOOKUP(L165,Invoer!$A$3:$P$599,9,FALSE)),"")</f>
        <v>17</v>
      </c>
      <c r="F165" s="31">
        <f>_xlfn.IFNA(VLOOKUP(L165,Invoer!$A$3:$P$599,10,FALSE),"")</f>
        <v>26</v>
      </c>
      <c r="G165" s="31">
        <f>_xlfn.IFNA(VLOOKUP(L165,Invoer!$A$3:$P$599,12,FALSE),"")</f>
        <v>5</v>
      </c>
      <c r="H165" s="32">
        <f>_xlfn.IFNA(VLOOKUP(L165,Invoer!$A$3:$P$599,14,FALSE),"")</f>
        <v>0.65384615384615385</v>
      </c>
      <c r="I165" s="34">
        <f>_xlfn.IFNA(VLOOKUP(L165,Invoer!$A$3:$P$599,16,FALSE),"")</f>
        <v>3</v>
      </c>
      <c r="J165" s="37">
        <f>VLOOKUP($R$1,Deelnemers!$B$1:$D$25,3,FALSE)</f>
        <v>0.56666666666666665</v>
      </c>
      <c r="L165" t="str">
        <f t="shared" ref="L165" si="195">CONCATENATE($D165,"-",$R$1,"-",M165)</f>
        <v>Vermeulen, Rudolf-Hanegraaf, Hein-1</v>
      </c>
      <c r="M165">
        <v>1</v>
      </c>
      <c r="N165">
        <f t="shared" si="131"/>
        <v>1E+17</v>
      </c>
      <c r="O165" t="str">
        <f t="shared" si="163"/>
        <v/>
      </c>
      <c r="Q165" s="56"/>
      <c r="R165" s="56"/>
      <c r="S165" s="57"/>
      <c r="T165" s="57"/>
      <c r="U165" s="57"/>
      <c r="V165" s="58"/>
      <c r="W165" s="57"/>
    </row>
    <row r="166" spans="2:23" ht="15">
      <c r="B166">
        <f t="shared" si="193"/>
        <v>1E+17</v>
      </c>
      <c r="C166" s="35" t="str">
        <f>_xlfn.IFNA(VLOOKUP(L166,Invoer!$A$3:$P$599,3,FALSE),"")</f>
        <v/>
      </c>
      <c r="D166" s="23" t="str">
        <f>Deelnemers!$B$12</f>
        <v>Vermeulen, Rudolf</v>
      </c>
      <c r="E166" s="31" t="str">
        <f>IFERROR(IF(VLOOKUP(L166,Invoer!$A$3:$P$599,8,FALSE)&gt;$S$1,$S$1,VLOOKUP(L166,Invoer!$A$3:$P$599,8,FALSE)),"")</f>
        <v/>
      </c>
      <c r="F166" s="31" t="str">
        <f>_xlfn.IFNA(VLOOKUP(L166,Invoer!$A$3:$P$599,10,FALSE),"")</f>
        <v/>
      </c>
      <c r="G166" s="31" t="str">
        <f>_xlfn.IFNA(VLOOKUP(L166,Invoer!$A$3:$P$599,11,FALSE),"")</f>
        <v/>
      </c>
      <c r="H166" s="32" t="str">
        <f>_xlfn.IFNA(VLOOKUP(L166,Invoer!$A$3:$P$599,13,FALSE),"")</f>
        <v/>
      </c>
      <c r="I166" s="34" t="str">
        <f>_xlfn.IFNA(VLOOKUP(L166,Invoer!$A$3:$P$599,15,FALSE),"")</f>
        <v/>
      </c>
      <c r="J166" s="37">
        <f>VLOOKUP($R$1,Deelnemers!$B$1:$D$25,3,FALSE)</f>
        <v>0.56666666666666665</v>
      </c>
      <c r="L166" t="str">
        <f t="shared" ref="L166" si="196">CONCATENATE($R$1,"-",,$D166,"-",M166)</f>
        <v>Hanegraaf, Hein-Vermeulen, Rudolf-2</v>
      </c>
      <c r="M166">
        <v>2</v>
      </c>
      <c r="N166">
        <f t="shared" si="131"/>
        <v>1E+17</v>
      </c>
      <c r="O166" t="str">
        <f t="shared" si="163"/>
        <v/>
      </c>
      <c r="Q166" s="56"/>
      <c r="R166" s="56"/>
      <c r="S166" s="57"/>
      <c r="T166" s="57"/>
      <c r="U166" s="57"/>
      <c r="V166" s="58"/>
      <c r="W166" s="57"/>
    </row>
    <row r="167" spans="2:23" ht="15">
      <c r="B167">
        <f t="shared" si="193"/>
        <v>45681.784736842106</v>
      </c>
      <c r="C167" s="35">
        <f>_xlfn.IFNA(VLOOKUP(L167,Invoer!$A$3:$P$599,3,FALSE),"")</f>
        <v>45679</v>
      </c>
      <c r="D167" s="23" t="str">
        <f>Deelnemers!$B$12</f>
        <v>Vermeulen, Rudolf</v>
      </c>
      <c r="E167" s="31">
        <f>IFERROR(IF(VLOOKUP(L167,Invoer!$A$3:$P$599,9,FALSE)&gt;$S$1,$S$1,VLOOKUP(L167,Invoer!$A$3:$P$599,9,FALSE)),"")</f>
        <v>17</v>
      </c>
      <c r="F167" s="31">
        <f>_xlfn.IFNA(VLOOKUP(L167,Invoer!$A$3:$P$599,10,FALSE),"")</f>
        <v>19</v>
      </c>
      <c r="G167" s="31">
        <f>_xlfn.IFNA(VLOOKUP(L167,Invoer!$A$3:$P$599,12,FALSE),"")</f>
        <v>7</v>
      </c>
      <c r="H167" s="32">
        <f>_xlfn.IFNA(VLOOKUP(L167,Invoer!$A$3:$P$599,14,FALSE),"")</f>
        <v>0.89473684210526316</v>
      </c>
      <c r="I167" s="34">
        <f>_xlfn.IFNA(VLOOKUP(L167,Invoer!$A$3:$P$599,16,FALSE),"")</f>
        <v>3</v>
      </c>
      <c r="J167" s="37">
        <f>VLOOKUP($R$1,Deelnemers!$B$1:$D$25,3,FALSE)</f>
        <v>0.56666666666666665</v>
      </c>
      <c r="L167" t="str">
        <f t="shared" ref="L167" si="197">CONCATENATE($D167,"-",$R$1,"-",M167)</f>
        <v>Vermeulen, Rudolf-Hanegraaf, Hein-2</v>
      </c>
      <c r="M167">
        <v>2</v>
      </c>
      <c r="N167">
        <f t="shared" ref="N167:N230" si="198">SMALL($B$4:$B$403,ROW($B164))</f>
        <v>1E+17</v>
      </c>
      <c r="O167" t="str">
        <f t="shared" si="163"/>
        <v/>
      </c>
      <c r="Q167" s="56"/>
      <c r="R167" s="56"/>
      <c r="S167" s="57"/>
      <c r="T167" s="57"/>
      <c r="U167" s="57"/>
      <c r="V167" s="58"/>
      <c r="W167" s="57"/>
    </row>
    <row r="168" spans="2:23" ht="15">
      <c r="B168">
        <f t="shared" si="193"/>
        <v>1E+17</v>
      </c>
      <c r="C168" s="35" t="str">
        <f>_xlfn.IFNA(VLOOKUP(L168,Invoer!$A$3:$P$599,3,FALSE),"")</f>
        <v/>
      </c>
      <c r="D168" s="23" t="str">
        <f>Deelnemers!$B$12</f>
        <v>Vermeulen, Rudolf</v>
      </c>
      <c r="E168" s="31" t="str">
        <f>IFERROR(IF(VLOOKUP(L168,Invoer!$A$3:$P$599,8,FALSE)&gt;$S$1,$S$1,VLOOKUP(L168,Invoer!$A$3:$P$599,8,FALSE)),"")</f>
        <v/>
      </c>
      <c r="F168" s="31" t="str">
        <f>_xlfn.IFNA(VLOOKUP(L168,Invoer!$A$3:$P$599,10,FALSE),"")</f>
        <v/>
      </c>
      <c r="G168" s="31" t="str">
        <f>_xlfn.IFNA(VLOOKUP(L168,Invoer!$A$3:$P$599,11,FALSE),"")</f>
        <v/>
      </c>
      <c r="H168" s="32" t="str">
        <f>_xlfn.IFNA(VLOOKUP(L168,Invoer!$A$3:$P$599,13,FALSE),"")</f>
        <v/>
      </c>
      <c r="I168" s="34" t="str">
        <f>_xlfn.IFNA(VLOOKUP(L168,Invoer!$A$3:$P$599,15,FALSE),"")</f>
        <v/>
      </c>
      <c r="J168" s="37">
        <f>VLOOKUP($R$1,Deelnemers!$B$1:$D$25,3,FALSE)</f>
        <v>0.56666666666666665</v>
      </c>
      <c r="L168" t="str">
        <f t="shared" ref="L168" si="199">CONCATENATE($R$1,"-",,$D168,"-",M168)</f>
        <v>Hanegraaf, Hein-Vermeulen, Rudolf-3</v>
      </c>
      <c r="M168">
        <v>3</v>
      </c>
      <c r="N168">
        <f t="shared" si="198"/>
        <v>1E+17</v>
      </c>
      <c r="O168" t="str">
        <f t="shared" si="163"/>
        <v/>
      </c>
      <c r="Q168" s="56"/>
      <c r="R168" s="56"/>
      <c r="S168" s="57"/>
      <c r="T168" s="57"/>
      <c r="U168" s="57"/>
      <c r="V168" s="58"/>
      <c r="W168" s="57"/>
    </row>
    <row r="169" spans="2:23" ht="15">
      <c r="B169">
        <f t="shared" si="193"/>
        <v>1E+17</v>
      </c>
      <c r="C169" s="35" t="str">
        <f>_xlfn.IFNA(VLOOKUP(L169,Invoer!$A$3:$P$599,3,FALSE),"")</f>
        <v/>
      </c>
      <c r="D169" s="23" t="str">
        <f>Deelnemers!$B$12</f>
        <v>Vermeulen, Rudolf</v>
      </c>
      <c r="E169" s="31" t="str">
        <f>IFERROR(IF(VLOOKUP(L169,Invoer!$A$3:$P$599,9,FALSE)&gt;$S$1,$S$1,VLOOKUP(L169,Invoer!$A$3:$P$599,9,FALSE)),"")</f>
        <v/>
      </c>
      <c r="F169" s="31" t="str">
        <f>_xlfn.IFNA(VLOOKUP(L169,Invoer!$A$3:$P$599,10,FALSE),"")</f>
        <v/>
      </c>
      <c r="G169" s="31" t="str">
        <f>_xlfn.IFNA(VLOOKUP(L169,Invoer!$A$3:$P$599,12,FALSE),"")</f>
        <v/>
      </c>
      <c r="H169" s="32" t="str">
        <f>_xlfn.IFNA(VLOOKUP(L169,Invoer!$A$3:$P$599,14,FALSE),"")</f>
        <v/>
      </c>
      <c r="I169" s="34" t="str">
        <f>_xlfn.IFNA(VLOOKUP(L169,Invoer!$A$3:$P$599,16,FALSE),"")</f>
        <v/>
      </c>
      <c r="J169" s="37">
        <f>VLOOKUP($R$1,Deelnemers!$B$1:$D$25,3,FALSE)</f>
        <v>0.56666666666666665</v>
      </c>
      <c r="L169" t="str">
        <f t="shared" ref="L169" si="200">CONCATENATE($D169,"-",$R$1,"-",M169)</f>
        <v>Vermeulen, Rudolf-Hanegraaf, Hein-3</v>
      </c>
      <c r="M169">
        <v>3</v>
      </c>
      <c r="N169">
        <f t="shared" si="198"/>
        <v>1E+17</v>
      </c>
      <c r="O169" t="str">
        <f t="shared" si="163"/>
        <v/>
      </c>
      <c r="Q169" s="56"/>
      <c r="R169" s="56"/>
      <c r="S169" s="57"/>
      <c r="T169" s="57"/>
      <c r="U169" s="57"/>
      <c r="V169" s="58"/>
      <c r="W169" s="57"/>
    </row>
    <row r="170" spans="2:23" ht="15">
      <c r="B170">
        <f t="shared" si="193"/>
        <v>1E+17</v>
      </c>
      <c r="C170" s="35" t="str">
        <f>_xlfn.IFNA(VLOOKUP(L170,Invoer!$A$3:$P$599,3,FALSE),"")</f>
        <v/>
      </c>
      <c r="D170" s="23" t="str">
        <f>Deelnemers!$B$12</f>
        <v>Vermeulen, Rudolf</v>
      </c>
      <c r="E170" s="31" t="str">
        <f>IFERROR(IF(VLOOKUP(L170,Invoer!$A$3:$P$599,8,FALSE)&gt;$S$1,$S$1,VLOOKUP(L170,Invoer!$A$3:$P$599,8,FALSE)),"")</f>
        <v/>
      </c>
      <c r="F170" s="31" t="str">
        <f>_xlfn.IFNA(VLOOKUP(L170,Invoer!$A$3:$P$599,10,FALSE),"")</f>
        <v/>
      </c>
      <c r="G170" s="31" t="str">
        <f>_xlfn.IFNA(VLOOKUP(L170,Invoer!$A$3:$P$599,11,FALSE),"")</f>
        <v/>
      </c>
      <c r="H170" s="32" t="str">
        <f>_xlfn.IFNA(VLOOKUP(L170,Invoer!$A$3:$P$599,13,FALSE),"")</f>
        <v/>
      </c>
      <c r="I170" s="34" t="str">
        <f>_xlfn.IFNA(VLOOKUP(L170,Invoer!$A$3:$P$599,15,FALSE),"")</f>
        <v/>
      </c>
      <c r="J170" s="37">
        <f>VLOOKUP($R$1,Deelnemers!$B$1:$D$25,3,FALSE)</f>
        <v>0.56666666666666665</v>
      </c>
      <c r="L170" t="str">
        <f t="shared" ref="L170" si="201">CONCATENATE($R$1,"-",,$D170,"-",M170)</f>
        <v>Hanegraaf, Hein-Vermeulen, Rudolf-4</v>
      </c>
      <c r="M170">
        <v>4</v>
      </c>
      <c r="N170">
        <f t="shared" si="198"/>
        <v>1E+17</v>
      </c>
      <c r="O170" t="str">
        <f t="shared" si="163"/>
        <v/>
      </c>
      <c r="Q170" s="56"/>
      <c r="R170" s="56"/>
      <c r="S170" s="57"/>
      <c r="T170" s="57"/>
      <c r="U170" s="57"/>
      <c r="V170" s="58"/>
      <c r="W170" s="57"/>
    </row>
    <row r="171" spans="2:23" ht="15">
      <c r="B171">
        <f t="shared" si="193"/>
        <v>1E+17</v>
      </c>
      <c r="C171" s="35" t="str">
        <f>_xlfn.IFNA(VLOOKUP(L171,Invoer!$A$3:$P$599,3,FALSE),"")</f>
        <v/>
      </c>
      <c r="D171" s="23" t="str">
        <f>Deelnemers!$B$12</f>
        <v>Vermeulen, Rudolf</v>
      </c>
      <c r="E171" s="31" t="str">
        <f>IFERROR(IF(VLOOKUP(L171,Invoer!$A$3:$P$599,9,FALSE)&gt;$S$1,$S$1,VLOOKUP(L171,Invoer!$A$3:$P$599,9,FALSE)),"")</f>
        <v/>
      </c>
      <c r="F171" s="31" t="str">
        <f>_xlfn.IFNA(VLOOKUP(L171,Invoer!$A$3:$P$599,10,FALSE),"")</f>
        <v/>
      </c>
      <c r="G171" s="31" t="str">
        <f>_xlfn.IFNA(VLOOKUP(L171,Invoer!$A$3:$P$599,12,FALSE),"")</f>
        <v/>
      </c>
      <c r="H171" s="32" t="str">
        <f>_xlfn.IFNA(VLOOKUP(L171,Invoer!$A$3:$P$599,14,FALSE),"")</f>
        <v/>
      </c>
      <c r="I171" s="34" t="str">
        <f>_xlfn.IFNA(VLOOKUP(L171,Invoer!$A$3:$P$599,16,FALSE),"")</f>
        <v/>
      </c>
      <c r="J171" s="37">
        <f>VLOOKUP($R$1,Deelnemers!$B$1:$D$25,3,FALSE)</f>
        <v>0.56666666666666665</v>
      </c>
      <c r="L171" t="str">
        <f t="shared" ref="L171" si="202">CONCATENATE($D171,"-",$R$1,"-",M171)</f>
        <v>Vermeulen, Rudolf-Hanegraaf, Hein-4</v>
      </c>
      <c r="M171">
        <v>4</v>
      </c>
      <c r="N171">
        <f t="shared" si="198"/>
        <v>1E+17</v>
      </c>
      <c r="O171" t="str">
        <f t="shared" si="163"/>
        <v/>
      </c>
      <c r="Q171" s="56"/>
      <c r="R171" s="56"/>
      <c r="S171" s="57"/>
      <c r="T171" s="57"/>
      <c r="U171" s="57"/>
      <c r="V171" s="58"/>
      <c r="W171" s="57"/>
    </row>
    <row r="172" spans="2:23" ht="15">
      <c r="B172">
        <f t="shared" si="193"/>
        <v>1E+17</v>
      </c>
      <c r="C172" s="35" t="str">
        <f>_xlfn.IFNA(VLOOKUP(L172,Invoer!$A$3:$P$599,3,FALSE),"")</f>
        <v/>
      </c>
      <c r="D172" s="23" t="str">
        <f>Deelnemers!$B$12</f>
        <v>Vermeulen, Rudolf</v>
      </c>
      <c r="E172" s="31" t="str">
        <f>IFERROR(IF(VLOOKUP(L172,Invoer!$A$3:$P$599,8,FALSE)&gt;$S$1,$S$1,VLOOKUP(L172,Invoer!$A$3:$P$599,8,FALSE)),"")</f>
        <v/>
      </c>
      <c r="F172" s="31" t="str">
        <f>_xlfn.IFNA(VLOOKUP(L172,Invoer!$A$3:$P$599,10,FALSE),"")</f>
        <v/>
      </c>
      <c r="G172" s="31" t="str">
        <f>_xlfn.IFNA(VLOOKUP(L172,Invoer!$A$3:$P$599,11,FALSE),"")</f>
        <v/>
      </c>
      <c r="H172" s="32" t="str">
        <f>_xlfn.IFNA(VLOOKUP(L172,Invoer!$A$3:$P$599,13,FALSE),"")</f>
        <v/>
      </c>
      <c r="I172" s="34" t="str">
        <f>_xlfn.IFNA(VLOOKUP(L172,Invoer!$A$3:$P$599,15,FALSE),"")</f>
        <v/>
      </c>
      <c r="J172" s="37">
        <f>VLOOKUP($R$1,Deelnemers!$B$1:$D$25,3,FALSE)</f>
        <v>0.56666666666666665</v>
      </c>
      <c r="L172" t="str">
        <f t="shared" ref="L172" si="203">CONCATENATE($R$1,"-",,$D172,"-",M172)</f>
        <v>Hanegraaf, Hein-Vermeulen, Rudolf-5</v>
      </c>
      <c r="M172">
        <v>5</v>
      </c>
      <c r="N172">
        <f t="shared" si="198"/>
        <v>1E+17</v>
      </c>
      <c r="O172" t="str">
        <f t="shared" si="163"/>
        <v/>
      </c>
      <c r="Q172" s="56"/>
      <c r="R172" s="56"/>
      <c r="S172" s="57"/>
      <c r="T172" s="57"/>
      <c r="U172" s="57"/>
      <c r="V172" s="58"/>
      <c r="W172" s="57"/>
    </row>
    <row r="173" spans="2:23" ht="15">
      <c r="B173">
        <f t="shared" si="193"/>
        <v>1E+17</v>
      </c>
      <c r="C173" s="35" t="str">
        <f>_xlfn.IFNA(VLOOKUP(L173,Invoer!$A$3:$P$599,3,FALSE),"")</f>
        <v/>
      </c>
      <c r="D173" s="23" t="str">
        <f>Deelnemers!$B$12</f>
        <v>Vermeulen, Rudolf</v>
      </c>
      <c r="E173" s="31" t="str">
        <f>IFERROR(IF(VLOOKUP(L173,Invoer!$A$3:$P$599,9,FALSE)&gt;$S$1,$S$1,VLOOKUP(L173,Invoer!$A$3:$P$599,9,FALSE)),"")</f>
        <v/>
      </c>
      <c r="F173" s="31" t="str">
        <f>_xlfn.IFNA(VLOOKUP(L173,Invoer!$A$3:$P$599,10,FALSE),"")</f>
        <v/>
      </c>
      <c r="G173" s="31" t="str">
        <f>_xlfn.IFNA(VLOOKUP(L173,Invoer!$A$3:$P$599,12,FALSE),"")</f>
        <v/>
      </c>
      <c r="H173" s="32" t="str">
        <f>_xlfn.IFNA(VLOOKUP(L173,Invoer!$A$3:$P$599,14,FALSE),"")</f>
        <v/>
      </c>
      <c r="I173" s="34" t="str">
        <f>_xlfn.IFNA(VLOOKUP(L173,Invoer!$A$3:$P$599,16,FALSE),"")</f>
        <v/>
      </c>
      <c r="J173" s="37">
        <f>VLOOKUP($R$1,Deelnemers!$B$1:$D$25,3,FALSE)</f>
        <v>0.56666666666666665</v>
      </c>
      <c r="L173" t="str">
        <f t="shared" ref="L173" si="204">CONCATENATE($D173,"-",$R$1,"-",M173)</f>
        <v>Vermeulen, Rudolf-Hanegraaf, Hein-5</v>
      </c>
      <c r="M173">
        <v>5</v>
      </c>
      <c r="N173">
        <f t="shared" si="198"/>
        <v>1E+17</v>
      </c>
      <c r="O173" t="str">
        <f t="shared" si="163"/>
        <v/>
      </c>
      <c r="Q173" s="56"/>
      <c r="R173" s="56"/>
      <c r="S173" s="57"/>
      <c r="T173" s="57"/>
      <c r="U173" s="57"/>
      <c r="V173" s="58"/>
      <c r="W173" s="57"/>
    </row>
    <row r="174" spans="2:23" ht="15">
      <c r="B174">
        <f t="shared" si="193"/>
        <v>1E+17</v>
      </c>
      <c r="C174" s="35" t="str">
        <f>_xlfn.IFNA(VLOOKUP(L174,Invoer!$A$3:$P$599,3,FALSE),"")</f>
        <v/>
      </c>
      <c r="D174" s="23" t="str">
        <f>Deelnemers!$B$12</f>
        <v>Vermeulen, Rudolf</v>
      </c>
      <c r="E174" s="31" t="str">
        <f>IFERROR(IF(VLOOKUP(L174,Invoer!$A$3:$P$599,8,FALSE)&gt;$S$1,$S$1,VLOOKUP(L174,Invoer!$A$3:$P$599,8,FALSE)),"")</f>
        <v/>
      </c>
      <c r="F174" s="31" t="str">
        <f>_xlfn.IFNA(VLOOKUP(L174,Invoer!$A$3:$P$599,10,FALSE),"")</f>
        <v/>
      </c>
      <c r="G174" s="31" t="str">
        <f>_xlfn.IFNA(VLOOKUP(L174,Invoer!$A$3:$P$599,11,FALSE),"")</f>
        <v/>
      </c>
      <c r="H174" s="32" t="str">
        <f>_xlfn.IFNA(VLOOKUP(L174,Invoer!$A$3:$P$599,13,FALSE),"")</f>
        <v/>
      </c>
      <c r="I174" s="34" t="str">
        <f>_xlfn.IFNA(VLOOKUP(L174,Invoer!$A$3:$P$599,15,FALSE),"")</f>
        <v/>
      </c>
      <c r="J174" s="37">
        <f>VLOOKUP($R$1,Deelnemers!$B$1:$D$25,3,FALSE)</f>
        <v>0.56666666666666665</v>
      </c>
      <c r="L174" t="str">
        <f t="shared" ref="L174" si="205">CONCATENATE($R$1,"-",,$D174,"-",M174)</f>
        <v>Hanegraaf, Hein-Vermeulen, Rudolf-6</v>
      </c>
      <c r="M174">
        <v>6</v>
      </c>
      <c r="N174">
        <f t="shared" si="198"/>
        <v>1E+17</v>
      </c>
      <c r="O174" t="str">
        <f t="shared" si="163"/>
        <v/>
      </c>
      <c r="Q174" s="56"/>
      <c r="R174" s="56"/>
      <c r="S174" s="57"/>
      <c r="T174" s="57"/>
      <c r="U174" s="57"/>
      <c r="V174" s="58"/>
      <c r="W174" s="57"/>
    </row>
    <row r="175" spans="2:23" ht="15">
      <c r="B175">
        <f t="shared" si="193"/>
        <v>1E+17</v>
      </c>
      <c r="C175" s="35" t="str">
        <f>_xlfn.IFNA(VLOOKUP(L175,Invoer!$A$3:$P$599,3,FALSE),"")</f>
        <v/>
      </c>
      <c r="D175" s="23" t="str">
        <f>Deelnemers!$B$12</f>
        <v>Vermeulen, Rudolf</v>
      </c>
      <c r="E175" s="31" t="str">
        <f>IFERROR(IF(VLOOKUP(L175,Invoer!$A$3:$P$599,9,FALSE)&gt;$S$1,$S$1,VLOOKUP(L175,Invoer!$A$3:$P$599,9,FALSE)),"")</f>
        <v/>
      </c>
      <c r="F175" s="31" t="str">
        <f>_xlfn.IFNA(VLOOKUP(L175,Invoer!$A$3:$P$599,10,FALSE),"")</f>
        <v/>
      </c>
      <c r="G175" s="31" t="str">
        <f>_xlfn.IFNA(VLOOKUP(L175,Invoer!$A$3:$P$599,12,FALSE),"")</f>
        <v/>
      </c>
      <c r="H175" s="32" t="str">
        <f>_xlfn.IFNA(VLOOKUP(L175,Invoer!$A$3:$P$599,14,FALSE),"")</f>
        <v/>
      </c>
      <c r="I175" s="34" t="str">
        <f>_xlfn.IFNA(VLOOKUP(L175,Invoer!$A$3:$P$599,16,FALSE),"")</f>
        <v/>
      </c>
      <c r="J175" s="37">
        <f>VLOOKUP($R$1,Deelnemers!$B$1:$D$25,3,FALSE)</f>
        <v>0.56666666666666665</v>
      </c>
      <c r="L175" t="str">
        <f t="shared" ref="L175" si="206">CONCATENATE($D175,"-",$R$1,"-",M175)</f>
        <v>Vermeulen, Rudolf-Hanegraaf, Hein-6</v>
      </c>
      <c r="M175">
        <v>6</v>
      </c>
      <c r="N175">
        <f t="shared" si="198"/>
        <v>1E+17</v>
      </c>
      <c r="O175" t="str">
        <f t="shared" si="163"/>
        <v/>
      </c>
      <c r="Q175" s="56"/>
      <c r="R175" s="56"/>
      <c r="S175" s="57"/>
      <c r="T175" s="57"/>
      <c r="U175" s="57"/>
      <c r="V175" s="58"/>
      <c r="W175" s="57"/>
    </row>
    <row r="176" spans="2:23" ht="15">
      <c r="B176">
        <f t="shared" si="193"/>
        <v>1E+17</v>
      </c>
      <c r="C176" s="35" t="str">
        <f>_xlfn.IFNA(VLOOKUP(L176,Invoer!$A$3:$P$599,3,FALSE),"")</f>
        <v/>
      </c>
      <c r="D176" s="23" t="str">
        <f>Deelnemers!$B$12</f>
        <v>Vermeulen, Rudolf</v>
      </c>
      <c r="E176" s="31" t="str">
        <f>IFERROR(IF(VLOOKUP(L176,Invoer!$A$3:$P$599,8,FALSE)&gt;$S$1,$S$1,VLOOKUP(L176,Invoer!$A$3:$P$599,8,FALSE)),"")</f>
        <v/>
      </c>
      <c r="F176" s="31" t="str">
        <f>_xlfn.IFNA(VLOOKUP(L176,Invoer!$A$3:$P$599,10,FALSE),"")</f>
        <v/>
      </c>
      <c r="G176" s="31" t="str">
        <f>_xlfn.IFNA(VLOOKUP(L176,Invoer!$A$3:$P$599,11,FALSE),"")</f>
        <v/>
      </c>
      <c r="H176" s="32" t="str">
        <f>_xlfn.IFNA(VLOOKUP(L176,Invoer!$A$3:$P$599,13,FALSE),"")</f>
        <v/>
      </c>
      <c r="I176" s="34" t="str">
        <f>_xlfn.IFNA(VLOOKUP(L176,Invoer!$A$3:$P$599,15,FALSE),"")</f>
        <v/>
      </c>
      <c r="J176" s="37">
        <f>VLOOKUP($R$1,Deelnemers!$B$1:$D$25,3,FALSE)</f>
        <v>0.56666666666666665</v>
      </c>
      <c r="L176" t="str">
        <f t="shared" ref="L176" si="207">CONCATENATE($R$1,"-",,$D176,"-",M176)</f>
        <v>Hanegraaf, Hein-Vermeulen, Rudolf-7</v>
      </c>
      <c r="M176">
        <v>7</v>
      </c>
      <c r="N176">
        <f t="shared" si="198"/>
        <v>1E+17</v>
      </c>
      <c r="O176" t="str">
        <f t="shared" si="163"/>
        <v/>
      </c>
      <c r="Q176" s="56"/>
      <c r="R176" s="56"/>
      <c r="S176" s="57"/>
      <c r="T176" s="57"/>
      <c r="U176" s="57"/>
      <c r="V176" s="58"/>
      <c r="W176" s="57"/>
    </row>
    <row r="177" spans="2:24" ht="15">
      <c r="B177">
        <f t="shared" si="193"/>
        <v>1E+17</v>
      </c>
      <c r="C177" s="35" t="str">
        <f>_xlfn.IFNA(VLOOKUP(L177,Invoer!$A$3:$P$599,3,FALSE),"")</f>
        <v/>
      </c>
      <c r="D177" s="23" t="str">
        <f>Deelnemers!$B$12</f>
        <v>Vermeulen, Rudolf</v>
      </c>
      <c r="E177" s="31" t="str">
        <f>IFERROR(IF(VLOOKUP(L177,Invoer!$A$3:$P$599,9,FALSE)&gt;$S$1,$S$1,VLOOKUP(L177,Invoer!$A$3:$P$599,9,FALSE)),"")</f>
        <v/>
      </c>
      <c r="F177" s="31" t="str">
        <f>_xlfn.IFNA(VLOOKUP(L177,Invoer!$A$3:$P$599,10,FALSE),"")</f>
        <v/>
      </c>
      <c r="G177" s="31" t="str">
        <f>_xlfn.IFNA(VLOOKUP(L177,Invoer!$A$3:$P$599,12,FALSE),"")</f>
        <v/>
      </c>
      <c r="H177" s="32" t="str">
        <f>_xlfn.IFNA(VLOOKUP(L177,Invoer!$A$3:$P$599,14,FALSE),"")</f>
        <v/>
      </c>
      <c r="I177" s="34" t="str">
        <f>_xlfn.IFNA(VLOOKUP(L177,Invoer!$A$3:$P$599,16,FALSE),"")</f>
        <v/>
      </c>
      <c r="J177" s="37">
        <f>VLOOKUP($R$1,Deelnemers!$B$1:$D$25,3,FALSE)</f>
        <v>0.56666666666666665</v>
      </c>
      <c r="L177" t="str">
        <f t="shared" ref="L177" si="208">CONCATENATE($D177,"-",$R$1,"-",M177)</f>
        <v>Vermeulen, Rudolf-Hanegraaf, Hein-7</v>
      </c>
      <c r="M177">
        <v>7</v>
      </c>
      <c r="N177">
        <f t="shared" si="198"/>
        <v>1E+17</v>
      </c>
      <c r="O177" t="str">
        <f t="shared" si="163"/>
        <v/>
      </c>
      <c r="Q177" s="56"/>
      <c r="R177" s="56"/>
      <c r="S177" s="57"/>
      <c r="T177" s="57"/>
      <c r="U177" s="57"/>
      <c r="V177" s="58"/>
      <c r="W177" s="57"/>
    </row>
    <row r="178" spans="2:24" ht="15">
      <c r="B178">
        <f t="shared" si="193"/>
        <v>1E+17</v>
      </c>
      <c r="C178" s="35" t="str">
        <f>_xlfn.IFNA(VLOOKUP(L178,Invoer!$A$3:$P$599,3,FALSE),"")</f>
        <v/>
      </c>
      <c r="D178" s="23" t="str">
        <f>Deelnemers!$B$12</f>
        <v>Vermeulen, Rudolf</v>
      </c>
      <c r="E178" s="31" t="str">
        <f>IFERROR(IF(VLOOKUP(L178,Invoer!$A$3:$P$599,8,FALSE)&gt;$S$1,$S$1,VLOOKUP(L178,Invoer!$A$3:$P$599,8,FALSE)),"")</f>
        <v/>
      </c>
      <c r="F178" s="31" t="str">
        <f>_xlfn.IFNA(VLOOKUP(L178,Invoer!$A$3:$P$599,10,FALSE),"")</f>
        <v/>
      </c>
      <c r="G178" s="31" t="str">
        <f>_xlfn.IFNA(VLOOKUP(L178,Invoer!$A$3:$P$599,11,FALSE),"")</f>
        <v/>
      </c>
      <c r="H178" s="32" t="str">
        <f>_xlfn.IFNA(VLOOKUP(L178,Invoer!$A$3:$P$599,13,FALSE),"")</f>
        <v/>
      </c>
      <c r="I178" s="34" t="str">
        <f>_xlfn.IFNA(VLOOKUP(L178,Invoer!$A$3:$P$599,15,FALSE),"")</f>
        <v/>
      </c>
      <c r="J178" s="37">
        <f>VLOOKUP($R$1,Deelnemers!$B$1:$D$25,3,FALSE)</f>
        <v>0.56666666666666665</v>
      </c>
      <c r="L178" t="str">
        <f t="shared" ref="L178" si="209">CONCATENATE($R$1,"-",,$D178,"-",M178)</f>
        <v>Hanegraaf, Hein-Vermeulen, Rudolf-8</v>
      </c>
      <c r="M178">
        <v>8</v>
      </c>
      <c r="N178">
        <f t="shared" si="198"/>
        <v>1E+17</v>
      </c>
      <c r="O178" t="str">
        <f t="shared" si="163"/>
        <v/>
      </c>
      <c r="Q178" s="56"/>
      <c r="R178" s="56"/>
      <c r="S178" s="57"/>
      <c r="T178" s="57"/>
      <c r="U178" s="57"/>
      <c r="V178" s="58"/>
      <c r="W178" s="57"/>
    </row>
    <row r="179" spans="2:24" ht="15">
      <c r="B179">
        <f t="shared" si="193"/>
        <v>1E+17</v>
      </c>
      <c r="C179" s="35" t="str">
        <f>_xlfn.IFNA(VLOOKUP(L179,Invoer!$A$3:$P$599,3,FALSE),"")</f>
        <v/>
      </c>
      <c r="D179" s="23" t="str">
        <f>Deelnemers!$B$12</f>
        <v>Vermeulen, Rudolf</v>
      </c>
      <c r="E179" s="31" t="str">
        <f>IFERROR(IF(VLOOKUP(L179,Invoer!$A$3:$P$599,9,FALSE)&gt;$S$1,$S$1,VLOOKUP(L179,Invoer!$A$3:$P$599,9,FALSE)),"")</f>
        <v/>
      </c>
      <c r="F179" s="31" t="str">
        <f>_xlfn.IFNA(VLOOKUP(L179,Invoer!$A$3:$P$599,10,FALSE),"")</f>
        <v/>
      </c>
      <c r="G179" s="31" t="str">
        <f>_xlfn.IFNA(VLOOKUP(L179,Invoer!$A$3:$P$599,12,FALSE),"")</f>
        <v/>
      </c>
      <c r="H179" s="32" t="str">
        <f>_xlfn.IFNA(VLOOKUP(L179,Invoer!$A$3:$P$599,14,FALSE),"")</f>
        <v/>
      </c>
      <c r="I179" s="34" t="str">
        <f>_xlfn.IFNA(VLOOKUP(L179,Invoer!$A$3:$P$599,16,FALSE),"")</f>
        <v/>
      </c>
      <c r="J179" s="37">
        <f>VLOOKUP($R$1,Deelnemers!$B$1:$D$25,3,FALSE)</f>
        <v>0.56666666666666665</v>
      </c>
      <c r="L179" t="str">
        <f t="shared" ref="L179" si="210">CONCATENATE($D179,"-",$R$1,"-",M179)</f>
        <v>Vermeulen, Rudolf-Hanegraaf, Hein-8</v>
      </c>
      <c r="M179">
        <v>8</v>
      </c>
      <c r="N179">
        <f t="shared" si="198"/>
        <v>1E+17</v>
      </c>
      <c r="O179" t="str">
        <f t="shared" si="163"/>
        <v/>
      </c>
      <c r="Q179" s="56"/>
      <c r="R179" s="56"/>
      <c r="S179" s="57"/>
      <c r="T179" s="57"/>
      <c r="U179" s="57"/>
      <c r="V179" s="58"/>
      <c r="W179" s="57"/>
    </row>
    <row r="180" spans="2:24" ht="15">
      <c r="B180">
        <f t="shared" si="193"/>
        <v>45589.76666666667</v>
      </c>
      <c r="C180" s="35">
        <f>_xlfn.IFNA(VLOOKUP(L180,Invoer!$A$3:$P$599,3,FALSE),"")</f>
        <v>45588</v>
      </c>
      <c r="D180" s="23" t="str">
        <f>Deelnemers!$B$13</f>
        <v>Vissenberg, Erwin</v>
      </c>
      <c r="E180" s="31">
        <f>IFERROR(IF(VLOOKUP(L180,Invoer!$A$3:$P$599,8,FALSE)&gt;$S$1,$S$1,VLOOKUP(L180,Invoer!$A$3:$P$599,8,FALSE)),"")</f>
        <v>11</v>
      </c>
      <c r="F180" s="31">
        <f>_xlfn.IFNA(VLOOKUP(L180,Invoer!$A$3:$P$599,10,FALSE),"")</f>
        <v>30</v>
      </c>
      <c r="G180" s="31">
        <f>_xlfn.IFNA(VLOOKUP(L180,Invoer!$A$3:$P$599,11,FALSE),"")</f>
        <v>3</v>
      </c>
      <c r="H180" s="32">
        <f>_xlfn.IFNA(VLOOKUP(L180,Invoer!$A$3:$P$599,13,FALSE),"")</f>
        <v>0.36666666666666664</v>
      </c>
      <c r="I180" s="34">
        <f>_xlfn.IFNA(VLOOKUP(L180,Invoer!$A$3:$P$599,15,FALSE),"")</f>
        <v>0</v>
      </c>
      <c r="J180" s="37">
        <f>VLOOKUP($R$1,Deelnemers!$B$1:$D$25,3,FALSE)</f>
        <v>0.56666666666666665</v>
      </c>
      <c r="L180" t="str">
        <f t="shared" ref="L180" si="211">CONCATENATE($R$1,"-",,$D180,"-",M180)</f>
        <v>Hanegraaf, Hein-Vissenberg, Erwin-1</v>
      </c>
      <c r="M180">
        <v>1</v>
      </c>
      <c r="N180">
        <f t="shared" si="198"/>
        <v>1E+17</v>
      </c>
      <c r="O180" t="str">
        <f t="shared" si="163"/>
        <v/>
      </c>
      <c r="Q180" s="56"/>
      <c r="R180" s="56"/>
      <c r="S180" s="57"/>
      <c r="T180" s="57"/>
      <c r="U180" s="57"/>
      <c r="V180" s="58"/>
      <c r="W180" s="57"/>
    </row>
    <row r="181" spans="2:24" ht="15">
      <c r="B181">
        <f t="shared" si="193"/>
        <v>45562.129047619048</v>
      </c>
      <c r="C181" s="35">
        <f>_xlfn.IFNA(VLOOKUP(L181,Invoer!$A$3:$P$599,3,FALSE),"")</f>
        <v>45560</v>
      </c>
      <c r="D181" s="23" t="str">
        <f>Deelnemers!$B$13</f>
        <v>Vissenberg, Erwin</v>
      </c>
      <c r="E181" s="31">
        <f>IFERROR(IF(VLOOKUP(L181,Invoer!$A$3:$P$599,9,FALSE)&gt;$S$1,$S$1,VLOOKUP(L181,Invoer!$A$3:$P$599,9,FALSE)),"")</f>
        <v>13</v>
      </c>
      <c r="F181" s="31">
        <f>_xlfn.IFNA(VLOOKUP(L181,Invoer!$A$3:$P$599,10,FALSE),"")</f>
        <v>21</v>
      </c>
      <c r="G181" s="31">
        <f>_xlfn.IFNA(VLOOKUP(L181,Invoer!$A$3:$P$599,12,FALSE),"")</f>
        <v>5</v>
      </c>
      <c r="H181" s="32">
        <f>_xlfn.IFNA(VLOOKUP(L181,Invoer!$A$3:$P$599,14,FALSE),"")</f>
        <v>0.61904761904761907</v>
      </c>
      <c r="I181" s="34">
        <f>_xlfn.IFNA(VLOOKUP(L181,Invoer!$A$3:$P$599,16,FALSE),"")</f>
        <v>0</v>
      </c>
      <c r="J181" s="37">
        <f>VLOOKUP($R$1,Deelnemers!$B$1:$D$25,3,FALSE)</f>
        <v>0.56666666666666665</v>
      </c>
      <c r="L181" t="str">
        <f t="shared" ref="L181" si="212">CONCATENATE($D181,"-",$R$1,"-",M181)</f>
        <v>Vissenberg, Erwin-Hanegraaf, Hein-1</v>
      </c>
      <c r="M181">
        <v>1</v>
      </c>
      <c r="N181">
        <f t="shared" si="198"/>
        <v>1E+17</v>
      </c>
      <c r="O181" t="str">
        <f t="shared" si="163"/>
        <v/>
      </c>
      <c r="Q181" s="56"/>
      <c r="R181" s="56"/>
      <c r="S181" s="57"/>
      <c r="T181" s="57"/>
      <c r="U181" s="57"/>
      <c r="V181" s="58"/>
      <c r="W181" s="57"/>
    </row>
    <row r="182" spans="2:24" ht="15">
      <c r="B182">
        <f t="shared" si="193"/>
        <v>45750.51142857143</v>
      </c>
      <c r="C182" s="35">
        <f>_xlfn.IFNA(VLOOKUP(L182,Invoer!$A$3:$P$599,3,FALSE),"")</f>
        <v>45749</v>
      </c>
      <c r="D182" s="23" t="str">
        <f>Deelnemers!$B$13</f>
        <v>Vissenberg, Erwin</v>
      </c>
      <c r="E182" s="31">
        <f>IFERROR(IF(VLOOKUP(L182,Invoer!$A$3:$P$599,8,FALSE)&gt;$S$1,$S$1,VLOOKUP(L182,Invoer!$A$3:$P$599,8,FALSE)),"")</f>
        <v>8</v>
      </c>
      <c r="F182" s="31">
        <f>_xlfn.IFNA(VLOOKUP(L182,Invoer!$A$3:$P$599,10,FALSE),"")</f>
        <v>14</v>
      </c>
      <c r="G182" s="31">
        <f>_xlfn.IFNA(VLOOKUP(L182,Invoer!$A$3:$P$599,11,FALSE),"")</f>
        <v>4</v>
      </c>
      <c r="H182" s="32">
        <f>_xlfn.IFNA(VLOOKUP(L182,Invoer!$A$3:$P$599,13,FALSE),"")</f>
        <v>0.5714285714285714</v>
      </c>
      <c r="I182" s="34">
        <f>_xlfn.IFNA(VLOOKUP(L182,Invoer!$A$3:$P$599,15,FALSE),"")</f>
        <v>0</v>
      </c>
      <c r="J182" s="37">
        <f>VLOOKUP($R$1,Deelnemers!$B$1:$D$25,3,FALSE)</f>
        <v>0.56666666666666665</v>
      </c>
      <c r="L182" t="str">
        <f t="shared" ref="L182" si="213">CONCATENATE($R$1,"-",,$D182,"-",M182)</f>
        <v>Hanegraaf, Hein-Vissenberg, Erwin-2</v>
      </c>
      <c r="M182">
        <v>2</v>
      </c>
      <c r="N182">
        <f t="shared" si="198"/>
        <v>1E+17</v>
      </c>
      <c r="O182" t="str">
        <f t="shared" si="163"/>
        <v/>
      </c>
      <c r="Q182" s="56"/>
      <c r="R182" s="56"/>
      <c r="S182" s="57"/>
      <c r="T182" s="57"/>
      <c r="U182" s="57"/>
      <c r="V182" s="58"/>
      <c r="W182" s="57"/>
    </row>
    <row r="183" spans="2:24" ht="15">
      <c r="B183">
        <f t="shared" si="193"/>
        <v>45667.021578947366</v>
      </c>
      <c r="C183" s="35">
        <f>_xlfn.IFNA(VLOOKUP(L183,Invoer!$A$3:$P$599,3,FALSE),"")</f>
        <v>45665</v>
      </c>
      <c r="D183" s="23" t="str">
        <f>Deelnemers!$B$13</f>
        <v>Vissenberg, Erwin</v>
      </c>
      <c r="E183" s="31">
        <f>IFERROR(IF(VLOOKUP(L183,Invoer!$A$3:$P$599,9,FALSE)&gt;$S$1,$S$1,VLOOKUP(L183,Invoer!$A$3:$P$599,9,FALSE)),"")</f>
        <v>12</v>
      </c>
      <c r="F183" s="31">
        <f>_xlfn.IFNA(VLOOKUP(L183,Invoer!$A$3:$P$599,10,FALSE),"")</f>
        <v>19</v>
      </c>
      <c r="G183" s="31">
        <f>_xlfn.IFNA(VLOOKUP(L183,Invoer!$A$3:$P$599,12,FALSE),"")</f>
        <v>3</v>
      </c>
      <c r="H183" s="32">
        <f>_xlfn.IFNA(VLOOKUP(L183,Invoer!$A$3:$P$599,14,FALSE),"")</f>
        <v>0.63157894736842102</v>
      </c>
      <c r="I183" s="34">
        <f>_xlfn.IFNA(VLOOKUP(L183,Invoer!$A$3:$P$599,16,FALSE),"")</f>
        <v>0</v>
      </c>
      <c r="J183" s="37">
        <f>VLOOKUP($R$1,Deelnemers!$B$1:$D$25,3,FALSE)</f>
        <v>0.56666666666666665</v>
      </c>
      <c r="L183" t="str">
        <f t="shared" ref="L183" si="214">CONCATENATE($D183,"-",$R$1,"-",M183)</f>
        <v>Vissenberg, Erwin-Hanegraaf, Hein-2</v>
      </c>
      <c r="M183">
        <v>2</v>
      </c>
      <c r="N183">
        <f t="shared" si="198"/>
        <v>1E+17</v>
      </c>
      <c r="O183" t="str">
        <f t="shared" si="163"/>
        <v/>
      </c>
      <c r="Q183" s="56"/>
      <c r="R183" s="56"/>
      <c r="S183" s="57"/>
      <c r="T183" s="57"/>
      <c r="U183" s="57"/>
      <c r="V183" s="58"/>
      <c r="W183" s="57"/>
    </row>
    <row r="184" spans="2:24" ht="15">
      <c r="B184">
        <f t="shared" si="193"/>
        <v>1E+17</v>
      </c>
      <c r="C184" s="35" t="str">
        <f>_xlfn.IFNA(VLOOKUP(L184,Invoer!$A$3:$P$599,3,FALSE),"")</f>
        <v/>
      </c>
      <c r="D184" s="23" t="str">
        <f>Deelnemers!$B$13</f>
        <v>Vissenberg, Erwin</v>
      </c>
      <c r="E184" s="31" t="str">
        <f>IFERROR(IF(VLOOKUP(L184,Invoer!$A$3:$P$599,8,FALSE)&gt;$S$1,$S$1,VLOOKUP(L184,Invoer!$A$3:$P$599,8,FALSE)),"")</f>
        <v/>
      </c>
      <c r="F184" s="31" t="str">
        <f>_xlfn.IFNA(VLOOKUP(L184,Invoer!$A$3:$P$599,10,FALSE),"")</f>
        <v/>
      </c>
      <c r="G184" s="31" t="str">
        <f>_xlfn.IFNA(VLOOKUP(L184,Invoer!$A$3:$P$599,11,FALSE),"")</f>
        <v/>
      </c>
      <c r="H184" s="32" t="str">
        <f>_xlfn.IFNA(VLOOKUP(L184,Invoer!$A$3:$P$599,13,FALSE),"")</f>
        <v/>
      </c>
      <c r="I184" s="34" t="str">
        <f>_xlfn.IFNA(VLOOKUP(L184,Invoer!$A$3:$P$599,15,FALSE),"")</f>
        <v/>
      </c>
      <c r="J184" s="37">
        <f>VLOOKUP($R$1,Deelnemers!$B$1:$D$25,3,FALSE)</f>
        <v>0.56666666666666665</v>
      </c>
      <c r="L184" t="str">
        <f t="shared" ref="L184" si="215">CONCATENATE($R$1,"-",,$D184,"-",M184)</f>
        <v>Hanegraaf, Hein-Vissenberg, Erwin-3</v>
      </c>
      <c r="M184">
        <v>3</v>
      </c>
      <c r="N184">
        <f t="shared" si="198"/>
        <v>1E+17</v>
      </c>
      <c r="O184" t="str">
        <f t="shared" si="163"/>
        <v/>
      </c>
      <c r="Q184" s="56"/>
      <c r="R184" s="56"/>
      <c r="S184" s="57"/>
      <c r="T184" s="57"/>
      <c r="U184" s="57"/>
      <c r="V184" s="58"/>
      <c r="W184" s="57"/>
    </row>
    <row r="185" spans="2:24" ht="15">
      <c r="B185">
        <f t="shared" si="193"/>
        <v>1E+17</v>
      </c>
      <c r="C185" s="35" t="str">
        <f>_xlfn.IFNA(VLOOKUP(L185,Invoer!$A$3:$P$599,3,FALSE),"")</f>
        <v/>
      </c>
      <c r="D185" s="23" t="str">
        <f>Deelnemers!$B$13</f>
        <v>Vissenberg, Erwin</v>
      </c>
      <c r="E185" s="31" t="str">
        <f>IFERROR(IF(VLOOKUP(L185,Invoer!$A$3:$P$599,9,FALSE)&gt;$S$1,$S$1,VLOOKUP(L185,Invoer!$A$3:$P$599,9,FALSE)),"")</f>
        <v/>
      </c>
      <c r="F185" s="31" t="str">
        <f>_xlfn.IFNA(VLOOKUP(L185,Invoer!$A$3:$P$599,10,FALSE),"")</f>
        <v/>
      </c>
      <c r="G185" s="31" t="str">
        <f>_xlfn.IFNA(VLOOKUP(L185,Invoer!$A$3:$P$599,12,FALSE),"")</f>
        <v/>
      </c>
      <c r="H185" s="32" t="str">
        <f>_xlfn.IFNA(VLOOKUP(L185,Invoer!$A$3:$P$599,14,FALSE),"")</f>
        <v/>
      </c>
      <c r="I185" s="34" t="str">
        <f>_xlfn.IFNA(VLOOKUP(L185,Invoer!$A$3:$P$599,16,FALSE),"")</f>
        <v/>
      </c>
      <c r="J185" s="37">
        <f>VLOOKUP($R$1,Deelnemers!$B$1:$D$25,3,FALSE)</f>
        <v>0.56666666666666665</v>
      </c>
      <c r="L185" t="str">
        <f t="shared" ref="L185" si="216">CONCATENATE($D185,"-",$R$1,"-",M185)</f>
        <v>Vissenberg, Erwin-Hanegraaf, Hein-3</v>
      </c>
      <c r="M185">
        <v>3</v>
      </c>
      <c r="N185">
        <f t="shared" si="198"/>
        <v>1E+17</v>
      </c>
      <c r="O185" t="str">
        <f t="shared" si="163"/>
        <v/>
      </c>
      <c r="Q185" s="56"/>
      <c r="R185" s="56"/>
      <c r="S185" s="57"/>
      <c r="T185" s="57"/>
      <c r="U185" s="57"/>
      <c r="V185" s="58"/>
      <c r="W185" s="57"/>
    </row>
    <row r="186" spans="2:24" ht="15">
      <c r="B186">
        <f t="shared" si="193"/>
        <v>1E+17</v>
      </c>
      <c r="C186" s="35" t="str">
        <f>_xlfn.IFNA(VLOOKUP(L186,Invoer!$A$3:$P$599,3,FALSE),"")</f>
        <v/>
      </c>
      <c r="D186" s="23" t="str">
        <f>Deelnemers!$B$13</f>
        <v>Vissenberg, Erwin</v>
      </c>
      <c r="E186" s="31" t="str">
        <f>IFERROR(IF(VLOOKUP(L186,Invoer!$A$3:$P$599,8,FALSE)&gt;$S$1,$S$1,VLOOKUP(L186,Invoer!$A$3:$P$599,8,FALSE)),"")</f>
        <v/>
      </c>
      <c r="F186" s="31" t="str">
        <f>_xlfn.IFNA(VLOOKUP(L186,Invoer!$A$3:$P$599,10,FALSE),"")</f>
        <v/>
      </c>
      <c r="G186" s="31" t="str">
        <f>_xlfn.IFNA(VLOOKUP(L186,Invoer!$A$3:$P$599,11,FALSE),"")</f>
        <v/>
      </c>
      <c r="H186" s="32" t="str">
        <f>_xlfn.IFNA(VLOOKUP(L186,Invoer!$A$3:$P$599,13,FALSE),"")</f>
        <v/>
      </c>
      <c r="I186" s="34" t="str">
        <f>_xlfn.IFNA(VLOOKUP(L186,Invoer!$A$3:$P$599,15,FALSE),"")</f>
        <v/>
      </c>
      <c r="J186" s="37">
        <f>VLOOKUP($R$1,Deelnemers!$B$1:$D$25,3,FALSE)</f>
        <v>0.56666666666666665</v>
      </c>
      <c r="L186" t="str">
        <f t="shared" ref="L186" si="217">CONCATENATE($R$1,"-",,$D186,"-",M186)</f>
        <v>Hanegraaf, Hein-Vissenberg, Erwin-4</v>
      </c>
      <c r="M186">
        <v>4</v>
      </c>
      <c r="N186">
        <f t="shared" si="198"/>
        <v>1E+17</v>
      </c>
      <c r="O186" t="str">
        <f t="shared" si="163"/>
        <v/>
      </c>
      <c r="Q186" s="56"/>
      <c r="R186" s="56"/>
      <c r="S186" s="57"/>
      <c r="T186" s="57"/>
      <c r="U186" s="57"/>
      <c r="V186" s="58"/>
      <c r="W186" s="57"/>
    </row>
    <row r="187" spans="2:24" ht="15">
      <c r="B187">
        <f t="shared" si="193"/>
        <v>1E+17</v>
      </c>
      <c r="C187" s="35" t="str">
        <f>_xlfn.IFNA(VLOOKUP(L187,Invoer!$A$3:$P$599,3,FALSE),"")</f>
        <v/>
      </c>
      <c r="D187" s="23" t="str">
        <f>Deelnemers!$B$13</f>
        <v>Vissenberg, Erwin</v>
      </c>
      <c r="E187" s="31" t="str">
        <f>IFERROR(IF(VLOOKUP(L187,Invoer!$A$3:$P$599,9,FALSE)&gt;$S$1,$S$1,VLOOKUP(L187,Invoer!$A$3:$P$599,9,FALSE)),"")</f>
        <v/>
      </c>
      <c r="F187" s="31" t="str">
        <f>_xlfn.IFNA(VLOOKUP(L187,Invoer!$A$3:$P$599,10,FALSE),"")</f>
        <v/>
      </c>
      <c r="G187" s="31" t="str">
        <f>_xlfn.IFNA(VLOOKUP(L187,Invoer!$A$3:$P$599,12,FALSE),"")</f>
        <v/>
      </c>
      <c r="H187" s="32" t="str">
        <f>_xlfn.IFNA(VLOOKUP(L187,Invoer!$A$3:$P$599,14,FALSE),"")</f>
        <v/>
      </c>
      <c r="I187" s="34" t="str">
        <f>_xlfn.IFNA(VLOOKUP(L187,Invoer!$A$3:$P$599,16,FALSE),"")</f>
        <v/>
      </c>
      <c r="J187" s="37">
        <f>VLOOKUP($R$1,Deelnemers!$B$1:$D$25,3,FALSE)</f>
        <v>0.56666666666666665</v>
      </c>
      <c r="L187" t="str">
        <f t="shared" ref="L187" si="218">CONCATENATE($D187,"-",$R$1,"-",M187)</f>
        <v>Vissenberg, Erwin-Hanegraaf, Hein-4</v>
      </c>
      <c r="M187">
        <v>4</v>
      </c>
      <c r="N187">
        <f t="shared" si="198"/>
        <v>1E+17</v>
      </c>
      <c r="O187" t="str">
        <f t="shared" si="163"/>
        <v/>
      </c>
      <c r="Q187" s="56"/>
      <c r="R187" s="56"/>
      <c r="S187" s="57"/>
      <c r="T187" s="57"/>
      <c r="U187" s="57"/>
      <c r="V187" s="58"/>
      <c r="W187" s="57"/>
    </row>
    <row r="188" spans="2:24" ht="15" customHeight="1">
      <c r="B188">
        <f t="shared" si="193"/>
        <v>1E+17</v>
      </c>
      <c r="C188" s="35" t="str">
        <f>_xlfn.IFNA(VLOOKUP(L188,Invoer!$A$3:$P$599,3,FALSE),"")</f>
        <v/>
      </c>
      <c r="D188" s="23" t="str">
        <f>Deelnemers!$B$13</f>
        <v>Vissenberg, Erwin</v>
      </c>
      <c r="E188" s="31" t="str">
        <f>IFERROR(IF(VLOOKUP(L188,Invoer!$A$3:$P$599,8,FALSE)&gt;$S$1,$S$1,VLOOKUP(L188,Invoer!$A$3:$P$599,8,FALSE)),"")</f>
        <v/>
      </c>
      <c r="F188" s="31" t="str">
        <f>_xlfn.IFNA(VLOOKUP(L188,Invoer!$A$3:$P$599,10,FALSE),"")</f>
        <v/>
      </c>
      <c r="G188" s="31" t="str">
        <f>_xlfn.IFNA(VLOOKUP(L188,Invoer!$A$3:$P$599,11,FALSE),"")</f>
        <v/>
      </c>
      <c r="H188" s="32" t="str">
        <f>_xlfn.IFNA(VLOOKUP(L188,Invoer!$A$3:$P$599,13,FALSE),"")</f>
        <v/>
      </c>
      <c r="I188" s="34" t="str">
        <f>_xlfn.IFNA(VLOOKUP(L188,Invoer!$A$3:$P$599,15,FALSE),"")</f>
        <v/>
      </c>
      <c r="J188" s="37">
        <f>VLOOKUP($R$1,Deelnemers!$B$1:$D$25,3,FALSE)</f>
        <v>0.56666666666666665</v>
      </c>
      <c r="L188" t="str">
        <f t="shared" ref="L188" si="219">CONCATENATE($R$1,"-",,$D188,"-",M188)</f>
        <v>Hanegraaf, Hein-Vissenberg, Erwin-5</v>
      </c>
      <c r="M188">
        <v>5</v>
      </c>
      <c r="N188">
        <f t="shared" si="198"/>
        <v>1E+17</v>
      </c>
      <c r="O188" t="str">
        <f t="shared" si="163"/>
        <v/>
      </c>
      <c r="P188" s="39"/>
      <c r="X188">
        <f>COUNT(Q4:Q187)</f>
        <v>22</v>
      </c>
    </row>
    <row r="189" spans="2:24" ht="15">
      <c r="B189">
        <f t="shared" si="193"/>
        <v>1E+17</v>
      </c>
      <c r="C189" s="35" t="str">
        <f>_xlfn.IFNA(VLOOKUP(L189,Invoer!$A$3:$P$599,3,FALSE),"")</f>
        <v/>
      </c>
      <c r="D189" s="23" t="str">
        <f>Deelnemers!$B$13</f>
        <v>Vissenberg, Erwin</v>
      </c>
      <c r="E189" s="31" t="str">
        <f>IFERROR(IF(VLOOKUP(L189,Invoer!$A$3:$P$599,9,FALSE)&gt;$S$1,$S$1,VLOOKUP(L189,Invoer!$A$3:$P$599,9,FALSE)),"")</f>
        <v/>
      </c>
      <c r="F189" s="31" t="str">
        <f>_xlfn.IFNA(VLOOKUP(L189,Invoer!$A$3:$P$599,10,FALSE),"")</f>
        <v/>
      </c>
      <c r="G189" s="31" t="str">
        <f>_xlfn.IFNA(VLOOKUP(L189,Invoer!$A$3:$P$599,12,FALSE),"")</f>
        <v/>
      </c>
      <c r="H189" s="32" t="str">
        <f>_xlfn.IFNA(VLOOKUP(L189,Invoer!$A$3:$P$599,14,FALSE),"")</f>
        <v/>
      </c>
      <c r="I189" s="34" t="str">
        <f>_xlfn.IFNA(VLOOKUP(L189,Invoer!$A$3:$P$599,16,FALSE),"")</f>
        <v/>
      </c>
      <c r="J189" s="37">
        <f>VLOOKUP($R$1,Deelnemers!$B$1:$D$25,3,FALSE)</f>
        <v>0.56666666666666665</v>
      </c>
      <c r="L189" t="str">
        <f t="shared" ref="L189" si="220">CONCATENATE($D189,"-",$R$1,"-",M189)</f>
        <v>Vissenberg, Erwin-Hanegraaf, Hein-5</v>
      </c>
      <c r="M189">
        <v>5</v>
      </c>
      <c r="N189">
        <f t="shared" si="198"/>
        <v>1E+17</v>
      </c>
      <c r="O189" t="str">
        <f t="shared" si="163"/>
        <v/>
      </c>
    </row>
    <row r="190" spans="2:24" ht="15">
      <c r="B190">
        <f t="shared" si="193"/>
        <v>1E+17</v>
      </c>
      <c r="C190" s="35" t="str">
        <f>_xlfn.IFNA(VLOOKUP(L190,Invoer!$A$3:$P$599,3,FALSE),"")</f>
        <v/>
      </c>
      <c r="D190" s="23" t="str">
        <f>Deelnemers!$B$13</f>
        <v>Vissenberg, Erwin</v>
      </c>
      <c r="E190" s="31" t="str">
        <f>IFERROR(IF(VLOOKUP(L190,Invoer!$A$3:$P$599,8,FALSE)&gt;$S$1,$S$1,VLOOKUP(L190,Invoer!$A$3:$P$599,8,FALSE)),"")</f>
        <v/>
      </c>
      <c r="F190" s="31" t="str">
        <f>_xlfn.IFNA(VLOOKUP(L190,Invoer!$A$3:$P$599,10,FALSE),"")</f>
        <v/>
      </c>
      <c r="G190" s="31" t="str">
        <f>_xlfn.IFNA(VLOOKUP(L190,Invoer!$A$3:$P$599,11,FALSE),"")</f>
        <v/>
      </c>
      <c r="H190" s="32" t="str">
        <f>_xlfn.IFNA(VLOOKUP(L190,Invoer!$A$3:$P$599,13,FALSE),"")</f>
        <v/>
      </c>
      <c r="I190" s="34" t="str">
        <f>_xlfn.IFNA(VLOOKUP(L190,Invoer!$A$3:$P$599,15,FALSE),"")</f>
        <v/>
      </c>
      <c r="J190" s="37">
        <f>VLOOKUP($R$1,Deelnemers!$B$1:$D$25,3,FALSE)</f>
        <v>0.56666666666666665</v>
      </c>
      <c r="L190" t="str">
        <f t="shared" ref="L190" si="221">CONCATENATE($R$1,"-",,$D190,"-",M190)</f>
        <v>Hanegraaf, Hein-Vissenberg, Erwin-6</v>
      </c>
      <c r="M190">
        <v>6</v>
      </c>
      <c r="N190">
        <f t="shared" si="198"/>
        <v>1E+17</v>
      </c>
      <c r="O190" t="str">
        <f t="shared" si="163"/>
        <v/>
      </c>
    </row>
    <row r="191" spans="2:24" ht="15">
      <c r="B191">
        <f t="shared" si="193"/>
        <v>1E+17</v>
      </c>
      <c r="C191" s="35" t="str">
        <f>_xlfn.IFNA(VLOOKUP(L191,Invoer!$A$3:$P$599,3,FALSE),"")</f>
        <v/>
      </c>
      <c r="D191" s="23" t="str">
        <f>Deelnemers!$B$13</f>
        <v>Vissenberg, Erwin</v>
      </c>
      <c r="E191" s="31" t="str">
        <f>IFERROR(IF(VLOOKUP(L191,Invoer!$A$3:$P$599,9,FALSE)&gt;$S$1,$S$1,VLOOKUP(L191,Invoer!$A$3:$P$599,9,FALSE)),"")</f>
        <v/>
      </c>
      <c r="F191" s="31" t="str">
        <f>_xlfn.IFNA(VLOOKUP(L191,Invoer!$A$3:$P$599,10,FALSE),"")</f>
        <v/>
      </c>
      <c r="G191" s="31" t="str">
        <f>_xlfn.IFNA(VLOOKUP(L191,Invoer!$A$3:$P$599,12,FALSE),"")</f>
        <v/>
      </c>
      <c r="H191" s="32" t="str">
        <f>_xlfn.IFNA(VLOOKUP(L191,Invoer!$A$3:$P$599,14,FALSE),"")</f>
        <v/>
      </c>
      <c r="I191" s="34" t="str">
        <f>_xlfn.IFNA(VLOOKUP(L191,Invoer!$A$3:$P$599,16,FALSE),"")</f>
        <v/>
      </c>
      <c r="J191" s="37">
        <f>VLOOKUP($R$1,Deelnemers!$B$1:$D$25,3,FALSE)</f>
        <v>0.56666666666666665</v>
      </c>
      <c r="L191" t="str">
        <f t="shared" ref="L191" si="222">CONCATENATE($D191,"-",$R$1,"-",M191)</f>
        <v>Vissenberg, Erwin-Hanegraaf, Hein-6</v>
      </c>
      <c r="M191">
        <v>6</v>
      </c>
      <c r="N191">
        <f t="shared" si="198"/>
        <v>1E+17</v>
      </c>
      <c r="O191" t="str">
        <f t="shared" si="163"/>
        <v/>
      </c>
    </row>
    <row r="192" spans="2:24" ht="15">
      <c r="B192">
        <f t="shared" si="193"/>
        <v>1E+17</v>
      </c>
      <c r="C192" s="35" t="str">
        <f>_xlfn.IFNA(VLOOKUP(L192,Invoer!$A$3:$P$599,3,FALSE),"")</f>
        <v/>
      </c>
      <c r="D192" s="23" t="str">
        <f>Deelnemers!$B$13</f>
        <v>Vissenberg, Erwin</v>
      </c>
      <c r="E192" s="31" t="str">
        <f>IFERROR(IF(VLOOKUP(L192,Invoer!$A$3:$P$599,8,FALSE)&gt;$S$1,$S$1,VLOOKUP(L192,Invoer!$A$3:$P$599,8,FALSE)),"")</f>
        <v/>
      </c>
      <c r="F192" s="31" t="str">
        <f>_xlfn.IFNA(VLOOKUP(L192,Invoer!$A$3:$P$599,10,FALSE),"")</f>
        <v/>
      </c>
      <c r="G192" s="31" t="str">
        <f>_xlfn.IFNA(VLOOKUP(L192,Invoer!$A$3:$P$599,11,FALSE),"")</f>
        <v/>
      </c>
      <c r="H192" s="32" t="str">
        <f>_xlfn.IFNA(VLOOKUP(L192,Invoer!$A$3:$P$599,13,FALSE),"")</f>
        <v/>
      </c>
      <c r="I192" s="34" t="str">
        <f>_xlfn.IFNA(VLOOKUP(L192,Invoer!$A$3:$P$599,15,FALSE),"")</f>
        <v/>
      </c>
      <c r="J192" s="37">
        <f>VLOOKUP($R$1,Deelnemers!$B$1:$D$25,3,FALSE)</f>
        <v>0.56666666666666665</v>
      </c>
      <c r="L192" t="str">
        <f t="shared" ref="L192" si="223">CONCATENATE($R$1,"-",,$D192,"-",M192)</f>
        <v>Hanegraaf, Hein-Vissenberg, Erwin-7</v>
      </c>
      <c r="M192">
        <v>7</v>
      </c>
      <c r="N192">
        <f t="shared" si="198"/>
        <v>1E+17</v>
      </c>
      <c r="O192" t="str">
        <f t="shared" si="163"/>
        <v/>
      </c>
    </row>
    <row r="193" spans="2:15" ht="15">
      <c r="B193">
        <f t="shared" si="193"/>
        <v>1E+17</v>
      </c>
      <c r="C193" s="35" t="str">
        <f>_xlfn.IFNA(VLOOKUP(L193,Invoer!$A$3:$P$599,3,FALSE),"")</f>
        <v/>
      </c>
      <c r="D193" s="23" t="str">
        <f>Deelnemers!$B$13</f>
        <v>Vissenberg, Erwin</v>
      </c>
      <c r="E193" s="31" t="str">
        <f>IFERROR(IF(VLOOKUP(L193,Invoer!$A$3:$P$599,9,FALSE)&gt;$S$1,$S$1,VLOOKUP(L193,Invoer!$A$3:$P$599,9,FALSE)),"")</f>
        <v/>
      </c>
      <c r="F193" s="31" t="str">
        <f>_xlfn.IFNA(VLOOKUP(L193,Invoer!$A$3:$P$599,10,FALSE),"")</f>
        <v/>
      </c>
      <c r="G193" s="31" t="str">
        <f>_xlfn.IFNA(VLOOKUP(L193,Invoer!$A$3:$P$599,12,FALSE),"")</f>
        <v/>
      </c>
      <c r="H193" s="32" t="str">
        <f>_xlfn.IFNA(VLOOKUP(L193,Invoer!$A$3:$P$599,14,FALSE),"")</f>
        <v/>
      </c>
      <c r="I193" s="34" t="str">
        <f>_xlfn.IFNA(VLOOKUP(L193,Invoer!$A$3:$P$599,16,FALSE),"")</f>
        <v/>
      </c>
      <c r="J193" s="37">
        <f>VLOOKUP($R$1,Deelnemers!$B$1:$D$25,3,FALSE)</f>
        <v>0.56666666666666665</v>
      </c>
      <c r="L193" t="str">
        <f t="shared" ref="L193" si="224">CONCATENATE($D193,"-",$R$1,"-",M193)</f>
        <v>Vissenberg, Erwin-Hanegraaf, Hein-7</v>
      </c>
      <c r="M193">
        <v>7</v>
      </c>
      <c r="N193">
        <f t="shared" si="198"/>
        <v>1E+17</v>
      </c>
      <c r="O193" t="str">
        <f t="shared" si="163"/>
        <v/>
      </c>
    </row>
    <row r="194" spans="2:15" ht="15">
      <c r="B194">
        <f t="shared" si="193"/>
        <v>1E+17</v>
      </c>
      <c r="C194" s="35" t="str">
        <f>_xlfn.IFNA(VLOOKUP(L194,Invoer!$A$3:$P$599,3,FALSE),"")</f>
        <v/>
      </c>
      <c r="D194" s="23" t="str">
        <f>Deelnemers!$B$13</f>
        <v>Vissenberg, Erwin</v>
      </c>
      <c r="E194" s="31" t="str">
        <f>IFERROR(IF(VLOOKUP(L194,Invoer!$A$3:$P$599,8,FALSE)&gt;$S$1,$S$1,VLOOKUP(L194,Invoer!$A$3:$P$599,8,FALSE)),"")</f>
        <v/>
      </c>
      <c r="F194" s="31" t="str">
        <f>_xlfn.IFNA(VLOOKUP(L194,Invoer!$A$3:$P$599,10,FALSE),"")</f>
        <v/>
      </c>
      <c r="G194" s="31" t="str">
        <f>_xlfn.IFNA(VLOOKUP(L194,Invoer!$A$3:$P$599,11,FALSE),"")</f>
        <v/>
      </c>
      <c r="H194" s="32" t="str">
        <f>_xlfn.IFNA(VLOOKUP(L194,Invoer!$A$3:$P$599,13,FALSE),"")</f>
        <v/>
      </c>
      <c r="I194" s="34" t="str">
        <f>_xlfn.IFNA(VLOOKUP(L194,Invoer!$A$3:$P$599,15,FALSE),"")</f>
        <v/>
      </c>
      <c r="J194" s="37">
        <f>VLOOKUP($R$1,Deelnemers!$B$1:$D$25,3,FALSE)</f>
        <v>0.56666666666666665</v>
      </c>
      <c r="L194" t="str">
        <f t="shared" ref="L194" si="225">CONCATENATE($R$1,"-",,$D194,"-",M194)</f>
        <v>Hanegraaf, Hein-Vissenberg, Erwin-8</v>
      </c>
      <c r="M194">
        <v>8</v>
      </c>
      <c r="N194">
        <f t="shared" si="198"/>
        <v>1E+17</v>
      </c>
      <c r="O194" t="str">
        <f t="shared" si="163"/>
        <v/>
      </c>
    </row>
    <row r="195" spans="2:15" ht="15">
      <c r="B195">
        <f t="shared" si="193"/>
        <v>1E+17</v>
      </c>
      <c r="C195" s="35" t="str">
        <f>_xlfn.IFNA(VLOOKUP(L195,Invoer!$A$3:$P$599,3,FALSE),"")</f>
        <v/>
      </c>
      <c r="D195" s="23" t="str">
        <f>Deelnemers!$B$13</f>
        <v>Vissenberg, Erwin</v>
      </c>
      <c r="E195" s="31" t="str">
        <f>IFERROR(IF(VLOOKUP(L195,Invoer!$A$3:$P$599,9,FALSE)&gt;$S$1,$S$1,VLOOKUP(L195,Invoer!$A$3:$P$599,9,FALSE)),"")</f>
        <v/>
      </c>
      <c r="F195" s="31" t="str">
        <f>_xlfn.IFNA(VLOOKUP(L195,Invoer!$A$3:$P$599,10,FALSE),"")</f>
        <v/>
      </c>
      <c r="G195" s="31" t="str">
        <f>_xlfn.IFNA(VLOOKUP(L195,Invoer!$A$3:$P$599,12,FALSE),"")</f>
        <v/>
      </c>
      <c r="H195" s="32" t="str">
        <f>_xlfn.IFNA(VLOOKUP(L195,Invoer!$A$3:$P$599,14,FALSE),"")</f>
        <v/>
      </c>
      <c r="I195" s="34" t="str">
        <f>_xlfn.IFNA(VLOOKUP(L195,Invoer!$A$3:$P$599,16,FALSE),"")</f>
        <v/>
      </c>
      <c r="J195" s="37">
        <f>VLOOKUP($R$1,Deelnemers!$B$1:$D$25,3,FALSE)</f>
        <v>0.56666666666666665</v>
      </c>
      <c r="L195" t="str">
        <f t="shared" ref="L195" si="226">CONCATENATE($D195,"-",$R$1,"-",M195)</f>
        <v>Vissenberg, Erwin-Hanegraaf, Hein-8</v>
      </c>
      <c r="M195">
        <v>8</v>
      </c>
      <c r="N195">
        <f t="shared" si="198"/>
        <v>1E+17</v>
      </c>
      <c r="O195" t="str">
        <f t="shared" si="163"/>
        <v/>
      </c>
    </row>
    <row r="196" spans="2:15" ht="15">
      <c r="B196">
        <f t="shared" si="193"/>
        <v>1E+17</v>
      </c>
      <c r="C196" s="35" t="str">
        <f>_xlfn.IFNA(VLOOKUP(L196,Invoer!$A$3:$P$599,3,FALSE),"")</f>
        <v/>
      </c>
      <c r="D196" s="23" t="str">
        <f>Deelnemers!$B$14</f>
        <v>Zagers, Kees</v>
      </c>
      <c r="E196" s="31" t="str">
        <f>IFERROR(IF(VLOOKUP(L196,Invoer!$A$3:$P$599,8,FALSE)&gt;$S$1,$S$1,VLOOKUP(L196,Invoer!$A$3:$P$599,8,FALSE)),"")</f>
        <v/>
      </c>
      <c r="F196" s="31" t="str">
        <f>_xlfn.IFNA(VLOOKUP(L196,Invoer!$A$3:$P$599,10,FALSE),"")</f>
        <v/>
      </c>
      <c r="G196" s="31" t="str">
        <f>_xlfn.IFNA(VLOOKUP(L196,Invoer!$A$3:$P$599,11,FALSE),"")</f>
        <v/>
      </c>
      <c r="H196" s="32" t="str">
        <f>_xlfn.IFNA(VLOOKUP(L196,Invoer!$A$3:$P$599,13,FALSE),"")</f>
        <v/>
      </c>
      <c r="I196" s="34" t="str">
        <f>_xlfn.IFNA(VLOOKUP(L196,Invoer!$A$3:$P$599,15,FALSE),"")</f>
        <v/>
      </c>
      <c r="J196" s="37">
        <f>VLOOKUP($R$1,Deelnemers!$B$1:$D$25,3,FALSE)</f>
        <v>0.56666666666666665</v>
      </c>
      <c r="L196" t="str">
        <f t="shared" ref="L196" si="227">CONCATENATE($R$1,"-",,$D196,"-",M196)</f>
        <v>Hanegraaf, Hein-Zagers, Kees-1</v>
      </c>
      <c r="M196">
        <v>1</v>
      </c>
      <c r="N196">
        <f t="shared" si="198"/>
        <v>1E+17</v>
      </c>
      <c r="O196" t="str">
        <f t="shared" si="163"/>
        <v/>
      </c>
    </row>
    <row r="197" spans="2:15" ht="15">
      <c r="B197">
        <f t="shared" si="193"/>
        <v>45548.869999999995</v>
      </c>
      <c r="C197" s="35">
        <f>_xlfn.IFNA(VLOOKUP(L197,Invoer!$A$3:$P$599,3,FALSE),"")</f>
        <v>45546</v>
      </c>
      <c r="D197" s="23" t="str">
        <f>Deelnemers!$B$14</f>
        <v>Zagers, Kees</v>
      </c>
      <c r="E197" s="31">
        <f>IFERROR(IF(VLOOKUP(L197,Invoer!$A$3:$P$599,9,FALSE)&gt;$S$1,$S$1,VLOOKUP(L197,Invoer!$A$3:$P$599,9,FALSE)),"")</f>
        <v>17</v>
      </c>
      <c r="F197" s="31">
        <f>_xlfn.IFNA(VLOOKUP(L197,Invoer!$A$3:$P$599,10,FALSE),"")</f>
        <v>17</v>
      </c>
      <c r="G197" s="31">
        <f>_xlfn.IFNA(VLOOKUP(L197,Invoer!$A$3:$P$599,12,FALSE),"")</f>
        <v>4</v>
      </c>
      <c r="H197" s="32">
        <f>_xlfn.IFNA(VLOOKUP(L197,Invoer!$A$3:$P$599,14,FALSE),"")</f>
        <v>1</v>
      </c>
      <c r="I197" s="34">
        <f>_xlfn.IFNA(VLOOKUP(L197,Invoer!$A$3:$P$599,16,FALSE),"")</f>
        <v>3</v>
      </c>
      <c r="J197" s="37">
        <f>VLOOKUP($R$1,Deelnemers!$B$1:$D$25,3,FALSE)</f>
        <v>0.56666666666666665</v>
      </c>
      <c r="L197" t="str">
        <f t="shared" ref="L197" si="228">CONCATENATE($D197,"-",$R$1,"-",M197)</f>
        <v>Zagers, Kees-Hanegraaf, Hein-1</v>
      </c>
      <c r="M197">
        <v>1</v>
      </c>
      <c r="N197">
        <f t="shared" si="198"/>
        <v>1E+17</v>
      </c>
      <c r="O197" t="str">
        <f t="shared" si="163"/>
        <v/>
      </c>
    </row>
    <row r="198" spans="2:15" ht="15">
      <c r="B198">
        <f t="shared" si="193"/>
        <v>1E+17</v>
      </c>
      <c r="C198" s="35" t="str">
        <f>_xlfn.IFNA(VLOOKUP(L198,Invoer!$A$3:$P$599,3,FALSE),"")</f>
        <v/>
      </c>
      <c r="D198" s="23" t="str">
        <f>Deelnemers!$B$14</f>
        <v>Zagers, Kees</v>
      </c>
      <c r="E198" s="31" t="str">
        <f>IFERROR(IF(VLOOKUP(L198,Invoer!$A$3:$P$599,8,FALSE)&gt;$S$1,$S$1,VLOOKUP(L198,Invoer!$A$3:$P$599,8,FALSE)),"")</f>
        <v/>
      </c>
      <c r="F198" s="31" t="str">
        <f>_xlfn.IFNA(VLOOKUP(L198,Invoer!$A$3:$P$599,10,FALSE),"")</f>
        <v/>
      </c>
      <c r="G198" s="31" t="str">
        <f>_xlfn.IFNA(VLOOKUP(L198,Invoer!$A$3:$P$599,11,FALSE),"")</f>
        <v/>
      </c>
      <c r="H198" s="32" t="str">
        <f>_xlfn.IFNA(VLOOKUP(L198,Invoer!$A$3:$P$599,13,FALSE),"")</f>
        <v/>
      </c>
      <c r="I198" s="34" t="str">
        <f>_xlfn.IFNA(VLOOKUP(L198,Invoer!$A$3:$P$599,15,FALSE),"")</f>
        <v/>
      </c>
      <c r="J198" s="37">
        <f>VLOOKUP($R$1,Deelnemers!$B$1:$D$25,3,FALSE)</f>
        <v>0.56666666666666665</v>
      </c>
      <c r="L198" t="str">
        <f t="shared" ref="L198" si="229">CONCATENATE($R$1,"-",,$D198,"-",M198)</f>
        <v>Hanegraaf, Hein-Zagers, Kees-2</v>
      </c>
      <c r="M198">
        <v>2</v>
      </c>
      <c r="N198">
        <f t="shared" si="198"/>
        <v>1E+17</v>
      </c>
      <c r="O198" t="str">
        <f t="shared" ref="O198:O261" si="230">IF(Q198="","",O197+1)</f>
        <v/>
      </c>
    </row>
    <row r="199" spans="2:15" ht="15">
      <c r="B199">
        <f t="shared" si="193"/>
        <v>1E+17</v>
      </c>
      <c r="C199" s="35" t="str">
        <f>_xlfn.IFNA(VLOOKUP(L199,Invoer!$A$3:$P$599,3,FALSE),"")</f>
        <v/>
      </c>
      <c r="D199" s="23" t="str">
        <f>Deelnemers!$B$14</f>
        <v>Zagers, Kees</v>
      </c>
      <c r="E199" s="31" t="str">
        <f>IFERROR(IF(VLOOKUP(L199,Invoer!$A$3:$P$599,9,FALSE)&gt;$S$1,$S$1,VLOOKUP(L199,Invoer!$A$3:$P$599,9,FALSE)),"")</f>
        <v/>
      </c>
      <c r="F199" s="31" t="str">
        <f>_xlfn.IFNA(VLOOKUP(L199,Invoer!$A$3:$P$599,10,FALSE),"")</f>
        <v/>
      </c>
      <c r="G199" s="31" t="str">
        <f>_xlfn.IFNA(VLOOKUP(L199,Invoer!$A$3:$P$599,12,FALSE),"")</f>
        <v/>
      </c>
      <c r="H199" s="32" t="str">
        <f>_xlfn.IFNA(VLOOKUP(L199,Invoer!$A$3:$P$599,14,FALSE),"")</f>
        <v/>
      </c>
      <c r="I199" s="34" t="str">
        <f>_xlfn.IFNA(VLOOKUP(L199,Invoer!$A$3:$P$599,16,FALSE),"")</f>
        <v/>
      </c>
      <c r="J199" s="37">
        <f>VLOOKUP($R$1,Deelnemers!$B$1:$D$25,3,FALSE)</f>
        <v>0.56666666666666665</v>
      </c>
      <c r="L199" t="str">
        <f t="shared" ref="L199" si="231">CONCATENATE($D199,"-",$R$1,"-",M199)</f>
        <v>Zagers, Kees-Hanegraaf, Hein-2</v>
      </c>
      <c r="M199">
        <v>2</v>
      </c>
      <c r="N199">
        <f t="shared" si="198"/>
        <v>1E+17</v>
      </c>
      <c r="O199" t="str">
        <f t="shared" si="230"/>
        <v/>
      </c>
    </row>
    <row r="200" spans="2:15" ht="15">
      <c r="B200">
        <f t="shared" si="193"/>
        <v>1E+17</v>
      </c>
      <c r="C200" s="35" t="str">
        <f>_xlfn.IFNA(VLOOKUP(L200,Invoer!$A$3:$P$599,3,FALSE),"")</f>
        <v/>
      </c>
      <c r="D200" s="23" t="str">
        <f>Deelnemers!$B$14</f>
        <v>Zagers, Kees</v>
      </c>
      <c r="E200" s="31" t="str">
        <f>IFERROR(IF(VLOOKUP(L200,Invoer!$A$3:$P$599,8,FALSE)&gt;$S$1,$S$1,VLOOKUP(L200,Invoer!$A$3:$P$599,8,FALSE)),"")</f>
        <v/>
      </c>
      <c r="F200" s="31" t="str">
        <f>_xlfn.IFNA(VLOOKUP(L200,Invoer!$A$3:$P$599,10,FALSE),"")</f>
        <v/>
      </c>
      <c r="G200" s="31" t="str">
        <f>_xlfn.IFNA(VLOOKUP(L200,Invoer!$A$3:$P$599,11,FALSE),"")</f>
        <v/>
      </c>
      <c r="H200" s="32" t="str">
        <f>_xlfn.IFNA(VLOOKUP(L200,Invoer!$A$3:$P$599,13,FALSE),"")</f>
        <v/>
      </c>
      <c r="I200" s="34" t="str">
        <f>_xlfn.IFNA(VLOOKUP(L200,Invoer!$A$3:$P$599,15,FALSE),"")</f>
        <v/>
      </c>
      <c r="J200" s="37">
        <f>VLOOKUP($R$1,Deelnemers!$B$1:$D$25,3,FALSE)</f>
        <v>0.56666666666666665</v>
      </c>
      <c r="L200" t="str">
        <f t="shared" ref="L200" si="232">CONCATENATE($R$1,"-",,$D200,"-",M200)</f>
        <v>Hanegraaf, Hein-Zagers, Kees-3</v>
      </c>
      <c r="M200">
        <v>3</v>
      </c>
      <c r="N200">
        <f t="shared" si="198"/>
        <v>1E+17</v>
      </c>
      <c r="O200" t="str">
        <f t="shared" si="230"/>
        <v/>
      </c>
    </row>
    <row r="201" spans="2:15" ht="15">
      <c r="B201">
        <f t="shared" si="193"/>
        <v>1E+17</v>
      </c>
      <c r="C201" s="35" t="str">
        <f>_xlfn.IFNA(VLOOKUP(L201,Invoer!$A$3:$P$599,3,FALSE),"")</f>
        <v/>
      </c>
      <c r="D201" s="23" t="str">
        <f>Deelnemers!$B$14</f>
        <v>Zagers, Kees</v>
      </c>
      <c r="E201" s="31" t="str">
        <f>IFERROR(IF(VLOOKUP(L201,Invoer!$A$3:$P$599,9,FALSE)&gt;$S$1,$S$1,VLOOKUP(L201,Invoer!$A$3:$P$599,9,FALSE)),"")</f>
        <v/>
      </c>
      <c r="F201" s="31" t="str">
        <f>_xlfn.IFNA(VLOOKUP(L201,Invoer!$A$3:$P$599,10,FALSE),"")</f>
        <v/>
      </c>
      <c r="G201" s="31" t="str">
        <f>_xlfn.IFNA(VLOOKUP(L201,Invoer!$A$3:$P$599,12,FALSE),"")</f>
        <v/>
      </c>
      <c r="H201" s="32" t="str">
        <f>_xlfn.IFNA(VLOOKUP(L201,Invoer!$A$3:$P$599,14,FALSE),"")</f>
        <v/>
      </c>
      <c r="I201" s="34" t="str">
        <f>_xlfn.IFNA(VLOOKUP(L201,Invoer!$A$3:$P$599,16,FALSE),"")</f>
        <v/>
      </c>
      <c r="J201" s="37">
        <f>VLOOKUP($R$1,Deelnemers!$B$1:$D$25,3,FALSE)</f>
        <v>0.56666666666666665</v>
      </c>
      <c r="L201" t="str">
        <f t="shared" ref="L201" si="233">CONCATENATE($D201,"-",$R$1,"-",M201)</f>
        <v>Zagers, Kees-Hanegraaf, Hein-3</v>
      </c>
      <c r="M201">
        <v>3</v>
      </c>
      <c r="N201">
        <f t="shared" si="198"/>
        <v>1E+17</v>
      </c>
      <c r="O201" t="str">
        <f t="shared" si="230"/>
        <v/>
      </c>
    </row>
    <row r="202" spans="2:15" ht="15">
      <c r="B202">
        <f t="shared" si="193"/>
        <v>1E+17</v>
      </c>
      <c r="C202" s="35" t="str">
        <f>_xlfn.IFNA(VLOOKUP(L202,Invoer!$A$3:$P$599,3,FALSE),"")</f>
        <v/>
      </c>
      <c r="D202" s="23" t="str">
        <f>Deelnemers!$B$14</f>
        <v>Zagers, Kees</v>
      </c>
      <c r="E202" s="31" t="str">
        <f>IFERROR(IF(VLOOKUP(L202,Invoer!$A$3:$P$599,8,FALSE)&gt;$S$1,$S$1,VLOOKUP(L202,Invoer!$A$3:$P$599,8,FALSE)),"")</f>
        <v/>
      </c>
      <c r="F202" s="31" t="str">
        <f>_xlfn.IFNA(VLOOKUP(L202,Invoer!$A$3:$P$599,10,FALSE),"")</f>
        <v/>
      </c>
      <c r="G202" s="31" t="str">
        <f>_xlfn.IFNA(VLOOKUP(L202,Invoer!$A$3:$P$599,11,FALSE),"")</f>
        <v/>
      </c>
      <c r="H202" s="32" t="str">
        <f>_xlfn.IFNA(VLOOKUP(L202,Invoer!$A$3:$P$599,13,FALSE),"")</f>
        <v/>
      </c>
      <c r="I202" s="34" t="str">
        <f>_xlfn.IFNA(VLOOKUP(L202,Invoer!$A$3:$P$599,15,FALSE),"")</f>
        <v/>
      </c>
      <c r="J202" s="37">
        <f>VLOOKUP($R$1,Deelnemers!$B$1:$D$25,3,FALSE)</f>
        <v>0.56666666666666665</v>
      </c>
      <c r="L202" t="str">
        <f t="shared" ref="L202" si="234">CONCATENATE($R$1,"-",,$D202,"-",M202)</f>
        <v>Hanegraaf, Hein-Zagers, Kees-4</v>
      </c>
      <c r="M202">
        <v>4</v>
      </c>
      <c r="N202">
        <f t="shared" si="198"/>
        <v>1E+17</v>
      </c>
      <c r="O202" t="str">
        <f t="shared" si="230"/>
        <v/>
      </c>
    </row>
    <row r="203" spans="2:15" ht="15">
      <c r="B203">
        <f t="shared" si="193"/>
        <v>1E+17</v>
      </c>
      <c r="C203" s="35" t="str">
        <f>_xlfn.IFNA(VLOOKUP(L203,Invoer!$A$3:$P$599,3,FALSE),"")</f>
        <v/>
      </c>
      <c r="D203" s="23" t="str">
        <f>Deelnemers!$B$14</f>
        <v>Zagers, Kees</v>
      </c>
      <c r="E203" s="31" t="str">
        <f>IFERROR(IF(VLOOKUP(L203,Invoer!$A$3:$P$599,9,FALSE)&gt;$S$1,$S$1,VLOOKUP(L203,Invoer!$A$3:$P$599,9,FALSE)),"")</f>
        <v/>
      </c>
      <c r="F203" s="31" t="str">
        <f>_xlfn.IFNA(VLOOKUP(L203,Invoer!$A$3:$P$599,10,FALSE),"")</f>
        <v/>
      </c>
      <c r="G203" s="31" t="str">
        <f>_xlfn.IFNA(VLOOKUP(L203,Invoer!$A$3:$P$599,12,FALSE),"")</f>
        <v/>
      </c>
      <c r="H203" s="32" t="str">
        <f>_xlfn.IFNA(VLOOKUP(L203,Invoer!$A$3:$P$599,14,FALSE),"")</f>
        <v/>
      </c>
      <c r="I203" s="34" t="str">
        <f>_xlfn.IFNA(VLOOKUP(L203,Invoer!$A$3:$P$599,16,FALSE),"")</f>
        <v/>
      </c>
      <c r="J203" s="37">
        <f>VLOOKUP($R$1,Deelnemers!$B$1:$D$25,3,FALSE)</f>
        <v>0.56666666666666665</v>
      </c>
      <c r="L203" t="str">
        <f t="shared" ref="L203" si="235">CONCATENATE($D203,"-",$R$1,"-",M203)</f>
        <v>Zagers, Kees-Hanegraaf, Hein-4</v>
      </c>
      <c r="M203">
        <v>4</v>
      </c>
      <c r="N203">
        <f t="shared" si="198"/>
        <v>1E+17</v>
      </c>
      <c r="O203" t="str">
        <f t="shared" si="230"/>
        <v/>
      </c>
    </row>
    <row r="204" spans="2:15" ht="15">
      <c r="B204">
        <f t="shared" si="193"/>
        <v>1E+17</v>
      </c>
      <c r="C204" s="35" t="str">
        <f>_xlfn.IFNA(VLOOKUP(L204,Invoer!$A$3:$P$599,3,FALSE),"")</f>
        <v/>
      </c>
      <c r="D204" s="23" t="str">
        <f>Deelnemers!$B$14</f>
        <v>Zagers, Kees</v>
      </c>
      <c r="E204" s="31" t="str">
        <f>IFERROR(IF(VLOOKUP(L204,Invoer!$A$3:$P$599,8,FALSE)&gt;$S$1,$S$1,VLOOKUP(L204,Invoer!$A$3:$P$599,8,FALSE)),"")</f>
        <v/>
      </c>
      <c r="F204" s="31" t="str">
        <f>_xlfn.IFNA(VLOOKUP(L204,Invoer!$A$3:$P$599,10,FALSE),"")</f>
        <v/>
      </c>
      <c r="G204" s="31" t="str">
        <f>_xlfn.IFNA(VLOOKUP(L204,Invoer!$A$3:$P$599,11,FALSE),"")</f>
        <v/>
      </c>
      <c r="H204" s="32" t="str">
        <f>_xlfn.IFNA(VLOOKUP(L204,Invoer!$A$3:$P$599,13,FALSE),"")</f>
        <v/>
      </c>
      <c r="I204" s="34" t="str">
        <f>_xlfn.IFNA(VLOOKUP(L204,Invoer!$A$3:$P$599,15,FALSE),"")</f>
        <v/>
      </c>
      <c r="J204" s="37">
        <f>VLOOKUP($R$1,Deelnemers!$B$1:$D$25,3,FALSE)</f>
        <v>0.56666666666666665</v>
      </c>
      <c r="L204" t="str">
        <f t="shared" ref="L204" si="236">CONCATENATE($R$1,"-",,$D204,"-",M204)</f>
        <v>Hanegraaf, Hein-Zagers, Kees-5</v>
      </c>
      <c r="M204">
        <v>5</v>
      </c>
      <c r="N204">
        <f t="shared" si="198"/>
        <v>1E+17</v>
      </c>
      <c r="O204" t="str">
        <f t="shared" si="230"/>
        <v/>
      </c>
    </row>
    <row r="205" spans="2:15" ht="15">
      <c r="B205">
        <f t="shared" si="193"/>
        <v>1E+17</v>
      </c>
      <c r="C205" s="35" t="str">
        <f>_xlfn.IFNA(VLOOKUP(L205,Invoer!$A$3:$P$599,3,FALSE),"")</f>
        <v/>
      </c>
      <c r="D205" s="23" t="str">
        <f>Deelnemers!$B$14</f>
        <v>Zagers, Kees</v>
      </c>
      <c r="E205" s="31" t="str">
        <f>IFERROR(IF(VLOOKUP(L205,Invoer!$A$3:$P$599,9,FALSE)&gt;$S$1,$S$1,VLOOKUP(L205,Invoer!$A$3:$P$599,9,FALSE)),"")</f>
        <v/>
      </c>
      <c r="F205" s="31" t="str">
        <f>_xlfn.IFNA(VLOOKUP(L205,Invoer!$A$3:$P$599,10,FALSE),"")</f>
        <v/>
      </c>
      <c r="G205" s="31" t="str">
        <f>_xlfn.IFNA(VLOOKUP(L205,Invoer!$A$3:$P$599,12,FALSE),"")</f>
        <v/>
      </c>
      <c r="H205" s="32" t="str">
        <f>_xlfn.IFNA(VLOOKUP(L205,Invoer!$A$3:$P$599,14,FALSE),"")</f>
        <v/>
      </c>
      <c r="I205" s="34" t="str">
        <f>_xlfn.IFNA(VLOOKUP(L205,Invoer!$A$3:$P$599,16,FALSE),"")</f>
        <v/>
      </c>
      <c r="J205" s="37">
        <f>VLOOKUP($R$1,Deelnemers!$B$1:$D$25,3,FALSE)</f>
        <v>0.56666666666666665</v>
      </c>
      <c r="L205" t="str">
        <f t="shared" ref="L205" si="237">CONCATENATE($D205,"-",$R$1,"-",M205)</f>
        <v>Zagers, Kees-Hanegraaf, Hein-5</v>
      </c>
      <c r="M205">
        <v>5</v>
      </c>
      <c r="N205">
        <f t="shared" si="198"/>
        <v>1E+17</v>
      </c>
      <c r="O205" t="str">
        <f t="shared" si="230"/>
        <v/>
      </c>
    </row>
    <row r="206" spans="2:15" ht="15">
      <c r="B206">
        <f t="shared" si="193"/>
        <v>1E+17</v>
      </c>
      <c r="C206" s="35" t="str">
        <f>_xlfn.IFNA(VLOOKUP(L206,Invoer!$A$3:$P$599,3,FALSE),"")</f>
        <v/>
      </c>
      <c r="D206" s="23" t="str">
        <f>Deelnemers!$B$14</f>
        <v>Zagers, Kees</v>
      </c>
      <c r="E206" s="31" t="str">
        <f>IFERROR(IF(VLOOKUP(L206,Invoer!$A$3:$P$599,8,FALSE)&gt;$S$1,$S$1,VLOOKUP(L206,Invoer!$A$3:$P$599,8,FALSE)),"")</f>
        <v/>
      </c>
      <c r="F206" s="31" t="str">
        <f>_xlfn.IFNA(VLOOKUP(L206,Invoer!$A$3:$P$599,10,FALSE),"")</f>
        <v/>
      </c>
      <c r="G206" s="31" t="str">
        <f>_xlfn.IFNA(VLOOKUP(L206,Invoer!$A$3:$P$599,11,FALSE),"")</f>
        <v/>
      </c>
      <c r="H206" s="32" t="str">
        <f>_xlfn.IFNA(VLOOKUP(L206,Invoer!$A$3:$P$599,13,FALSE),"")</f>
        <v/>
      </c>
      <c r="I206" s="34" t="str">
        <f>_xlfn.IFNA(VLOOKUP(L206,Invoer!$A$3:$P$599,15,FALSE),"")</f>
        <v/>
      </c>
      <c r="J206" s="37">
        <f>VLOOKUP($R$1,Deelnemers!$B$1:$D$25,3,FALSE)</f>
        <v>0.56666666666666665</v>
      </c>
      <c r="L206" t="str">
        <f t="shared" ref="L206" si="238">CONCATENATE($R$1,"-",,$D206,"-",M206)</f>
        <v>Hanegraaf, Hein-Zagers, Kees-6</v>
      </c>
      <c r="M206">
        <v>6</v>
      </c>
      <c r="N206">
        <f t="shared" si="198"/>
        <v>1E+17</v>
      </c>
      <c r="O206" t="str">
        <f t="shared" si="230"/>
        <v/>
      </c>
    </row>
    <row r="207" spans="2:15" ht="15">
      <c r="B207">
        <f t="shared" si="193"/>
        <v>1E+17</v>
      </c>
      <c r="C207" s="35" t="str">
        <f>_xlfn.IFNA(VLOOKUP(L207,Invoer!$A$3:$P$599,3,FALSE),"")</f>
        <v/>
      </c>
      <c r="D207" s="23" t="str">
        <f>Deelnemers!$B$14</f>
        <v>Zagers, Kees</v>
      </c>
      <c r="E207" s="31" t="str">
        <f>IFERROR(IF(VLOOKUP(L207,Invoer!$A$3:$P$599,9,FALSE)&gt;$S$1,$S$1,VLOOKUP(L207,Invoer!$A$3:$P$599,9,FALSE)),"")</f>
        <v/>
      </c>
      <c r="F207" s="31" t="str">
        <f>_xlfn.IFNA(VLOOKUP(L207,Invoer!$A$3:$P$599,10,FALSE),"")</f>
        <v/>
      </c>
      <c r="G207" s="31" t="str">
        <f>_xlfn.IFNA(VLOOKUP(L207,Invoer!$A$3:$P$599,12,FALSE),"")</f>
        <v/>
      </c>
      <c r="H207" s="32" t="str">
        <f>_xlfn.IFNA(VLOOKUP(L207,Invoer!$A$3:$P$599,14,FALSE),"")</f>
        <v/>
      </c>
      <c r="I207" s="34" t="str">
        <f>_xlfn.IFNA(VLOOKUP(L207,Invoer!$A$3:$P$599,16,FALSE),"")</f>
        <v/>
      </c>
      <c r="J207" s="37">
        <f>VLOOKUP($R$1,Deelnemers!$B$1:$D$25,3,FALSE)</f>
        <v>0.56666666666666665</v>
      </c>
      <c r="L207" t="str">
        <f t="shared" ref="L207" si="239">CONCATENATE($D207,"-",$R$1,"-",M207)</f>
        <v>Zagers, Kees-Hanegraaf, Hein-6</v>
      </c>
      <c r="M207">
        <v>6</v>
      </c>
      <c r="N207">
        <f t="shared" si="198"/>
        <v>1E+17</v>
      </c>
      <c r="O207" t="str">
        <f t="shared" si="230"/>
        <v/>
      </c>
    </row>
    <row r="208" spans="2:15" ht="15">
      <c r="B208">
        <f t="shared" si="193"/>
        <v>1E+17</v>
      </c>
      <c r="C208" s="35" t="str">
        <f>_xlfn.IFNA(VLOOKUP(L208,Invoer!$A$3:$P$599,3,FALSE),"")</f>
        <v/>
      </c>
      <c r="D208" s="23" t="str">
        <f>Deelnemers!$B$14</f>
        <v>Zagers, Kees</v>
      </c>
      <c r="E208" s="31" t="str">
        <f>IFERROR(IF(VLOOKUP(L208,Invoer!$A$3:$P$599,8,FALSE)&gt;$S$1,$S$1,VLOOKUP(L208,Invoer!$A$3:$P$599,8,FALSE)),"")</f>
        <v/>
      </c>
      <c r="F208" s="31" t="str">
        <f>_xlfn.IFNA(VLOOKUP(L208,Invoer!$A$3:$P$599,10,FALSE),"")</f>
        <v/>
      </c>
      <c r="G208" s="31" t="str">
        <f>_xlfn.IFNA(VLOOKUP(L208,Invoer!$A$3:$P$599,11,FALSE),"")</f>
        <v/>
      </c>
      <c r="H208" s="32" t="str">
        <f>_xlfn.IFNA(VLOOKUP(L208,Invoer!$A$3:$P$599,13,FALSE),"")</f>
        <v/>
      </c>
      <c r="I208" s="34" t="str">
        <f>_xlfn.IFNA(VLOOKUP(L208,Invoer!$A$3:$P$599,15,FALSE),"")</f>
        <v/>
      </c>
      <c r="J208" s="37">
        <f>VLOOKUP($R$1,Deelnemers!$B$1:$D$25,3,FALSE)</f>
        <v>0.56666666666666665</v>
      </c>
      <c r="L208" t="str">
        <f t="shared" ref="L208" si="240">CONCATENATE($R$1,"-",,$D208,"-",M208)</f>
        <v>Hanegraaf, Hein-Zagers, Kees-7</v>
      </c>
      <c r="M208">
        <v>7</v>
      </c>
      <c r="N208">
        <f t="shared" si="198"/>
        <v>1E+17</v>
      </c>
      <c r="O208" t="str">
        <f t="shared" si="230"/>
        <v/>
      </c>
    </row>
    <row r="209" spans="2:15" ht="15">
      <c r="B209">
        <f t="shared" si="193"/>
        <v>1E+17</v>
      </c>
      <c r="C209" s="35" t="str">
        <f>_xlfn.IFNA(VLOOKUP(L209,Invoer!$A$3:$P$599,3,FALSE),"")</f>
        <v/>
      </c>
      <c r="D209" s="23" t="str">
        <f>Deelnemers!$B$14</f>
        <v>Zagers, Kees</v>
      </c>
      <c r="E209" s="31" t="str">
        <f>IFERROR(IF(VLOOKUP(L209,Invoer!$A$3:$P$599,9,FALSE)&gt;$S$1,$S$1,VLOOKUP(L209,Invoer!$A$3:$P$599,9,FALSE)),"")</f>
        <v/>
      </c>
      <c r="F209" s="31" t="str">
        <f>_xlfn.IFNA(VLOOKUP(L209,Invoer!$A$3:$P$599,10,FALSE),"")</f>
        <v/>
      </c>
      <c r="G209" s="31" t="str">
        <f>_xlfn.IFNA(VLOOKUP(L209,Invoer!$A$3:$P$599,12,FALSE),"")</f>
        <v/>
      </c>
      <c r="H209" s="32" t="str">
        <f>_xlfn.IFNA(VLOOKUP(L209,Invoer!$A$3:$P$599,14,FALSE),"")</f>
        <v/>
      </c>
      <c r="I209" s="34" t="str">
        <f>_xlfn.IFNA(VLOOKUP(L209,Invoer!$A$3:$P$599,16,FALSE),"")</f>
        <v/>
      </c>
      <c r="J209" s="37">
        <f>VLOOKUP($R$1,Deelnemers!$B$1:$D$25,3,FALSE)</f>
        <v>0.56666666666666665</v>
      </c>
      <c r="L209" t="str">
        <f t="shared" ref="L209" si="241">CONCATENATE($D209,"-",$R$1,"-",M209)</f>
        <v>Zagers, Kees-Hanegraaf, Hein-7</v>
      </c>
      <c r="M209">
        <v>7</v>
      </c>
      <c r="N209">
        <f t="shared" si="198"/>
        <v>1E+17</v>
      </c>
      <c r="O209" t="str">
        <f t="shared" si="230"/>
        <v/>
      </c>
    </row>
    <row r="210" spans="2:15" ht="15">
      <c r="B210">
        <f t="shared" si="193"/>
        <v>1E+17</v>
      </c>
      <c r="C210" s="35" t="str">
        <f>_xlfn.IFNA(VLOOKUP(L210,Invoer!$A$3:$P$599,3,FALSE),"")</f>
        <v/>
      </c>
      <c r="D210" s="23" t="str">
        <f>Deelnemers!$B$14</f>
        <v>Zagers, Kees</v>
      </c>
      <c r="E210" s="31" t="str">
        <f>IFERROR(IF(VLOOKUP(L210,Invoer!$A$3:$P$599,8,FALSE)&gt;$S$1,$S$1,VLOOKUP(L210,Invoer!$A$3:$P$599,8,FALSE)),"")</f>
        <v/>
      </c>
      <c r="F210" s="31" t="str">
        <f>_xlfn.IFNA(VLOOKUP(L210,Invoer!$A$3:$P$599,10,FALSE),"")</f>
        <v/>
      </c>
      <c r="G210" s="31" t="str">
        <f>_xlfn.IFNA(VLOOKUP(L210,Invoer!$A$3:$P$599,11,FALSE),"")</f>
        <v/>
      </c>
      <c r="H210" s="32" t="str">
        <f>_xlfn.IFNA(VLOOKUP(L210,Invoer!$A$3:$P$599,13,FALSE),"")</f>
        <v/>
      </c>
      <c r="I210" s="34" t="str">
        <f>_xlfn.IFNA(VLOOKUP(L210,Invoer!$A$3:$P$599,15,FALSE),"")</f>
        <v/>
      </c>
      <c r="J210" s="37">
        <f>VLOOKUP($R$1,Deelnemers!$B$1:$D$25,3,FALSE)</f>
        <v>0.56666666666666665</v>
      </c>
      <c r="L210" t="str">
        <f t="shared" ref="L210" si="242">CONCATENATE($R$1,"-",,$D210,"-",M210)</f>
        <v>Hanegraaf, Hein-Zagers, Kees-8</v>
      </c>
      <c r="M210">
        <v>8</v>
      </c>
      <c r="N210">
        <f t="shared" si="198"/>
        <v>1E+17</v>
      </c>
      <c r="O210" t="str">
        <f t="shared" si="230"/>
        <v/>
      </c>
    </row>
    <row r="211" spans="2:15" ht="15">
      <c r="B211">
        <f t="shared" si="193"/>
        <v>1E+17</v>
      </c>
      <c r="C211" s="35" t="str">
        <f>_xlfn.IFNA(VLOOKUP(L211,Invoer!$A$3:$P$599,3,FALSE),"")</f>
        <v/>
      </c>
      <c r="D211" s="23" t="str">
        <f>Deelnemers!$B$14</f>
        <v>Zagers, Kees</v>
      </c>
      <c r="E211" s="31" t="str">
        <f>IFERROR(IF(VLOOKUP(L211,Invoer!$A$3:$P$599,9,FALSE)&gt;$S$1,$S$1,VLOOKUP(L211,Invoer!$A$3:$P$599,9,FALSE)),"")</f>
        <v/>
      </c>
      <c r="F211" s="31" t="str">
        <f>_xlfn.IFNA(VLOOKUP(L211,Invoer!$A$3:$P$599,10,FALSE),"")</f>
        <v/>
      </c>
      <c r="G211" s="31" t="str">
        <f>_xlfn.IFNA(VLOOKUP(L211,Invoer!$A$3:$P$599,12,FALSE),"")</f>
        <v/>
      </c>
      <c r="H211" s="32" t="str">
        <f>_xlfn.IFNA(VLOOKUP(L211,Invoer!$A$3:$P$599,14,FALSE),"")</f>
        <v/>
      </c>
      <c r="I211" s="34" t="str">
        <f>_xlfn.IFNA(VLOOKUP(L211,Invoer!$A$3:$P$599,16,FALSE),"")</f>
        <v/>
      </c>
      <c r="J211" s="37">
        <f>VLOOKUP($R$1,Deelnemers!$B$1:$D$25,3,FALSE)</f>
        <v>0.56666666666666665</v>
      </c>
      <c r="L211" t="str">
        <f t="shared" ref="L211" si="243">CONCATENATE($D211,"-",$R$1,"-",M211)</f>
        <v>Zagers, Kees-Hanegraaf, Hein-8</v>
      </c>
      <c r="M211">
        <v>8</v>
      </c>
      <c r="N211">
        <f t="shared" si="198"/>
        <v>1E+17</v>
      </c>
      <c r="O211" t="str">
        <f t="shared" si="230"/>
        <v/>
      </c>
    </row>
    <row r="212" spans="2:15" ht="15">
      <c r="B212">
        <f t="shared" si="193"/>
        <v>1E+17</v>
      </c>
      <c r="C212" s="35" t="str">
        <f>_xlfn.IFNA(VLOOKUP(L212,Invoer!$A$3:$P$599,3,FALSE),"")</f>
        <v/>
      </c>
      <c r="D212" s="23" t="str">
        <f>Deelnemers!$B$15</f>
        <v>Zagers, Mark</v>
      </c>
      <c r="E212" s="31" t="str">
        <f>IFERROR(IF(VLOOKUP(L212,Invoer!$A$3:$P$599,8,FALSE)&gt;$S$1,$S$1,VLOOKUP(L212,Invoer!$A$3:$P$599,8,FALSE)),"")</f>
        <v/>
      </c>
      <c r="F212" s="31" t="str">
        <f>_xlfn.IFNA(VLOOKUP(L212,Invoer!$A$3:$P$599,10,FALSE),"")</f>
        <v/>
      </c>
      <c r="G212" s="31" t="str">
        <f>_xlfn.IFNA(VLOOKUP(L212,Invoer!$A$3:$P$599,11,FALSE),"")</f>
        <v/>
      </c>
      <c r="H212" s="32" t="str">
        <f>_xlfn.IFNA(VLOOKUP(L212,Invoer!$A$3:$P$599,13,FALSE),"")</f>
        <v/>
      </c>
      <c r="I212" s="34" t="str">
        <f>_xlfn.IFNA(VLOOKUP(L212,Invoer!$A$3:$P$599,15,FALSE),"")</f>
        <v/>
      </c>
      <c r="J212" s="37">
        <f>VLOOKUP($R$1,Deelnemers!$B$1:$D$25,3,FALSE)</f>
        <v>0.56666666666666665</v>
      </c>
      <c r="L212" t="str">
        <f t="shared" ref="L212" si="244">CONCATENATE($R$1,"-",,$D212,"-",M212)</f>
        <v>Hanegraaf, Hein-Zagers, Mark-1</v>
      </c>
      <c r="M212">
        <v>1</v>
      </c>
      <c r="N212">
        <f t="shared" si="198"/>
        <v>1E+17</v>
      </c>
      <c r="O212" t="str">
        <f t="shared" si="230"/>
        <v/>
      </c>
    </row>
    <row r="213" spans="2:15" ht="15">
      <c r="B213">
        <f t="shared" si="193"/>
        <v>1E+17</v>
      </c>
      <c r="C213" s="35" t="str">
        <f>_xlfn.IFNA(VLOOKUP(L213,Invoer!$A$3:$P$599,3,FALSE),"")</f>
        <v/>
      </c>
      <c r="D213" s="23" t="str">
        <f>Deelnemers!$B$15</f>
        <v>Zagers, Mark</v>
      </c>
      <c r="E213" s="31" t="str">
        <f>IFERROR(IF(VLOOKUP(L213,Invoer!$A$3:$P$599,9,FALSE)&gt;$S$1,$S$1,VLOOKUP(L213,Invoer!$A$3:$P$599,9,FALSE)),"")</f>
        <v/>
      </c>
      <c r="F213" s="31" t="str">
        <f>_xlfn.IFNA(VLOOKUP(L213,Invoer!$A$3:$P$599,10,FALSE),"")</f>
        <v/>
      </c>
      <c r="G213" s="31" t="str">
        <f>_xlfn.IFNA(VLOOKUP(L213,Invoer!$A$3:$P$599,12,FALSE),"")</f>
        <v/>
      </c>
      <c r="H213" s="32" t="str">
        <f>_xlfn.IFNA(VLOOKUP(L213,Invoer!$A$3:$P$599,14,FALSE),"")</f>
        <v/>
      </c>
      <c r="I213" s="34" t="str">
        <f>_xlfn.IFNA(VLOOKUP(L213,Invoer!$A$3:$P$599,16,FALSE),"")</f>
        <v/>
      </c>
      <c r="J213" s="37">
        <f>VLOOKUP($R$1,Deelnemers!$B$1:$D$25,3,FALSE)</f>
        <v>0.56666666666666665</v>
      </c>
      <c r="L213" t="str">
        <f t="shared" ref="L213" si="245">CONCATENATE($D213,"-",$R$1,"-",M213)</f>
        <v>Zagers, Mark-Hanegraaf, Hein-1</v>
      </c>
      <c r="M213">
        <v>1</v>
      </c>
      <c r="N213">
        <f t="shared" si="198"/>
        <v>1E+17</v>
      </c>
      <c r="O213" t="str">
        <f t="shared" si="230"/>
        <v/>
      </c>
    </row>
    <row r="214" spans="2:15" ht="15">
      <c r="B214">
        <f t="shared" si="193"/>
        <v>1E+17</v>
      </c>
      <c r="C214" s="35" t="str">
        <f>_xlfn.IFNA(VLOOKUP(L214,Invoer!$A$3:$P$599,3,FALSE),"")</f>
        <v/>
      </c>
      <c r="D214" s="23" t="str">
        <f>Deelnemers!$B$15</f>
        <v>Zagers, Mark</v>
      </c>
      <c r="E214" s="31" t="str">
        <f>IFERROR(IF(VLOOKUP(L214,Invoer!$A$3:$P$599,8,FALSE)&gt;$S$1,$S$1,VLOOKUP(L214,Invoer!$A$3:$P$599,8,FALSE)),"")</f>
        <v/>
      </c>
      <c r="F214" s="31" t="str">
        <f>_xlfn.IFNA(VLOOKUP(L214,Invoer!$A$3:$P$599,10,FALSE),"")</f>
        <v/>
      </c>
      <c r="G214" s="31" t="str">
        <f>_xlfn.IFNA(VLOOKUP(L214,Invoer!$A$3:$P$599,11,FALSE),"")</f>
        <v/>
      </c>
      <c r="H214" s="32" t="str">
        <f>_xlfn.IFNA(VLOOKUP(L214,Invoer!$A$3:$P$599,13,FALSE),"")</f>
        <v/>
      </c>
      <c r="I214" s="34" t="str">
        <f>_xlfn.IFNA(VLOOKUP(L214,Invoer!$A$3:$P$599,15,FALSE),"")</f>
        <v/>
      </c>
      <c r="J214" s="37">
        <f>VLOOKUP($R$1,Deelnemers!$B$1:$D$25,3,FALSE)</f>
        <v>0.56666666666666665</v>
      </c>
      <c r="L214" t="str">
        <f t="shared" ref="L214" si="246">CONCATENATE($R$1,"-",,$D214,"-",M214)</f>
        <v>Hanegraaf, Hein-Zagers, Mark-2</v>
      </c>
      <c r="M214">
        <v>2</v>
      </c>
      <c r="N214">
        <f t="shared" si="198"/>
        <v>1E+17</v>
      </c>
      <c r="O214" t="str">
        <f t="shared" si="230"/>
        <v/>
      </c>
    </row>
    <row r="215" spans="2:15" ht="15">
      <c r="B215">
        <f t="shared" si="193"/>
        <v>1E+17</v>
      </c>
      <c r="C215" s="35" t="str">
        <f>_xlfn.IFNA(VLOOKUP(L215,Invoer!$A$3:$P$599,3,FALSE),"")</f>
        <v/>
      </c>
      <c r="D215" s="23" t="str">
        <f>Deelnemers!$B$15</f>
        <v>Zagers, Mark</v>
      </c>
      <c r="E215" s="31" t="str">
        <f>IFERROR(IF(VLOOKUP(L215,Invoer!$A$3:$P$599,9,FALSE)&gt;$S$1,$S$1,VLOOKUP(L215,Invoer!$A$3:$P$599,9,FALSE)),"")</f>
        <v/>
      </c>
      <c r="F215" s="31" t="str">
        <f>_xlfn.IFNA(VLOOKUP(L215,Invoer!$A$3:$P$599,10,FALSE),"")</f>
        <v/>
      </c>
      <c r="G215" s="31" t="str">
        <f>_xlfn.IFNA(VLOOKUP(L215,Invoer!$A$3:$P$599,12,FALSE),"")</f>
        <v/>
      </c>
      <c r="H215" s="32" t="str">
        <f>_xlfn.IFNA(VLOOKUP(L215,Invoer!$A$3:$P$599,14,FALSE),"")</f>
        <v/>
      </c>
      <c r="I215" s="34" t="str">
        <f>_xlfn.IFNA(VLOOKUP(L215,Invoer!$A$3:$P$599,16,FALSE),"")</f>
        <v/>
      </c>
      <c r="J215" s="37">
        <f>VLOOKUP($R$1,Deelnemers!$B$1:$D$25,3,FALSE)</f>
        <v>0.56666666666666665</v>
      </c>
      <c r="L215" t="str">
        <f t="shared" ref="L215" si="247">CONCATENATE($D215,"-",$R$1,"-",M215)</f>
        <v>Zagers, Mark-Hanegraaf, Hein-2</v>
      </c>
      <c r="M215">
        <v>2</v>
      </c>
      <c r="N215">
        <f t="shared" si="198"/>
        <v>1E+17</v>
      </c>
      <c r="O215" t="str">
        <f t="shared" si="230"/>
        <v/>
      </c>
    </row>
    <row r="216" spans="2:15" ht="15">
      <c r="B216">
        <f t="shared" si="193"/>
        <v>1E+17</v>
      </c>
      <c r="C216" s="35" t="str">
        <f>_xlfn.IFNA(VLOOKUP(L216,Invoer!$A$3:$P$599,3,FALSE),"")</f>
        <v/>
      </c>
      <c r="D216" s="23" t="str">
        <f>Deelnemers!$B$15</f>
        <v>Zagers, Mark</v>
      </c>
      <c r="E216" s="31" t="str">
        <f>IFERROR(IF(VLOOKUP(L216,Invoer!$A$3:$P$599,8,FALSE)&gt;$S$1,$S$1,VLOOKUP(L216,Invoer!$A$3:$P$599,8,FALSE)),"")</f>
        <v/>
      </c>
      <c r="F216" s="31" t="str">
        <f>_xlfn.IFNA(VLOOKUP(L216,Invoer!$A$3:$P$599,10,FALSE),"")</f>
        <v/>
      </c>
      <c r="G216" s="31" t="str">
        <f>_xlfn.IFNA(VLOOKUP(L216,Invoer!$A$3:$P$599,11,FALSE),"")</f>
        <v/>
      </c>
      <c r="H216" s="32" t="str">
        <f>_xlfn.IFNA(VLOOKUP(L216,Invoer!$A$3:$P$599,13,FALSE),"")</f>
        <v/>
      </c>
      <c r="I216" s="34" t="str">
        <f>_xlfn.IFNA(VLOOKUP(L216,Invoer!$A$3:$P$599,15,FALSE),"")</f>
        <v/>
      </c>
      <c r="J216" s="37">
        <f>VLOOKUP($R$1,Deelnemers!$B$1:$D$25,3,FALSE)</f>
        <v>0.56666666666666665</v>
      </c>
      <c r="L216" t="str">
        <f t="shared" ref="L216" si="248">CONCATENATE($R$1,"-",,$D216,"-",M216)</f>
        <v>Hanegraaf, Hein-Zagers, Mark-3</v>
      </c>
      <c r="M216">
        <v>3</v>
      </c>
      <c r="N216">
        <f t="shared" si="198"/>
        <v>1E+17</v>
      </c>
      <c r="O216" t="str">
        <f t="shared" si="230"/>
        <v/>
      </c>
    </row>
    <row r="217" spans="2:15" ht="15">
      <c r="B217">
        <f t="shared" si="193"/>
        <v>1E+17</v>
      </c>
      <c r="C217" s="35" t="str">
        <f>_xlfn.IFNA(VLOOKUP(L217,Invoer!$A$3:$P$599,3,FALSE),"")</f>
        <v/>
      </c>
      <c r="D217" s="23" t="str">
        <f>Deelnemers!$B$15</f>
        <v>Zagers, Mark</v>
      </c>
      <c r="E217" s="31" t="str">
        <f>IFERROR(IF(VLOOKUP(L217,Invoer!$A$3:$P$599,9,FALSE)&gt;$S$1,$S$1,VLOOKUP(L217,Invoer!$A$3:$P$599,9,FALSE)),"")</f>
        <v/>
      </c>
      <c r="F217" s="31" t="str">
        <f>_xlfn.IFNA(VLOOKUP(L217,Invoer!$A$3:$P$599,10,FALSE),"")</f>
        <v/>
      </c>
      <c r="G217" s="31" t="str">
        <f>_xlfn.IFNA(VLOOKUP(L217,Invoer!$A$3:$P$599,12,FALSE),"")</f>
        <v/>
      </c>
      <c r="H217" s="32" t="str">
        <f>_xlfn.IFNA(VLOOKUP(L217,Invoer!$A$3:$P$599,14,FALSE),"")</f>
        <v/>
      </c>
      <c r="I217" s="34" t="str">
        <f>_xlfn.IFNA(VLOOKUP(L217,Invoer!$A$3:$P$599,16,FALSE),"")</f>
        <v/>
      </c>
      <c r="J217" s="37">
        <f>VLOOKUP($R$1,Deelnemers!$B$1:$D$25,3,FALSE)</f>
        <v>0.56666666666666665</v>
      </c>
      <c r="L217" t="str">
        <f t="shared" ref="L217" si="249">CONCATENATE($D217,"-",$R$1,"-",M217)</f>
        <v>Zagers, Mark-Hanegraaf, Hein-3</v>
      </c>
      <c r="M217">
        <v>3</v>
      </c>
      <c r="N217">
        <f t="shared" si="198"/>
        <v>1E+17</v>
      </c>
      <c r="O217" t="str">
        <f t="shared" si="230"/>
        <v/>
      </c>
    </row>
    <row r="218" spans="2:15" ht="15">
      <c r="B218">
        <f t="shared" si="193"/>
        <v>1E+17</v>
      </c>
      <c r="C218" s="35" t="str">
        <f>_xlfn.IFNA(VLOOKUP(L218,Invoer!$A$3:$P$599,3,FALSE),"")</f>
        <v/>
      </c>
      <c r="D218" s="23" t="str">
        <f>Deelnemers!$B$15</f>
        <v>Zagers, Mark</v>
      </c>
      <c r="E218" s="31" t="str">
        <f>IFERROR(IF(VLOOKUP(L218,Invoer!$A$3:$P$599,8,FALSE)&gt;$S$1,$S$1,VLOOKUP(L218,Invoer!$A$3:$P$599,8,FALSE)),"")</f>
        <v/>
      </c>
      <c r="F218" s="31" t="str">
        <f>_xlfn.IFNA(VLOOKUP(L218,Invoer!$A$3:$P$599,10,FALSE),"")</f>
        <v/>
      </c>
      <c r="G218" s="31" t="str">
        <f>_xlfn.IFNA(VLOOKUP(L218,Invoer!$A$3:$P$599,11,FALSE),"")</f>
        <v/>
      </c>
      <c r="H218" s="32" t="str">
        <f>_xlfn.IFNA(VLOOKUP(L218,Invoer!$A$3:$P$599,13,FALSE),"")</f>
        <v/>
      </c>
      <c r="I218" s="34" t="str">
        <f>_xlfn.IFNA(VLOOKUP(L218,Invoer!$A$3:$P$599,15,FALSE),"")</f>
        <v/>
      </c>
      <c r="J218" s="37">
        <f>VLOOKUP($R$1,Deelnemers!$B$1:$D$25,3,FALSE)</f>
        <v>0.56666666666666665</v>
      </c>
      <c r="L218" t="str">
        <f t="shared" ref="L218" si="250">CONCATENATE($R$1,"-",,$D218,"-",M218)</f>
        <v>Hanegraaf, Hein-Zagers, Mark-4</v>
      </c>
      <c r="M218">
        <v>4</v>
      </c>
      <c r="N218">
        <f t="shared" si="198"/>
        <v>1E+17</v>
      </c>
      <c r="O218" t="str">
        <f t="shared" si="230"/>
        <v/>
      </c>
    </row>
    <row r="219" spans="2:15" ht="15">
      <c r="B219">
        <f t="shared" si="193"/>
        <v>1E+17</v>
      </c>
      <c r="C219" s="35" t="str">
        <f>_xlfn.IFNA(VLOOKUP(L219,Invoer!$A$3:$P$599,3,FALSE),"")</f>
        <v/>
      </c>
      <c r="D219" s="23" t="str">
        <f>Deelnemers!$B$15</f>
        <v>Zagers, Mark</v>
      </c>
      <c r="E219" s="31" t="str">
        <f>IFERROR(IF(VLOOKUP(L219,Invoer!$A$3:$P$599,9,FALSE)&gt;$S$1,$S$1,VLOOKUP(L219,Invoer!$A$3:$P$599,9,FALSE)),"")</f>
        <v/>
      </c>
      <c r="F219" s="31" t="str">
        <f>_xlfn.IFNA(VLOOKUP(L219,Invoer!$A$3:$P$599,10,FALSE),"")</f>
        <v/>
      </c>
      <c r="G219" s="31" t="str">
        <f>_xlfn.IFNA(VLOOKUP(L219,Invoer!$A$3:$P$599,12,FALSE),"")</f>
        <v/>
      </c>
      <c r="H219" s="32" t="str">
        <f>_xlfn.IFNA(VLOOKUP(L219,Invoer!$A$3:$P$599,14,FALSE),"")</f>
        <v/>
      </c>
      <c r="I219" s="34" t="str">
        <f>_xlfn.IFNA(VLOOKUP(L219,Invoer!$A$3:$P$599,16,FALSE),"")</f>
        <v/>
      </c>
      <c r="J219" s="37">
        <f>VLOOKUP($R$1,Deelnemers!$B$1:$D$25,3,FALSE)</f>
        <v>0.56666666666666665</v>
      </c>
      <c r="L219" t="str">
        <f t="shared" ref="L219" si="251">CONCATENATE($D219,"-",$R$1,"-",M219)</f>
        <v>Zagers, Mark-Hanegraaf, Hein-4</v>
      </c>
      <c r="M219">
        <v>4</v>
      </c>
      <c r="N219">
        <f t="shared" si="198"/>
        <v>1E+17</v>
      </c>
      <c r="O219" t="str">
        <f t="shared" si="230"/>
        <v/>
      </c>
    </row>
    <row r="220" spans="2:15" ht="15">
      <c r="B220">
        <f t="shared" si="193"/>
        <v>1E+17</v>
      </c>
      <c r="C220" s="35" t="str">
        <f>_xlfn.IFNA(VLOOKUP(L220,Invoer!$A$3:$P$599,3,FALSE),"")</f>
        <v/>
      </c>
      <c r="D220" s="23" t="str">
        <f>Deelnemers!$B$15</f>
        <v>Zagers, Mark</v>
      </c>
      <c r="E220" s="31" t="str">
        <f>IFERROR(IF(VLOOKUP(L220,Invoer!$A$3:$P$599,8,FALSE)&gt;$S$1,$S$1,VLOOKUP(L220,Invoer!$A$3:$P$599,8,FALSE)),"")</f>
        <v/>
      </c>
      <c r="F220" s="31" t="str">
        <f>_xlfn.IFNA(VLOOKUP(L220,Invoer!$A$3:$P$599,10,FALSE),"")</f>
        <v/>
      </c>
      <c r="G220" s="31" t="str">
        <f>_xlfn.IFNA(VLOOKUP(L220,Invoer!$A$3:$P$599,11,FALSE),"")</f>
        <v/>
      </c>
      <c r="H220" s="32" t="str">
        <f>_xlfn.IFNA(VLOOKUP(L220,Invoer!$A$3:$P$599,13,FALSE),"")</f>
        <v/>
      </c>
      <c r="I220" s="34" t="str">
        <f>_xlfn.IFNA(VLOOKUP(L220,Invoer!$A$3:$P$599,15,FALSE),"")</f>
        <v/>
      </c>
      <c r="J220" s="37">
        <f>VLOOKUP($R$1,Deelnemers!$B$1:$D$25,3,FALSE)</f>
        <v>0.56666666666666665</v>
      </c>
      <c r="L220" t="str">
        <f t="shared" ref="L220" si="252">CONCATENATE($R$1,"-",,$D220,"-",M220)</f>
        <v>Hanegraaf, Hein-Zagers, Mark-5</v>
      </c>
      <c r="M220">
        <v>5</v>
      </c>
      <c r="N220">
        <f t="shared" si="198"/>
        <v>1E+17</v>
      </c>
      <c r="O220" t="str">
        <f t="shared" si="230"/>
        <v/>
      </c>
    </row>
    <row r="221" spans="2:15" ht="15">
      <c r="B221">
        <f t="shared" si="193"/>
        <v>1E+17</v>
      </c>
      <c r="C221" s="35" t="str">
        <f>_xlfn.IFNA(VLOOKUP(L221,Invoer!$A$3:$P$599,3,FALSE),"")</f>
        <v/>
      </c>
      <c r="D221" s="23" t="str">
        <f>Deelnemers!$B$15</f>
        <v>Zagers, Mark</v>
      </c>
      <c r="E221" s="31" t="str">
        <f>IFERROR(IF(VLOOKUP(L221,Invoer!$A$3:$P$599,9,FALSE)&gt;$S$1,$S$1,VLOOKUP(L221,Invoer!$A$3:$P$599,9,FALSE)),"")</f>
        <v/>
      </c>
      <c r="F221" s="31" t="str">
        <f>_xlfn.IFNA(VLOOKUP(L221,Invoer!$A$3:$P$599,10,FALSE),"")</f>
        <v/>
      </c>
      <c r="G221" s="31" t="str">
        <f>_xlfn.IFNA(VLOOKUP(L221,Invoer!$A$3:$P$599,12,FALSE),"")</f>
        <v/>
      </c>
      <c r="H221" s="32" t="str">
        <f>_xlfn.IFNA(VLOOKUP(L221,Invoer!$A$3:$P$599,14,FALSE),"")</f>
        <v/>
      </c>
      <c r="I221" s="34" t="str">
        <f>_xlfn.IFNA(VLOOKUP(L221,Invoer!$A$3:$P$599,16,FALSE),"")</f>
        <v/>
      </c>
      <c r="J221" s="37">
        <f>VLOOKUP($R$1,Deelnemers!$B$1:$D$25,3,FALSE)</f>
        <v>0.56666666666666665</v>
      </c>
      <c r="L221" t="str">
        <f t="shared" ref="L221" si="253">CONCATENATE($D221,"-",$R$1,"-",M221)</f>
        <v>Zagers, Mark-Hanegraaf, Hein-5</v>
      </c>
      <c r="M221">
        <v>5</v>
      </c>
      <c r="N221">
        <f t="shared" si="198"/>
        <v>1E+17</v>
      </c>
      <c r="O221" t="str">
        <f t="shared" si="230"/>
        <v/>
      </c>
    </row>
    <row r="222" spans="2:15" ht="15">
      <c r="B222">
        <f t="shared" si="193"/>
        <v>1E+17</v>
      </c>
      <c r="C222" s="35" t="str">
        <f>_xlfn.IFNA(VLOOKUP(L222,Invoer!$A$3:$P$599,3,FALSE),"")</f>
        <v/>
      </c>
      <c r="D222" s="23" t="str">
        <f>Deelnemers!$B$15</f>
        <v>Zagers, Mark</v>
      </c>
      <c r="E222" s="31" t="str">
        <f>IFERROR(IF(VLOOKUP(L222,Invoer!$A$3:$P$599,8,FALSE)&gt;$S$1,$S$1,VLOOKUP(L222,Invoer!$A$3:$P$599,8,FALSE)),"")</f>
        <v/>
      </c>
      <c r="F222" s="31" t="str">
        <f>_xlfn.IFNA(VLOOKUP(L222,Invoer!$A$3:$P$599,10,FALSE),"")</f>
        <v/>
      </c>
      <c r="G222" s="31" t="str">
        <f>_xlfn.IFNA(VLOOKUP(L222,Invoer!$A$3:$P$599,11,FALSE),"")</f>
        <v/>
      </c>
      <c r="H222" s="32" t="str">
        <f>_xlfn.IFNA(VLOOKUP(L222,Invoer!$A$3:$P$599,13,FALSE),"")</f>
        <v/>
      </c>
      <c r="I222" s="34" t="str">
        <f>_xlfn.IFNA(VLOOKUP(L222,Invoer!$A$3:$P$599,15,FALSE),"")</f>
        <v/>
      </c>
      <c r="J222" s="37">
        <f>VLOOKUP($R$1,Deelnemers!$B$1:$D$25,3,FALSE)</f>
        <v>0.56666666666666665</v>
      </c>
      <c r="L222" t="str">
        <f t="shared" ref="L222" si="254">CONCATENATE($R$1,"-",,$D222,"-",M222)</f>
        <v>Hanegraaf, Hein-Zagers, Mark-6</v>
      </c>
      <c r="M222">
        <v>6</v>
      </c>
      <c r="N222">
        <f t="shared" si="198"/>
        <v>1E+17</v>
      </c>
      <c r="O222" t="str">
        <f t="shared" si="230"/>
        <v/>
      </c>
    </row>
    <row r="223" spans="2:15" ht="15">
      <c r="B223">
        <f t="shared" si="193"/>
        <v>1E+17</v>
      </c>
      <c r="C223" s="35" t="str">
        <f>_xlfn.IFNA(VLOOKUP(L223,Invoer!$A$3:$P$599,3,FALSE),"")</f>
        <v/>
      </c>
      <c r="D223" s="23" t="str">
        <f>Deelnemers!$B$15</f>
        <v>Zagers, Mark</v>
      </c>
      <c r="E223" s="31" t="str">
        <f>IFERROR(IF(VLOOKUP(L223,Invoer!$A$3:$P$599,9,FALSE)&gt;$S$1,$S$1,VLOOKUP(L223,Invoer!$A$3:$P$599,9,FALSE)),"")</f>
        <v/>
      </c>
      <c r="F223" s="31" t="str">
        <f>_xlfn.IFNA(VLOOKUP(L223,Invoer!$A$3:$P$599,10,FALSE),"")</f>
        <v/>
      </c>
      <c r="G223" s="31" t="str">
        <f>_xlfn.IFNA(VLOOKUP(L223,Invoer!$A$3:$P$599,12,FALSE),"")</f>
        <v/>
      </c>
      <c r="H223" s="32" t="str">
        <f>_xlfn.IFNA(VLOOKUP(L223,Invoer!$A$3:$P$599,14,FALSE),"")</f>
        <v/>
      </c>
      <c r="I223" s="34" t="str">
        <f>_xlfn.IFNA(VLOOKUP(L223,Invoer!$A$3:$P$599,16,FALSE),"")</f>
        <v/>
      </c>
      <c r="J223" s="37">
        <f>VLOOKUP($R$1,Deelnemers!$B$1:$D$25,3,FALSE)</f>
        <v>0.56666666666666665</v>
      </c>
      <c r="L223" t="str">
        <f t="shared" ref="L223" si="255">CONCATENATE($D223,"-",$R$1,"-",M223)</f>
        <v>Zagers, Mark-Hanegraaf, Hein-6</v>
      </c>
      <c r="M223">
        <v>6</v>
      </c>
      <c r="N223">
        <f t="shared" si="198"/>
        <v>1E+17</v>
      </c>
      <c r="O223" t="str">
        <f t="shared" si="230"/>
        <v/>
      </c>
    </row>
    <row r="224" spans="2:15" ht="15">
      <c r="B224">
        <f t="shared" si="193"/>
        <v>1E+17</v>
      </c>
      <c r="C224" s="35" t="str">
        <f>_xlfn.IFNA(VLOOKUP(L224,Invoer!$A$3:$P$599,3,FALSE),"")</f>
        <v/>
      </c>
      <c r="D224" s="23" t="str">
        <f>Deelnemers!$B$15</f>
        <v>Zagers, Mark</v>
      </c>
      <c r="E224" s="31" t="str">
        <f>IFERROR(IF(VLOOKUP(L224,Invoer!$A$3:$P$599,8,FALSE)&gt;$S$1,$S$1,VLOOKUP(L224,Invoer!$A$3:$P$599,8,FALSE)),"")</f>
        <v/>
      </c>
      <c r="F224" s="31" t="str">
        <f>_xlfn.IFNA(VLOOKUP(L224,Invoer!$A$3:$P$599,10,FALSE),"")</f>
        <v/>
      </c>
      <c r="G224" s="31" t="str">
        <f>_xlfn.IFNA(VLOOKUP(L224,Invoer!$A$3:$P$599,11,FALSE),"")</f>
        <v/>
      </c>
      <c r="H224" s="32" t="str">
        <f>_xlfn.IFNA(VLOOKUP(L224,Invoer!$A$3:$P$599,13,FALSE),"")</f>
        <v/>
      </c>
      <c r="I224" s="34" t="str">
        <f>_xlfn.IFNA(VLOOKUP(L224,Invoer!$A$3:$P$599,15,FALSE),"")</f>
        <v/>
      </c>
      <c r="J224" s="37">
        <f>VLOOKUP($R$1,Deelnemers!$B$1:$D$25,3,FALSE)</f>
        <v>0.56666666666666665</v>
      </c>
      <c r="L224" t="str">
        <f t="shared" ref="L224" si="256">CONCATENATE($R$1,"-",,$D224,"-",M224)</f>
        <v>Hanegraaf, Hein-Zagers, Mark-7</v>
      </c>
      <c r="M224">
        <v>7</v>
      </c>
      <c r="N224">
        <f t="shared" si="198"/>
        <v>1E+17</v>
      </c>
      <c r="O224" t="str">
        <f t="shared" si="230"/>
        <v/>
      </c>
    </row>
    <row r="225" spans="2:15" ht="15">
      <c r="B225">
        <f t="shared" si="193"/>
        <v>1E+17</v>
      </c>
      <c r="C225" s="35" t="str">
        <f>_xlfn.IFNA(VLOOKUP(L225,Invoer!$A$3:$P$599,3,FALSE),"")</f>
        <v/>
      </c>
      <c r="D225" s="23" t="str">
        <f>Deelnemers!$B$15</f>
        <v>Zagers, Mark</v>
      </c>
      <c r="E225" s="31" t="str">
        <f>IFERROR(IF(VLOOKUP(L225,Invoer!$A$3:$P$599,9,FALSE)&gt;$S$1,$S$1,VLOOKUP(L225,Invoer!$A$3:$P$599,9,FALSE)),"")</f>
        <v/>
      </c>
      <c r="F225" s="31" t="str">
        <f>_xlfn.IFNA(VLOOKUP(L225,Invoer!$A$3:$P$599,10,FALSE),"")</f>
        <v/>
      </c>
      <c r="G225" s="31" t="str">
        <f>_xlfn.IFNA(VLOOKUP(L225,Invoer!$A$3:$P$599,12,FALSE),"")</f>
        <v/>
      </c>
      <c r="H225" s="32" t="str">
        <f>_xlfn.IFNA(VLOOKUP(L225,Invoer!$A$3:$P$599,14,FALSE),"")</f>
        <v/>
      </c>
      <c r="I225" s="34" t="str">
        <f>_xlfn.IFNA(VLOOKUP(L225,Invoer!$A$3:$P$599,16,FALSE),"")</f>
        <v/>
      </c>
      <c r="J225" s="37">
        <f>VLOOKUP($R$1,Deelnemers!$B$1:$D$25,3,FALSE)</f>
        <v>0.56666666666666665</v>
      </c>
      <c r="L225" t="str">
        <f t="shared" ref="L225" si="257">CONCATENATE($D225,"-",$R$1,"-",M225)</f>
        <v>Zagers, Mark-Hanegraaf, Hein-7</v>
      </c>
      <c r="M225">
        <v>7</v>
      </c>
      <c r="N225">
        <f t="shared" si="198"/>
        <v>1E+17</v>
      </c>
      <c r="O225" t="str">
        <f t="shared" si="230"/>
        <v/>
      </c>
    </row>
    <row r="226" spans="2:15" ht="15">
      <c r="B226">
        <f t="shared" si="193"/>
        <v>1E+17</v>
      </c>
      <c r="C226" s="35" t="str">
        <f>_xlfn.IFNA(VLOOKUP(L226,Invoer!$A$3:$P$599,3,FALSE),"")</f>
        <v/>
      </c>
      <c r="D226" s="23" t="str">
        <f>Deelnemers!$B$15</f>
        <v>Zagers, Mark</v>
      </c>
      <c r="E226" s="31" t="str">
        <f>IFERROR(IF(VLOOKUP(L226,Invoer!$A$3:$P$599,8,FALSE)&gt;$S$1,$S$1,VLOOKUP(L226,Invoer!$A$3:$P$599,8,FALSE)),"")</f>
        <v/>
      </c>
      <c r="F226" s="31" t="str">
        <f>_xlfn.IFNA(VLOOKUP(L226,Invoer!$A$3:$P$599,10,FALSE),"")</f>
        <v/>
      </c>
      <c r="G226" s="31" t="str">
        <f>_xlfn.IFNA(VLOOKUP(L226,Invoer!$A$3:$P$599,11,FALSE),"")</f>
        <v/>
      </c>
      <c r="H226" s="32" t="str">
        <f>_xlfn.IFNA(VLOOKUP(L226,Invoer!$A$3:$P$599,13,FALSE),"")</f>
        <v/>
      </c>
      <c r="I226" s="34" t="str">
        <f>_xlfn.IFNA(VLOOKUP(L226,Invoer!$A$3:$P$599,15,FALSE),"")</f>
        <v/>
      </c>
      <c r="J226" s="37">
        <f>VLOOKUP($R$1,Deelnemers!$B$1:$D$25,3,FALSE)</f>
        <v>0.56666666666666665</v>
      </c>
      <c r="L226" t="str">
        <f t="shared" ref="L226" si="258">CONCATENATE($R$1,"-",,$D226,"-",M226)</f>
        <v>Hanegraaf, Hein-Zagers, Mark-8</v>
      </c>
      <c r="M226">
        <v>8</v>
      </c>
      <c r="N226">
        <f t="shared" si="198"/>
        <v>1E+17</v>
      </c>
      <c r="O226" t="str">
        <f t="shared" si="230"/>
        <v/>
      </c>
    </row>
    <row r="227" spans="2:15" ht="15">
      <c r="B227">
        <f t="shared" si="193"/>
        <v>1E+17</v>
      </c>
      <c r="C227" s="35" t="str">
        <f>_xlfn.IFNA(VLOOKUP(L227,Invoer!$A$3:$P$599,3,FALSE),"")</f>
        <v/>
      </c>
      <c r="D227" s="23" t="str">
        <f>Deelnemers!$B$15</f>
        <v>Zagers, Mark</v>
      </c>
      <c r="E227" s="31" t="str">
        <f>IFERROR(IF(VLOOKUP(L227,Invoer!$A$3:$P$599,9,FALSE)&gt;$S$1,$S$1,VLOOKUP(L227,Invoer!$A$3:$P$599,9,FALSE)),"")</f>
        <v/>
      </c>
      <c r="F227" s="31" t="str">
        <f>_xlfn.IFNA(VLOOKUP(L227,Invoer!$A$3:$P$599,10,FALSE),"")</f>
        <v/>
      </c>
      <c r="G227" s="31" t="str">
        <f>_xlfn.IFNA(VLOOKUP(L227,Invoer!$A$3:$P$599,12,FALSE),"")</f>
        <v/>
      </c>
      <c r="H227" s="32" t="str">
        <f>_xlfn.IFNA(VLOOKUP(L227,Invoer!$A$3:$P$599,14,FALSE),"")</f>
        <v/>
      </c>
      <c r="I227" s="34" t="str">
        <f>_xlfn.IFNA(VLOOKUP(L227,Invoer!$A$3:$P$599,16,FALSE),"")</f>
        <v/>
      </c>
      <c r="J227" s="37">
        <f>VLOOKUP($R$1,Deelnemers!$B$1:$D$25,3,FALSE)</f>
        <v>0.56666666666666665</v>
      </c>
      <c r="L227" t="str">
        <f t="shared" ref="L227" si="259">CONCATENATE($D227,"-",$R$1,"-",M227)</f>
        <v>Zagers, Mark-Hanegraaf, Hein-8</v>
      </c>
      <c r="M227">
        <v>8</v>
      </c>
      <c r="N227">
        <f t="shared" si="198"/>
        <v>1E+17</v>
      </c>
      <c r="O227" t="str">
        <f t="shared" si="230"/>
        <v/>
      </c>
    </row>
    <row r="228" spans="2:15" ht="15">
      <c r="B228">
        <f t="shared" ref="B228:B291" si="260">IFERROR(IF(COUNTIF($C$4:$C$395,$C228)&gt;1,$C228+(E228/10)+(F228/100)+H228,$C228),100000000000000000)</f>
        <v>45681.566666666666</v>
      </c>
      <c r="C228" s="35">
        <f>_xlfn.IFNA(VLOOKUP(L228,Invoer!$A$3:$P$599,3,FALSE),"")</f>
        <v>45679</v>
      </c>
      <c r="D228" s="23" t="str">
        <f>Deelnemers!$B$16</f>
        <v>Verkooyen, John</v>
      </c>
      <c r="E228" s="31">
        <f>IFERROR(IF(VLOOKUP(L228,Invoer!$A$3:$P$599,8,FALSE)&gt;$S$1,$S$1,VLOOKUP(L228,Invoer!$A$3:$P$599,8,FALSE)),"")</f>
        <v>17</v>
      </c>
      <c r="F228" s="31">
        <f>_xlfn.IFNA(VLOOKUP(L228,Invoer!$A$3:$P$599,10,FALSE),"")</f>
        <v>30</v>
      </c>
      <c r="G228" s="31">
        <f>_xlfn.IFNA(VLOOKUP(L228,Invoer!$A$3:$P$599,11,FALSE),"")</f>
        <v>4</v>
      </c>
      <c r="H228" s="32">
        <f>_xlfn.IFNA(VLOOKUP(L228,Invoer!$A$3:$P$599,13,FALSE),"")</f>
        <v>0.56666666666666665</v>
      </c>
      <c r="I228" s="34">
        <f>_xlfn.IFNA(VLOOKUP(L228,Invoer!$A$3:$P$599,15,FALSE),"")</f>
        <v>1</v>
      </c>
      <c r="J228" s="37">
        <f>VLOOKUP($R$1,Deelnemers!$B$1:$D$25,3,FALSE)</f>
        <v>0.56666666666666665</v>
      </c>
      <c r="L228" t="str">
        <f t="shared" ref="L228" si="261">CONCATENATE($R$1,"-",,$D228,"-",M228)</f>
        <v>Hanegraaf, Hein-Verkooyen, John-1</v>
      </c>
      <c r="M228">
        <v>1</v>
      </c>
      <c r="N228">
        <f t="shared" si="198"/>
        <v>1E+17</v>
      </c>
      <c r="O228" t="str">
        <f t="shared" si="230"/>
        <v/>
      </c>
    </row>
    <row r="229" spans="2:15" ht="15">
      <c r="B229">
        <f t="shared" si="260"/>
        <v>1E+17</v>
      </c>
      <c r="C229" s="35" t="str">
        <f>_xlfn.IFNA(VLOOKUP(L229,Invoer!$A$3:$P$599,3,FALSE),"")</f>
        <v/>
      </c>
      <c r="D229" s="23" t="str">
        <f>Deelnemers!$B$16</f>
        <v>Verkooyen, John</v>
      </c>
      <c r="E229" s="31" t="str">
        <f>IFERROR(IF(VLOOKUP(L229,Invoer!$A$3:$P$599,9,FALSE)&gt;$S$1,$S$1,VLOOKUP(L229,Invoer!$A$3:$P$599,9,FALSE)),"")</f>
        <v/>
      </c>
      <c r="F229" s="31" t="str">
        <f>_xlfn.IFNA(VLOOKUP(L229,Invoer!$A$3:$P$599,10,FALSE),"")</f>
        <v/>
      </c>
      <c r="G229" s="31" t="str">
        <f>_xlfn.IFNA(VLOOKUP(L229,Invoer!$A$3:$P$599,12,FALSE),"")</f>
        <v/>
      </c>
      <c r="H229" s="32" t="str">
        <f>_xlfn.IFNA(VLOOKUP(L229,Invoer!$A$3:$P$599,14,FALSE),"")</f>
        <v/>
      </c>
      <c r="I229" s="34" t="str">
        <f>_xlfn.IFNA(VLOOKUP(L229,Invoer!$A$3:$P$599,16,FALSE),"")</f>
        <v/>
      </c>
      <c r="J229" s="37">
        <f>VLOOKUP($R$1,Deelnemers!$B$1:$D$25,3,FALSE)</f>
        <v>0.56666666666666665</v>
      </c>
      <c r="L229" t="str">
        <f t="shared" ref="L229" si="262">CONCATENATE($D229,"-",$R$1,"-",M229)</f>
        <v>Verkooyen, John-Hanegraaf, Hein-1</v>
      </c>
      <c r="M229">
        <v>1</v>
      </c>
      <c r="N229">
        <f t="shared" si="198"/>
        <v>1E+17</v>
      </c>
      <c r="O229" t="str">
        <f t="shared" si="230"/>
        <v/>
      </c>
    </row>
    <row r="230" spans="2:15" ht="15">
      <c r="B230">
        <f t="shared" si="260"/>
        <v>45771.79</v>
      </c>
      <c r="C230" s="35">
        <f>_xlfn.IFNA(VLOOKUP(L230,Invoer!$A$3:$P$599,3,FALSE),"")</f>
        <v>45770</v>
      </c>
      <c r="D230" s="23" t="str">
        <f>Deelnemers!$B$16</f>
        <v>Verkooyen, John</v>
      </c>
      <c r="E230" s="31">
        <f>IFERROR(IF(VLOOKUP(L230,Invoer!$A$3:$P$599,8,FALSE)&gt;$S$1,$S$1,VLOOKUP(L230,Invoer!$A$3:$P$599,8,FALSE)),"")</f>
        <v>11</v>
      </c>
      <c r="F230" s="31">
        <f>_xlfn.IFNA(VLOOKUP(L230,Invoer!$A$3:$P$599,10,FALSE),"")</f>
        <v>25</v>
      </c>
      <c r="G230" s="31">
        <f>_xlfn.IFNA(VLOOKUP(L230,Invoer!$A$3:$P$599,11,FALSE),"")</f>
        <v>4</v>
      </c>
      <c r="H230" s="32">
        <f>_xlfn.IFNA(VLOOKUP(L230,Invoer!$A$3:$P$599,13,FALSE),"")</f>
        <v>0.44</v>
      </c>
      <c r="I230" s="34">
        <f>_xlfn.IFNA(VLOOKUP(L230,Invoer!$A$3:$P$599,15,FALSE),"")</f>
        <v>0</v>
      </c>
      <c r="J230" s="37">
        <f>VLOOKUP($R$1,Deelnemers!$B$1:$D$25,3,FALSE)</f>
        <v>0.56666666666666665</v>
      </c>
      <c r="L230" t="str">
        <f t="shared" ref="L230" si="263">CONCATENATE($R$1,"-",,$D230,"-",M230)</f>
        <v>Hanegraaf, Hein-Verkooyen, John-2</v>
      </c>
      <c r="M230">
        <v>2</v>
      </c>
      <c r="N230">
        <f t="shared" si="198"/>
        <v>1E+17</v>
      </c>
      <c r="O230" t="str">
        <f t="shared" si="230"/>
        <v/>
      </c>
    </row>
    <row r="231" spans="2:15" ht="15">
      <c r="B231">
        <f t="shared" si="260"/>
        <v>1E+17</v>
      </c>
      <c r="C231" s="35" t="str">
        <f>_xlfn.IFNA(VLOOKUP(L231,Invoer!$A$3:$P$599,3,FALSE),"")</f>
        <v/>
      </c>
      <c r="D231" s="23" t="str">
        <f>Deelnemers!$B$16</f>
        <v>Verkooyen, John</v>
      </c>
      <c r="E231" s="31" t="str">
        <f>IFERROR(IF(VLOOKUP(L231,Invoer!$A$3:$P$599,9,FALSE)&gt;$S$1,$S$1,VLOOKUP(L231,Invoer!$A$3:$P$599,9,FALSE)),"")</f>
        <v/>
      </c>
      <c r="F231" s="31" t="str">
        <f>_xlfn.IFNA(VLOOKUP(L231,Invoer!$A$3:$P$599,10,FALSE),"")</f>
        <v/>
      </c>
      <c r="G231" s="31" t="str">
        <f>_xlfn.IFNA(VLOOKUP(L231,Invoer!$A$3:$P$599,12,FALSE),"")</f>
        <v/>
      </c>
      <c r="H231" s="32" t="str">
        <f>_xlfn.IFNA(VLOOKUP(L231,Invoer!$A$3:$P$599,14,FALSE),"")</f>
        <v/>
      </c>
      <c r="I231" s="34" t="str">
        <f>_xlfn.IFNA(VLOOKUP(L231,Invoer!$A$3:$P$599,16,FALSE),"")</f>
        <v/>
      </c>
      <c r="J231" s="37">
        <f>VLOOKUP($R$1,Deelnemers!$B$1:$D$25,3,FALSE)</f>
        <v>0.56666666666666665</v>
      </c>
      <c r="L231" t="str">
        <f t="shared" ref="L231" si="264">CONCATENATE($D231,"-",$R$1,"-",M231)</f>
        <v>Verkooyen, John-Hanegraaf, Hein-2</v>
      </c>
      <c r="M231">
        <v>2</v>
      </c>
      <c r="N231">
        <f t="shared" ref="N231:N294" si="265">SMALL($B$4:$B$403,ROW($B228))</f>
        <v>1E+17</v>
      </c>
      <c r="O231" t="str">
        <f t="shared" si="230"/>
        <v/>
      </c>
    </row>
    <row r="232" spans="2:15" ht="15">
      <c r="B232">
        <f t="shared" si="260"/>
        <v>1E+17</v>
      </c>
      <c r="C232" s="35" t="str">
        <f>_xlfn.IFNA(VLOOKUP(L232,Invoer!$A$3:$P$599,3,FALSE),"")</f>
        <v/>
      </c>
      <c r="D232" s="23" t="str">
        <f>Deelnemers!$B$16</f>
        <v>Verkooyen, John</v>
      </c>
      <c r="E232" s="31" t="str">
        <f>IFERROR(IF(VLOOKUP(L232,Invoer!$A$3:$P$599,8,FALSE)&gt;$S$1,$S$1,VLOOKUP(L232,Invoer!$A$3:$P$599,8,FALSE)),"")</f>
        <v/>
      </c>
      <c r="F232" s="31" t="str">
        <f>_xlfn.IFNA(VLOOKUP(L232,Invoer!$A$3:$P$599,10,FALSE),"")</f>
        <v/>
      </c>
      <c r="G232" s="31" t="str">
        <f>_xlfn.IFNA(VLOOKUP(L232,Invoer!$A$3:$P$599,11,FALSE),"")</f>
        <v/>
      </c>
      <c r="H232" s="32" t="str">
        <f>_xlfn.IFNA(VLOOKUP(L232,Invoer!$A$3:$P$599,13,FALSE),"")</f>
        <v/>
      </c>
      <c r="I232" s="34" t="str">
        <f>_xlfn.IFNA(VLOOKUP(L232,Invoer!$A$3:$P$599,15,FALSE),"")</f>
        <v/>
      </c>
      <c r="J232" s="37">
        <f>VLOOKUP($R$1,Deelnemers!$B$1:$D$25,3,FALSE)</f>
        <v>0.56666666666666665</v>
      </c>
      <c r="L232" t="str">
        <f t="shared" ref="L232" si="266">CONCATENATE($R$1,"-",,$D232,"-",M232)</f>
        <v>Hanegraaf, Hein-Verkooyen, John-3</v>
      </c>
      <c r="M232">
        <v>3</v>
      </c>
      <c r="N232">
        <f t="shared" si="265"/>
        <v>1E+17</v>
      </c>
      <c r="O232" t="str">
        <f t="shared" si="230"/>
        <v/>
      </c>
    </row>
    <row r="233" spans="2:15" ht="15">
      <c r="B233">
        <f t="shared" si="260"/>
        <v>1E+17</v>
      </c>
      <c r="C233" s="35" t="str">
        <f>_xlfn.IFNA(VLOOKUP(L233,Invoer!$A$3:$P$599,3,FALSE),"")</f>
        <v/>
      </c>
      <c r="D233" s="23" t="str">
        <f>Deelnemers!$B$16</f>
        <v>Verkooyen, John</v>
      </c>
      <c r="E233" s="31" t="str">
        <f>IFERROR(IF(VLOOKUP(L233,Invoer!$A$3:$P$599,9,FALSE)&gt;$S$1,$S$1,VLOOKUP(L233,Invoer!$A$3:$P$599,9,FALSE)),"")</f>
        <v/>
      </c>
      <c r="F233" s="31" t="str">
        <f>_xlfn.IFNA(VLOOKUP(L233,Invoer!$A$3:$P$599,10,FALSE),"")</f>
        <v/>
      </c>
      <c r="G233" s="31" t="str">
        <f>_xlfn.IFNA(VLOOKUP(L233,Invoer!$A$3:$P$599,12,FALSE),"")</f>
        <v/>
      </c>
      <c r="H233" s="32" t="str">
        <f>_xlfn.IFNA(VLOOKUP(L233,Invoer!$A$3:$P$599,14,FALSE),"")</f>
        <v/>
      </c>
      <c r="I233" s="34" t="str">
        <f>_xlfn.IFNA(VLOOKUP(L233,Invoer!$A$3:$P$599,16,FALSE),"")</f>
        <v/>
      </c>
      <c r="J233" s="37">
        <f>VLOOKUP($R$1,Deelnemers!$B$1:$D$25,3,FALSE)</f>
        <v>0.56666666666666665</v>
      </c>
      <c r="L233" t="str">
        <f t="shared" ref="L233" si="267">CONCATENATE($D233,"-",$R$1,"-",M233)</f>
        <v>Verkooyen, John-Hanegraaf, Hein-3</v>
      </c>
      <c r="M233">
        <v>3</v>
      </c>
      <c r="N233">
        <f t="shared" si="265"/>
        <v>1E+17</v>
      </c>
      <c r="O233" t="str">
        <f t="shared" si="230"/>
        <v/>
      </c>
    </row>
    <row r="234" spans="2:15" ht="15">
      <c r="B234">
        <f t="shared" si="260"/>
        <v>1E+17</v>
      </c>
      <c r="C234" s="35" t="str">
        <f>_xlfn.IFNA(VLOOKUP(L234,Invoer!$A$3:$P$599,3,FALSE),"")</f>
        <v/>
      </c>
      <c r="D234" s="23" t="str">
        <f>Deelnemers!$B$16</f>
        <v>Verkooyen, John</v>
      </c>
      <c r="E234" s="31" t="str">
        <f>IFERROR(IF(VLOOKUP(L234,Invoer!$A$3:$P$599,8,FALSE)&gt;$S$1,$S$1,VLOOKUP(L234,Invoer!$A$3:$P$599,8,FALSE)),"")</f>
        <v/>
      </c>
      <c r="F234" s="31" t="str">
        <f>_xlfn.IFNA(VLOOKUP(L234,Invoer!$A$3:$P$599,10,FALSE),"")</f>
        <v/>
      </c>
      <c r="G234" s="31" t="str">
        <f>_xlfn.IFNA(VLOOKUP(L234,Invoer!$A$3:$P$599,11,FALSE),"")</f>
        <v/>
      </c>
      <c r="H234" s="32" t="str">
        <f>_xlfn.IFNA(VLOOKUP(L234,Invoer!$A$3:$P$599,13,FALSE),"")</f>
        <v/>
      </c>
      <c r="I234" s="34" t="str">
        <f>_xlfn.IFNA(VLOOKUP(L234,Invoer!$A$3:$P$599,15,FALSE),"")</f>
        <v/>
      </c>
      <c r="J234" s="37">
        <f>VLOOKUP($R$1,Deelnemers!$B$1:$D$25,3,FALSE)</f>
        <v>0.56666666666666665</v>
      </c>
      <c r="L234" t="str">
        <f t="shared" ref="L234" si="268">CONCATENATE($R$1,"-",,$D234,"-",M234)</f>
        <v>Hanegraaf, Hein-Verkooyen, John-4</v>
      </c>
      <c r="M234">
        <v>4</v>
      </c>
      <c r="N234">
        <f t="shared" si="265"/>
        <v>1E+17</v>
      </c>
      <c r="O234" t="str">
        <f t="shared" si="230"/>
        <v/>
      </c>
    </row>
    <row r="235" spans="2:15" ht="15">
      <c r="B235">
        <f t="shared" si="260"/>
        <v>1E+17</v>
      </c>
      <c r="C235" s="35" t="str">
        <f>_xlfn.IFNA(VLOOKUP(L235,Invoer!$A$3:$P$599,3,FALSE),"")</f>
        <v/>
      </c>
      <c r="D235" s="23" t="str">
        <f>Deelnemers!$B$16</f>
        <v>Verkooyen, John</v>
      </c>
      <c r="E235" s="31" t="str">
        <f>IFERROR(IF(VLOOKUP(L235,Invoer!$A$3:$P$599,9,FALSE)&gt;$S$1,$S$1,VLOOKUP(L235,Invoer!$A$3:$P$599,9,FALSE)),"")</f>
        <v/>
      </c>
      <c r="F235" s="31" t="str">
        <f>_xlfn.IFNA(VLOOKUP(L235,Invoer!$A$3:$P$599,10,FALSE),"")</f>
        <v/>
      </c>
      <c r="G235" s="31" t="str">
        <f>_xlfn.IFNA(VLOOKUP(L235,Invoer!$A$3:$P$599,12,FALSE),"")</f>
        <v/>
      </c>
      <c r="H235" s="32" t="str">
        <f>_xlfn.IFNA(VLOOKUP(L235,Invoer!$A$3:$P$599,14,FALSE),"")</f>
        <v/>
      </c>
      <c r="I235" s="34" t="str">
        <f>_xlfn.IFNA(VLOOKUP(L235,Invoer!$A$3:$P$599,16,FALSE),"")</f>
        <v/>
      </c>
      <c r="J235" s="37">
        <f>VLOOKUP($R$1,Deelnemers!$B$1:$D$25,3,FALSE)</f>
        <v>0.56666666666666665</v>
      </c>
      <c r="L235" t="str">
        <f t="shared" ref="L235" si="269">CONCATENATE($D235,"-",$R$1,"-",M235)</f>
        <v>Verkooyen, John-Hanegraaf, Hein-4</v>
      </c>
      <c r="M235">
        <v>4</v>
      </c>
      <c r="N235">
        <f t="shared" si="265"/>
        <v>1E+17</v>
      </c>
      <c r="O235" t="str">
        <f t="shared" si="230"/>
        <v/>
      </c>
    </row>
    <row r="236" spans="2:15" ht="15">
      <c r="B236">
        <f t="shared" si="260"/>
        <v>1E+17</v>
      </c>
      <c r="C236" s="35" t="str">
        <f>_xlfn.IFNA(VLOOKUP(L236,Invoer!$A$3:$P$599,3,FALSE),"")</f>
        <v/>
      </c>
      <c r="D236" s="23" t="str">
        <f>Deelnemers!$B$16</f>
        <v>Verkooyen, John</v>
      </c>
      <c r="E236" s="31" t="str">
        <f>IFERROR(IF(VLOOKUP(L236,Invoer!$A$3:$P$599,8,FALSE)&gt;$S$1,$S$1,VLOOKUP(L236,Invoer!$A$3:$P$599,8,FALSE)),"")</f>
        <v/>
      </c>
      <c r="F236" s="31" t="str">
        <f>_xlfn.IFNA(VLOOKUP(L236,Invoer!$A$3:$P$599,10,FALSE),"")</f>
        <v/>
      </c>
      <c r="G236" s="31" t="str">
        <f>_xlfn.IFNA(VLOOKUP(L236,Invoer!$A$3:$P$599,11,FALSE),"")</f>
        <v/>
      </c>
      <c r="H236" s="32" t="str">
        <f>_xlfn.IFNA(VLOOKUP(L236,Invoer!$A$3:$P$599,13,FALSE),"")</f>
        <v/>
      </c>
      <c r="I236" s="34" t="str">
        <f>_xlfn.IFNA(VLOOKUP(L236,Invoer!$A$3:$P$599,15,FALSE),"")</f>
        <v/>
      </c>
      <c r="J236" s="37">
        <f>VLOOKUP($R$1,Deelnemers!$B$1:$D$25,3,FALSE)</f>
        <v>0.56666666666666665</v>
      </c>
      <c r="L236" t="str">
        <f t="shared" ref="L236" si="270">CONCATENATE($R$1,"-",,$D236,"-",M236)</f>
        <v>Hanegraaf, Hein-Verkooyen, John-5</v>
      </c>
      <c r="M236">
        <v>5</v>
      </c>
      <c r="N236">
        <f t="shared" si="265"/>
        <v>1E+17</v>
      </c>
      <c r="O236" t="str">
        <f t="shared" si="230"/>
        <v/>
      </c>
    </row>
    <row r="237" spans="2:15" ht="15">
      <c r="B237">
        <f t="shared" si="260"/>
        <v>1E+17</v>
      </c>
      <c r="C237" s="35" t="str">
        <f>_xlfn.IFNA(VLOOKUP(L237,Invoer!$A$3:$P$599,3,FALSE),"")</f>
        <v/>
      </c>
      <c r="D237" s="23" t="str">
        <f>Deelnemers!$B$16</f>
        <v>Verkooyen, John</v>
      </c>
      <c r="E237" s="31" t="str">
        <f>IFERROR(IF(VLOOKUP(L237,Invoer!$A$3:$P$599,9,FALSE)&gt;$S$1,$S$1,VLOOKUP(L237,Invoer!$A$3:$P$599,9,FALSE)),"")</f>
        <v/>
      </c>
      <c r="F237" s="31" t="str">
        <f>_xlfn.IFNA(VLOOKUP(L237,Invoer!$A$3:$P$599,10,FALSE),"")</f>
        <v/>
      </c>
      <c r="G237" s="31" t="str">
        <f>_xlfn.IFNA(VLOOKUP(L237,Invoer!$A$3:$P$599,12,FALSE),"")</f>
        <v/>
      </c>
      <c r="H237" s="32" t="str">
        <f>_xlfn.IFNA(VLOOKUP(L237,Invoer!$A$3:$P$599,14,FALSE),"")</f>
        <v/>
      </c>
      <c r="I237" s="34" t="str">
        <f>_xlfn.IFNA(VLOOKUP(L237,Invoer!$A$3:$P$599,16,FALSE),"")</f>
        <v/>
      </c>
      <c r="J237" s="37">
        <f>VLOOKUP($R$1,Deelnemers!$B$1:$D$25,3,FALSE)</f>
        <v>0.56666666666666665</v>
      </c>
      <c r="L237" t="str">
        <f t="shared" ref="L237" si="271">CONCATENATE($D237,"-",$R$1,"-",M237)</f>
        <v>Verkooyen, John-Hanegraaf, Hein-5</v>
      </c>
      <c r="M237">
        <v>5</v>
      </c>
      <c r="N237">
        <f t="shared" si="265"/>
        <v>1E+17</v>
      </c>
      <c r="O237" t="str">
        <f t="shared" si="230"/>
        <v/>
      </c>
    </row>
    <row r="238" spans="2:15" ht="15">
      <c r="B238">
        <f t="shared" si="260"/>
        <v>1E+17</v>
      </c>
      <c r="C238" s="35" t="str">
        <f>_xlfn.IFNA(VLOOKUP(L238,Invoer!$A$3:$P$599,3,FALSE),"")</f>
        <v/>
      </c>
      <c r="D238" s="23" t="str">
        <f>Deelnemers!$B$16</f>
        <v>Verkooyen, John</v>
      </c>
      <c r="E238" s="31" t="str">
        <f>IFERROR(IF(VLOOKUP(L238,Invoer!$A$3:$P$599,8,FALSE)&gt;$S$1,$S$1,VLOOKUP(L238,Invoer!$A$3:$P$599,8,FALSE)),"")</f>
        <v/>
      </c>
      <c r="F238" s="31" t="str">
        <f>_xlfn.IFNA(VLOOKUP(L238,Invoer!$A$3:$P$599,10,FALSE),"")</f>
        <v/>
      </c>
      <c r="G238" s="31" t="str">
        <f>_xlfn.IFNA(VLOOKUP(L238,Invoer!$A$3:$P$599,11,FALSE),"")</f>
        <v/>
      </c>
      <c r="H238" s="32" t="str">
        <f>_xlfn.IFNA(VLOOKUP(L238,Invoer!$A$3:$P$599,13,FALSE),"")</f>
        <v/>
      </c>
      <c r="I238" s="34" t="str">
        <f>_xlfn.IFNA(VLOOKUP(L238,Invoer!$A$3:$P$599,15,FALSE),"")</f>
        <v/>
      </c>
      <c r="J238" s="37">
        <f>VLOOKUP($R$1,Deelnemers!$B$1:$D$25,3,FALSE)</f>
        <v>0.56666666666666665</v>
      </c>
      <c r="L238" t="str">
        <f t="shared" ref="L238" si="272">CONCATENATE($R$1,"-",,$D238,"-",M238)</f>
        <v>Hanegraaf, Hein-Verkooyen, John-6</v>
      </c>
      <c r="M238">
        <v>6</v>
      </c>
      <c r="N238">
        <f t="shared" si="265"/>
        <v>1E+17</v>
      </c>
      <c r="O238" t="str">
        <f t="shared" si="230"/>
        <v/>
      </c>
    </row>
    <row r="239" spans="2:15" ht="15">
      <c r="B239">
        <f t="shared" si="260"/>
        <v>1E+17</v>
      </c>
      <c r="C239" s="35" t="str">
        <f>_xlfn.IFNA(VLOOKUP(L239,Invoer!$A$3:$P$599,3,FALSE),"")</f>
        <v/>
      </c>
      <c r="D239" s="23" t="str">
        <f>Deelnemers!$B$16</f>
        <v>Verkooyen, John</v>
      </c>
      <c r="E239" s="31" t="str">
        <f>IFERROR(IF(VLOOKUP(L239,Invoer!$A$3:$P$599,9,FALSE)&gt;$S$1,$S$1,VLOOKUP(L239,Invoer!$A$3:$P$599,9,FALSE)),"")</f>
        <v/>
      </c>
      <c r="F239" s="31" t="str">
        <f>_xlfn.IFNA(VLOOKUP(L239,Invoer!$A$3:$P$599,10,FALSE),"")</f>
        <v/>
      </c>
      <c r="G239" s="31" t="str">
        <f>_xlfn.IFNA(VLOOKUP(L239,Invoer!$A$3:$P$599,12,FALSE),"")</f>
        <v/>
      </c>
      <c r="H239" s="32" t="str">
        <f>_xlfn.IFNA(VLOOKUP(L239,Invoer!$A$3:$P$599,14,FALSE),"")</f>
        <v/>
      </c>
      <c r="I239" s="34" t="str">
        <f>_xlfn.IFNA(VLOOKUP(L239,Invoer!$A$3:$P$599,16,FALSE),"")</f>
        <v/>
      </c>
      <c r="J239" s="37">
        <f>VLOOKUP($R$1,Deelnemers!$B$1:$D$25,3,FALSE)</f>
        <v>0.56666666666666665</v>
      </c>
      <c r="L239" t="str">
        <f t="shared" ref="L239" si="273">CONCATENATE($D239,"-",$R$1,"-",M239)</f>
        <v>Verkooyen, John-Hanegraaf, Hein-6</v>
      </c>
      <c r="M239">
        <v>6</v>
      </c>
      <c r="N239">
        <f t="shared" si="265"/>
        <v>1E+17</v>
      </c>
      <c r="O239" t="str">
        <f t="shared" si="230"/>
        <v/>
      </c>
    </row>
    <row r="240" spans="2:15" ht="15">
      <c r="B240">
        <f t="shared" si="260"/>
        <v>1E+17</v>
      </c>
      <c r="C240" s="35" t="str">
        <f>_xlfn.IFNA(VLOOKUP(L240,Invoer!$A$3:$P$599,3,FALSE),"")</f>
        <v/>
      </c>
      <c r="D240" s="23" t="str">
        <f>Deelnemers!$B$16</f>
        <v>Verkooyen, John</v>
      </c>
      <c r="E240" s="31" t="str">
        <f>IFERROR(IF(VLOOKUP(L240,Invoer!$A$3:$P$599,8,FALSE)&gt;$S$1,$S$1,VLOOKUP(L240,Invoer!$A$3:$P$599,8,FALSE)),"")</f>
        <v/>
      </c>
      <c r="F240" s="31" t="str">
        <f>_xlfn.IFNA(VLOOKUP(L240,Invoer!$A$3:$P$599,10,FALSE),"")</f>
        <v/>
      </c>
      <c r="G240" s="31" t="str">
        <f>_xlfn.IFNA(VLOOKUP(L240,Invoer!$A$3:$P$599,11,FALSE),"")</f>
        <v/>
      </c>
      <c r="H240" s="32" t="str">
        <f>_xlfn.IFNA(VLOOKUP(L240,Invoer!$A$3:$P$599,13,FALSE),"")</f>
        <v/>
      </c>
      <c r="I240" s="34" t="str">
        <f>_xlfn.IFNA(VLOOKUP(L240,Invoer!$A$3:$P$599,15,FALSE),"")</f>
        <v/>
      </c>
      <c r="J240" s="37">
        <f>VLOOKUP($R$1,Deelnemers!$B$1:$D$25,3,FALSE)</f>
        <v>0.56666666666666665</v>
      </c>
      <c r="L240" t="str">
        <f t="shared" ref="L240" si="274">CONCATENATE($R$1,"-",,$D240,"-",M240)</f>
        <v>Hanegraaf, Hein-Verkooyen, John-7</v>
      </c>
      <c r="M240">
        <v>7</v>
      </c>
      <c r="N240">
        <f t="shared" si="265"/>
        <v>1E+17</v>
      </c>
      <c r="O240" t="str">
        <f t="shared" si="230"/>
        <v/>
      </c>
    </row>
    <row r="241" spans="2:15" ht="15">
      <c r="B241">
        <f t="shared" si="260"/>
        <v>1E+17</v>
      </c>
      <c r="C241" s="35" t="str">
        <f>_xlfn.IFNA(VLOOKUP(L241,Invoer!$A$3:$P$599,3,FALSE),"")</f>
        <v/>
      </c>
      <c r="D241" s="23" t="str">
        <f>Deelnemers!$B$16</f>
        <v>Verkooyen, John</v>
      </c>
      <c r="E241" s="31" t="str">
        <f>IFERROR(IF(VLOOKUP(L241,Invoer!$A$3:$P$599,9,FALSE)&gt;$S$1,$S$1,VLOOKUP(L241,Invoer!$A$3:$P$599,9,FALSE)),"")</f>
        <v/>
      </c>
      <c r="F241" s="31" t="str">
        <f>_xlfn.IFNA(VLOOKUP(L241,Invoer!$A$3:$P$599,10,FALSE),"")</f>
        <v/>
      </c>
      <c r="G241" s="31" t="str">
        <f>_xlfn.IFNA(VLOOKUP(L241,Invoer!$A$3:$P$599,12,FALSE),"")</f>
        <v/>
      </c>
      <c r="H241" s="32" t="str">
        <f>_xlfn.IFNA(VLOOKUP(L241,Invoer!$A$3:$P$599,14,FALSE),"")</f>
        <v/>
      </c>
      <c r="I241" s="34" t="str">
        <f>_xlfn.IFNA(VLOOKUP(L241,Invoer!$A$3:$P$599,16,FALSE),"")</f>
        <v/>
      </c>
      <c r="J241" s="37">
        <f>VLOOKUP($R$1,Deelnemers!$B$1:$D$25,3,FALSE)</f>
        <v>0.56666666666666665</v>
      </c>
      <c r="L241" t="str">
        <f t="shared" ref="L241" si="275">CONCATENATE($D241,"-",$R$1,"-",M241)</f>
        <v>Verkooyen, John-Hanegraaf, Hein-7</v>
      </c>
      <c r="M241">
        <v>7</v>
      </c>
      <c r="N241">
        <f t="shared" si="265"/>
        <v>1E+17</v>
      </c>
      <c r="O241" t="str">
        <f t="shared" si="230"/>
        <v/>
      </c>
    </row>
    <row r="242" spans="2:15" ht="15">
      <c r="B242">
        <f t="shared" si="260"/>
        <v>1E+17</v>
      </c>
      <c r="C242" s="35" t="str">
        <f>_xlfn.IFNA(VLOOKUP(L242,Invoer!$A$3:$P$599,3,FALSE),"")</f>
        <v/>
      </c>
      <c r="D242" s="23" t="str">
        <f>Deelnemers!$B$16</f>
        <v>Verkooyen, John</v>
      </c>
      <c r="E242" s="31" t="str">
        <f>IFERROR(IF(VLOOKUP(L242,Invoer!$A$3:$P$599,8,FALSE)&gt;$S$1,$S$1,VLOOKUP(L242,Invoer!$A$3:$P$599,8,FALSE)),"")</f>
        <v/>
      </c>
      <c r="F242" s="31" t="str">
        <f>_xlfn.IFNA(VLOOKUP(L242,Invoer!$A$3:$P$599,10,FALSE),"")</f>
        <v/>
      </c>
      <c r="G242" s="31" t="str">
        <f>_xlfn.IFNA(VLOOKUP(L242,Invoer!$A$3:$P$599,11,FALSE),"")</f>
        <v/>
      </c>
      <c r="H242" s="32" t="str">
        <f>_xlfn.IFNA(VLOOKUP(L242,Invoer!$A$3:$P$599,13,FALSE),"")</f>
        <v/>
      </c>
      <c r="I242" s="34" t="str">
        <f>_xlfn.IFNA(VLOOKUP(L242,Invoer!$A$3:$P$599,15,FALSE),"")</f>
        <v/>
      </c>
      <c r="J242" s="37">
        <f>VLOOKUP($R$1,Deelnemers!$B$1:$D$25,3,FALSE)</f>
        <v>0.56666666666666665</v>
      </c>
      <c r="L242" t="str">
        <f t="shared" ref="L242" si="276">CONCATENATE($R$1,"-",,$D242,"-",M242)</f>
        <v>Hanegraaf, Hein-Verkooyen, John-8</v>
      </c>
      <c r="M242">
        <v>8</v>
      </c>
      <c r="N242">
        <f t="shared" si="265"/>
        <v>1E+17</v>
      </c>
      <c r="O242" t="str">
        <f t="shared" si="230"/>
        <v/>
      </c>
    </row>
    <row r="243" spans="2:15" ht="15">
      <c r="B243">
        <f t="shared" si="260"/>
        <v>1E+17</v>
      </c>
      <c r="C243" s="35" t="str">
        <f>_xlfn.IFNA(VLOOKUP(L243,Invoer!$A$3:$P$599,3,FALSE),"")</f>
        <v/>
      </c>
      <c r="D243" s="23" t="str">
        <f>Deelnemers!$B$16</f>
        <v>Verkooyen, John</v>
      </c>
      <c r="E243" s="31" t="str">
        <f>IFERROR(IF(VLOOKUP(L243,Invoer!$A$3:$P$599,9,FALSE)&gt;$S$1,$S$1,VLOOKUP(L243,Invoer!$A$3:$P$599,9,FALSE)),"")</f>
        <v/>
      </c>
      <c r="F243" s="31" t="str">
        <f>_xlfn.IFNA(VLOOKUP(L243,Invoer!$A$3:$P$599,10,FALSE),"")</f>
        <v/>
      </c>
      <c r="G243" s="31" t="str">
        <f>_xlfn.IFNA(VLOOKUP(L243,Invoer!$A$3:$P$599,12,FALSE),"")</f>
        <v/>
      </c>
      <c r="H243" s="32" t="str">
        <f>_xlfn.IFNA(VLOOKUP(L243,Invoer!$A$3:$P$599,14,FALSE),"")</f>
        <v/>
      </c>
      <c r="I243" s="34" t="str">
        <f>_xlfn.IFNA(VLOOKUP(L243,Invoer!$A$3:$P$599,16,FALSE),"")</f>
        <v/>
      </c>
      <c r="J243" s="37">
        <f>VLOOKUP($R$1,Deelnemers!$B$1:$D$25,3,FALSE)</f>
        <v>0.56666666666666665</v>
      </c>
      <c r="L243" t="str">
        <f t="shared" ref="L243" si="277">CONCATENATE($D243,"-",$R$1,"-",M243)</f>
        <v>Verkooyen, John-Hanegraaf, Hein-8</v>
      </c>
      <c r="M243">
        <v>8</v>
      </c>
      <c r="N243">
        <f t="shared" si="265"/>
        <v>1E+17</v>
      </c>
      <c r="O243" t="str">
        <f t="shared" si="230"/>
        <v/>
      </c>
    </row>
    <row r="244" spans="2:15" ht="15">
      <c r="B244">
        <f t="shared" si="260"/>
        <v>1E+17</v>
      </c>
      <c r="C244" s="35" t="str">
        <f>_xlfn.IFNA(VLOOKUP(L244,Invoer!$A$3:$P$599,3,FALSE),"")</f>
        <v/>
      </c>
      <c r="D244" s="23">
        <f>Deelnemers!$B$17</f>
        <v>0</v>
      </c>
      <c r="E244" s="31" t="str">
        <f>IFERROR(IF(VLOOKUP(L244,Invoer!$A$3:$P$599,8,FALSE)&gt;$S$1,$S$1,VLOOKUP(L244,Invoer!$A$3:$P$599,8,FALSE)),"")</f>
        <v/>
      </c>
      <c r="F244" s="31" t="str">
        <f>_xlfn.IFNA(VLOOKUP(L244,Invoer!$A$3:$P$599,10,FALSE),"")</f>
        <v/>
      </c>
      <c r="G244" s="31" t="str">
        <f>_xlfn.IFNA(VLOOKUP(L244,Invoer!$A$3:$P$599,11,FALSE),"")</f>
        <v/>
      </c>
      <c r="H244" s="32" t="str">
        <f>_xlfn.IFNA(VLOOKUP(L244,Invoer!$A$3:$P$599,13,FALSE),"")</f>
        <v/>
      </c>
      <c r="I244" s="34" t="str">
        <f>_xlfn.IFNA(VLOOKUP(L244,Invoer!$A$3:$P$599,15,FALSE),"")</f>
        <v/>
      </c>
      <c r="J244" s="37">
        <f>VLOOKUP($R$1,Deelnemers!$B$1:$D$25,3,FALSE)</f>
        <v>0.56666666666666665</v>
      </c>
      <c r="L244" t="str">
        <f t="shared" ref="L244" si="278">CONCATENATE($R$1,"-",,$D244,"-",M244)</f>
        <v>Hanegraaf, Hein-0-1</v>
      </c>
      <c r="M244">
        <v>1</v>
      </c>
      <c r="N244">
        <f t="shared" si="265"/>
        <v>1E+17</v>
      </c>
      <c r="O244" t="str">
        <f t="shared" si="230"/>
        <v/>
      </c>
    </row>
    <row r="245" spans="2:15" ht="15">
      <c r="B245">
        <f t="shared" si="260"/>
        <v>1E+17</v>
      </c>
      <c r="C245" s="35" t="str">
        <f>_xlfn.IFNA(VLOOKUP(L245,Invoer!$A$3:$P$599,3,FALSE),"")</f>
        <v/>
      </c>
      <c r="D245" s="23">
        <f>Deelnemers!$B$17</f>
        <v>0</v>
      </c>
      <c r="E245" s="31" t="str">
        <f>IFERROR(IF(VLOOKUP(L245,Invoer!$A$3:$P$599,9,FALSE)&gt;$S$1,$S$1,VLOOKUP(L245,Invoer!$A$3:$P$599,9,FALSE)),"")</f>
        <v/>
      </c>
      <c r="F245" s="31" t="str">
        <f>_xlfn.IFNA(VLOOKUP(L245,Invoer!$A$3:$P$599,10,FALSE),"")</f>
        <v/>
      </c>
      <c r="G245" s="31" t="str">
        <f>_xlfn.IFNA(VLOOKUP(L245,Invoer!$A$3:$P$599,12,FALSE),"")</f>
        <v/>
      </c>
      <c r="H245" s="32" t="str">
        <f>_xlfn.IFNA(VLOOKUP(L245,Invoer!$A$3:$P$599,14,FALSE),"")</f>
        <v/>
      </c>
      <c r="I245" s="34" t="str">
        <f>_xlfn.IFNA(VLOOKUP(L245,Invoer!$A$3:$P$599,16,FALSE),"")</f>
        <v/>
      </c>
      <c r="J245" s="37">
        <f>VLOOKUP($R$1,Deelnemers!$B$1:$D$25,3,FALSE)</f>
        <v>0.56666666666666665</v>
      </c>
      <c r="L245" t="str">
        <f t="shared" ref="L245" si="279">CONCATENATE($D245,"-",$R$1,"-",M245)</f>
        <v>0-Hanegraaf, Hein-1</v>
      </c>
      <c r="M245">
        <v>1</v>
      </c>
      <c r="N245">
        <f t="shared" si="265"/>
        <v>1E+17</v>
      </c>
      <c r="O245" t="str">
        <f t="shared" si="230"/>
        <v/>
      </c>
    </row>
    <row r="246" spans="2:15" ht="15">
      <c r="B246">
        <f t="shared" si="260"/>
        <v>1E+17</v>
      </c>
      <c r="C246" s="35" t="str">
        <f>_xlfn.IFNA(VLOOKUP(L246,Invoer!$A$3:$P$599,3,FALSE),"")</f>
        <v/>
      </c>
      <c r="D246" s="23">
        <f>Deelnemers!$B$17</f>
        <v>0</v>
      </c>
      <c r="E246" s="31" t="str">
        <f>IFERROR(IF(VLOOKUP(L246,Invoer!$A$3:$P$599,8,FALSE)&gt;$S$1,$S$1,VLOOKUP(L246,Invoer!$A$3:$P$599,8,FALSE)),"")</f>
        <v/>
      </c>
      <c r="F246" s="31" t="str">
        <f>_xlfn.IFNA(VLOOKUP(L246,Invoer!$A$3:$P$599,10,FALSE),"")</f>
        <v/>
      </c>
      <c r="G246" s="31" t="str">
        <f>_xlfn.IFNA(VLOOKUP(L246,Invoer!$A$3:$P$599,11,FALSE),"")</f>
        <v/>
      </c>
      <c r="H246" s="32" t="str">
        <f>_xlfn.IFNA(VLOOKUP(L246,Invoer!$A$3:$P$599,13,FALSE),"")</f>
        <v/>
      </c>
      <c r="I246" s="34" t="str">
        <f>_xlfn.IFNA(VLOOKUP(L246,Invoer!$A$3:$P$599,15,FALSE),"")</f>
        <v/>
      </c>
      <c r="J246" s="37">
        <f>VLOOKUP($R$1,Deelnemers!$B$1:$D$25,3,FALSE)</f>
        <v>0.56666666666666665</v>
      </c>
      <c r="L246" t="str">
        <f t="shared" ref="L246" si="280">CONCATENATE($R$1,"-",,$D246,"-",M246)</f>
        <v>Hanegraaf, Hein-0-2</v>
      </c>
      <c r="M246">
        <v>2</v>
      </c>
      <c r="N246">
        <f t="shared" si="265"/>
        <v>1E+17</v>
      </c>
      <c r="O246" t="str">
        <f t="shared" si="230"/>
        <v/>
      </c>
    </row>
    <row r="247" spans="2:15" ht="15">
      <c r="B247">
        <f t="shared" si="260"/>
        <v>1E+17</v>
      </c>
      <c r="C247" s="35" t="str">
        <f>_xlfn.IFNA(VLOOKUP(L247,Invoer!$A$3:$P$599,3,FALSE),"")</f>
        <v/>
      </c>
      <c r="D247" s="23">
        <f>Deelnemers!$B$17</f>
        <v>0</v>
      </c>
      <c r="E247" s="31" t="str">
        <f>IFERROR(IF(VLOOKUP(L247,Invoer!$A$3:$P$599,9,FALSE)&gt;$S$1,$S$1,VLOOKUP(L247,Invoer!$A$3:$P$599,9,FALSE)),"")</f>
        <v/>
      </c>
      <c r="F247" s="31" t="str">
        <f>_xlfn.IFNA(VLOOKUP(L247,Invoer!$A$3:$P$599,10,FALSE),"")</f>
        <v/>
      </c>
      <c r="G247" s="31" t="str">
        <f>_xlfn.IFNA(VLOOKUP(L247,Invoer!$A$3:$P$599,12,FALSE),"")</f>
        <v/>
      </c>
      <c r="H247" s="32" t="str">
        <f>_xlfn.IFNA(VLOOKUP(L247,Invoer!$A$3:$P$599,14,FALSE),"")</f>
        <v/>
      </c>
      <c r="I247" s="34" t="str">
        <f>_xlfn.IFNA(VLOOKUP(L247,Invoer!$A$3:$P$599,16,FALSE),"")</f>
        <v/>
      </c>
      <c r="J247" s="37">
        <f>VLOOKUP($R$1,Deelnemers!$B$1:$D$25,3,FALSE)</f>
        <v>0.56666666666666665</v>
      </c>
      <c r="L247" t="str">
        <f t="shared" ref="L247" si="281">CONCATENATE($D247,"-",$R$1,"-",M247)</f>
        <v>0-Hanegraaf, Hein-2</v>
      </c>
      <c r="M247">
        <v>2</v>
      </c>
      <c r="N247">
        <f t="shared" si="265"/>
        <v>1E+17</v>
      </c>
      <c r="O247" t="str">
        <f t="shared" si="230"/>
        <v/>
      </c>
    </row>
    <row r="248" spans="2:15" ht="15">
      <c r="B248">
        <f t="shared" si="260"/>
        <v>1E+17</v>
      </c>
      <c r="C248" s="35" t="str">
        <f>_xlfn.IFNA(VLOOKUP(L248,Invoer!$A$3:$P$599,3,FALSE),"")</f>
        <v/>
      </c>
      <c r="D248" s="23">
        <f>Deelnemers!$B$17</f>
        <v>0</v>
      </c>
      <c r="E248" s="31" t="str">
        <f>IFERROR(IF(VLOOKUP(L248,Invoer!$A$3:$P$599,8,FALSE)&gt;$S$1,$S$1,VLOOKUP(L248,Invoer!$A$3:$P$599,8,FALSE)),"")</f>
        <v/>
      </c>
      <c r="F248" s="31" t="str">
        <f>_xlfn.IFNA(VLOOKUP(L248,Invoer!$A$3:$P$599,10,FALSE),"")</f>
        <v/>
      </c>
      <c r="G248" s="31" t="str">
        <f>_xlfn.IFNA(VLOOKUP(L248,Invoer!$A$3:$P$599,11,FALSE),"")</f>
        <v/>
      </c>
      <c r="H248" s="32" t="str">
        <f>_xlfn.IFNA(VLOOKUP(L248,Invoer!$A$3:$P$599,13,FALSE),"")</f>
        <v/>
      </c>
      <c r="I248" s="34" t="str">
        <f>_xlfn.IFNA(VLOOKUP(L248,Invoer!$A$3:$P$599,15,FALSE),"")</f>
        <v/>
      </c>
      <c r="J248" s="37">
        <f>VLOOKUP($R$1,Deelnemers!$B$1:$D$25,3,FALSE)</f>
        <v>0.56666666666666665</v>
      </c>
      <c r="L248" t="str">
        <f t="shared" ref="L248" si="282">CONCATENATE($R$1,"-",,$D248,"-",M248)</f>
        <v>Hanegraaf, Hein-0-3</v>
      </c>
      <c r="M248">
        <v>3</v>
      </c>
      <c r="N248">
        <f t="shared" si="265"/>
        <v>1E+17</v>
      </c>
      <c r="O248" t="str">
        <f t="shared" si="230"/>
        <v/>
      </c>
    </row>
    <row r="249" spans="2:15" ht="15">
      <c r="B249">
        <f t="shared" si="260"/>
        <v>1E+17</v>
      </c>
      <c r="C249" s="35" t="str">
        <f>_xlfn.IFNA(VLOOKUP(L249,Invoer!$A$3:$P$599,3,FALSE),"")</f>
        <v/>
      </c>
      <c r="D249" s="23">
        <f>Deelnemers!$B$17</f>
        <v>0</v>
      </c>
      <c r="E249" s="31" t="str">
        <f>IFERROR(IF(VLOOKUP(L249,Invoer!$A$3:$P$599,9,FALSE)&gt;$S$1,$S$1,VLOOKUP(L249,Invoer!$A$3:$P$599,9,FALSE)),"")</f>
        <v/>
      </c>
      <c r="F249" s="31" t="str">
        <f>_xlfn.IFNA(VLOOKUP(L249,Invoer!$A$3:$P$599,10,FALSE),"")</f>
        <v/>
      </c>
      <c r="G249" s="31" t="str">
        <f>_xlfn.IFNA(VLOOKUP(L249,Invoer!$A$3:$P$599,12,FALSE),"")</f>
        <v/>
      </c>
      <c r="H249" s="32" t="str">
        <f>_xlfn.IFNA(VLOOKUP(L249,Invoer!$A$3:$P$599,14,FALSE),"")</f>
        <v/>
      </c>
      <c r="I249" s="34" t="str">
        <f>_xlfn.IFNA(VLOOKUP(L249,Invoer!$A$3:$P$599,16,FALSE),"")</f>
        <v/>
      </c>
      <c r="J249" s="37">
        <f>VLOOKUP($R$1,Deelnemers!$B$1:$D$25,3,FALSE)</f>
        <v>0.56666666666666665</v>
      </c>
      <c r="L249" t="str">
        <f t="shared" ref="L249" si="283">CONCATENATE($D249,"-",$R$1,"-",M249)</f>
        <v>0-Hanegraaf, Hein-3</v>
      </c>
      <c r="M249">
        <v>3</v>
      </c>
      <c r="N249">
        <f t="shared" si="265"/>
        <v>1E+17</v>
      </c>
      <c r="O249" t="str">
        <f t="shared" si="230"/>
        <v/>
      </c>
    </row>
    <row r="250" spans="2:15" ht="15">
      <c r="B250">
        <f t="shared" si="260"/>
        <v>1E+17</v>
      </c>
      <c r="C250" s="35" t="str">
        <f>_xlfn.IFNA(VLOOKUP(L250,Invoer!$A$3:$P$599,3,FALSE),"")</f>
        <v/>
      </c>
      <c r="D250" s="23">
        <f>Deelnemers!$B$17</f>
        <v>0</v>
      </c>
      <c r="E250" s="31" t="str">
        <f>IFERROR(IF(VLOOKUP(L250,Invoer!$A$3:$P$599,8,FALSE)&gt;$S$1,$S$1,VLOOKUP(L250,Invoer!$A$3:$P$599,8,FALSE)),"")</f>
        <v/>
      </c>
      <c r="F250" s="31" t="str">
        <f>_xlfn.IFNA(VLOOKUP(L250,Invoer!$A$3:$P$599,10,FALSE),"")</f>
        <v/>
      </c>
      <c r="G250" s="31" t="str">
        <f>_xlfn.IFNA(VLOOKUP(L250,Invoer!$A$3:$P$599,11,FALSE),"")</f>
        <v/>
      </c>
      <c r="H250" s="32" t="str">
        <f>_xlfn.IFNA(VLOOKUP(L250,Invoer!$A$3:$P$599,13,FALSE),"")</f>
        <v/>
      </c>
      <c r="I250" s="34" t="str">
        <f>_xlfn.IFNA(VLOOKUP(L250,Invoer!$A$3:$P$599,15,FALSE),"")</f>
        <v/>
      </c>
      <c r="J250" s="37">
        <f>VLOOKUP($R$1,Deelnemers!$B$1:$D$25,3,FALSE)</f>
        <v>0.56666666666666665</v>
      </c>
      <c r="L250" t="str">
        <f t="shared" ref="L250" si="284">CONCATENATE($R$1,"-",,$D250,"-",M250)</f>
        <v>Hanegraaf, Hein-0-4</v>
      </c>
      <c r="M250">
        <v>4</v>
      </c>
      <c r="N250">
        <f t="shared" si="265"/>
        <v>1E+17</v>
      </c>
      <c r="O250" t="str">
        <f t="shared" si="230"/>
        <v/>
      </c>
    </row>
    <row r="251" spans="2:15" ht="15">
      <c r="B251">
        <f t="shared" si="260"/>
        <v>1E+17</v>
      </c>
      <c r="C251" s="35" t="str">
        <f>_xlfn.IFNA(VLOOKUP(L251,Invoer!$A$3:$P$599,3,FALSE),"")</f>
        <v/>
      </c>
      <c r="D251" s="23">
        <f>Deelnemers!$B$17</f>
        <v>0</v>
      </c>
      <c r="E251" s="31" t="str">
        <f>IFERROR(IF(VLOOKUP(L251,Invoer!$A$3:$P$599,9,FALSE)&gt;$S$1,$S$1,VLOOKUP(L251,Invoer!$A$3:$P$599,9,FALSE)),"")</f>
        <v/>
      </c>
      <c r="F251" s="31" t="str">
        <f>_xlfn.IFNA(VLOOKUP(L251,Invoer!$A$3:$P$599,10,FALSE),"")</f>
        <v/>
      </c>
      <c r="G251" s="31" t="str">
        <f>_xlfn.IFNA(VLOOKUP(L251,Invoer!$A$3:$P$599,12,FALSE),"")</f>
        <v/>
      </c>
      <c r="H251" s="32" t="str">
        <f>_xlfn.IFNA(VLOOKUP(L251,Invoer!$A$3:$P$599,14,FALSE),"")</f>
        <v/>
      </c>
      <c r="I251" s="34" t="str">
        <f>_xlfn.IFNA(VLOOKUP(L251,Invoer!$A$3:$P$599,16,FALSE),"")</f>
        <v/>
      </c>
      <c r="J251" s="37">
        <f>VLOOKUP($R$1,Deelnemers!$B$1:$D$25,3,FALSE)</f>
        <v>0.56666666666666665</v>
      </c>
      <c r="L251" t="str">
        <f t="shared" ref="L251" si="285">CONCATENATE($D251,"-",$R$1,"-",M251)</f>
        <v>0-Hanegraaf, Hein-4</v>
      </c>
      <c r="M251">
        <v>4</v>
      </c>
      <c r="N251">
        <f t="shared" si="265"/>
        <v>1E+17</v>
      </c>
      <c r="O251" t="str">
        <f t="shared" si="230"/>
        <v/>
      </c>
    </row>
    <row r="252" spans="2:15" ht="15">
      <c r="B252">
        <f t="shared" si="260"/>
        <v>1E+17</v>
      </c>
      <c r="C252" s="35" t="str">
        <f>_xlfn.IFNA(VLOOKUP(L252,Invoer!$A$3:$P$599,3,FALSE),"")</f>
        <v/>
      </c>
      <c r="D252" s="23">
        <f>Deelnemers!$B$17</f>
        <v>0</v>
      </c>
      <c r="E252" s="31" t="str">
        <f>IFERROR(IF(VLOOKUP(L252,Invoer!$A$3:$P$599,8,FALSE)&gt;$S$1,$S$1,VLOOKUP(L252,Invoer!$A$3:$P$599,8,FALSE)),"")</f>
        <v/>
      </c>
      <c r="F252" s="31" t="str">
        <f>_xlfn.IFNA(VLOOKUP(L252,Invoer!$A$3:$P$599,10,FALSE),"")</f>
        <v/>
      </c>
      <c r="G252" s="31" t="str">
        <f>_xlfn.IFNA(VLOOKUP(L252,Invoer!$A$3:$P$599,11,FALSE),"")</f>
        <v/>
      </c>
      <c r="H252" s="32" t="str">
        <f>_xlfn.IFNA(VLOOKUP(L252,Invoer!$A$3:$P$599,13,FALSE),"")</f>
        <v/>
      </c>
      <c r="I252" s="34" t="str">
        <f>_xlfn.IFNA(VLOOKUP(L252,Invoer!$A$3:$P$599,15,FALSE),"")</f>
        <v/>
      </c>
      <c r="J252" s="37">
        <f>VLOOKUP($R$1,Deelnemers!$B$1:$D$25,3,FALSE)</f>
        <v>0.56666666666666665</v>
      </c>
      <c r="L252" t="str">
        <f t="shared" ref="L252" si="286">CONCATENATE($R$1,"-",,$D252,"-",M252)</f>
        <v>Hanegraaf, Hein-0-5</v>
      </c>
      <c r="M252">
        <v>5</v>
      </c>
      <c r="N252">
        <f t="shared" si="265"/>
        <v>1E+17</v>
      </c>
      <c r="O252" t="str">
        <f t="shared" si="230"/>
        <v/>
      </c>
    </row>
    <row r="253" spans="2:15" ht="15">
      <c r="B253">
        <f t="shared" si="260"/>
        <v>1E+17</v>
      </c>
      <c r="C253" s="35" t="str">
        <f>_xlfn.IFNA(VLOOKUP(L253,Invoer!$A$3:$P$599,3,FALSE),"")</f>
        <v/>
      </c>
      <c r="D253" s="23">
        <f>Deelnemers!$B$17</f>
        <v>0</v>
      </c>
      <c r="E253" s="31" t="str">
        <f>IFERROR(IF(VLOOKUP(L253,Invoer!$A$3:$P$599,9,FALSE)&gt;$S$1,$S$1,VLOOKUP(L253,Invoer!$A$3:$P$599,9,FALSE)),"")</f>
        <v/>
      </c>
      <c r="F253" s="31" t="str">
        <f>_xlfn.IFNA(VLOOKUP(L253,Invoer!$A$3:$P$599,10,FALSE),"")</f>
        <v/>
      </c>
      <c r="G253" s="31" t="str">
        <f>_xlfn.IFNA(VLOOKUP(L253,Invoer!$A$3:$P$599,12,FALSE),"")</f>
        <v/>
      </c>
      <c r="H253" s="32" t="str">
        <f>_xlfn.IFNA(VLOOKUP(L253,Invoer!$A$3:$P$599,14,FALSE),"")</f>
        <v/>
      </c>
      <c r="I253" s="34" t="str">
        <f>_xlfn.IFNA(VLOOKUP(L253,Invoer!$A$3:$P$599,16,FALSE),"")</f>
        <v/>
      </c>
      <c r="J253" s="37">
        <f>VLOOKUP($R$1,Deelnemers!$B$1:$D$25,3,FALSE)</f>
        <v>0.56666666666666665</v>
      </c>
      <c r="L253" t="str">
        <f t="shared" ref="L253" si="287">CONCATENATE($D253,"-",$R$1,"-",M253)</f>
        <v>0-Hanegraaf, Hein-5</v>
      </c>
      <c r="M253">
        <v>5</v>
      </c>
      <c r="N253">
        <f t="shared" si="265"/>
        <v>1E+17</v>
      </c>
      <c r="O253" t="str">
        <f t="shared" si="230"/>
        <v/>
      </c>
    </row>
    <row r="254" spans="2:15" ht="15">
      <c r="B254">
        <f t="shared" si="260"/>
        <v>1E+17</v>
      </c>
      <c r="C254" s="35" t="str">
        <f>_xlfn.IFNA(VLOOKUP(L254,Invoer!$A$3:$P$599,3,FALSE),"")</f>
        <v/>
      </c>
      <c r="D254" s="23">
        <f>Deelnemers!$B$17</f>
        <v>0</v>
      </c>
      <c r="E254" s="31" t="str">
        <f>IFERROR(IF(VLOOKUP(L254,Invoer!$A$3:$P$599,8,FALSE)&gt;$S$1,$S$1,VLOOKUP(L254,Invoer!$A$3:$P$599,8,FALSE)),"")</f>
        <v/>
      </c>
      <c r="F254" s="31" t="str">
        <f>_xlfn.IFNA(VLOOKUP(L254,Invoer!$A$3:$P$599,10,FALSE),"")</f>
        <v/>
      </c>
      <c r="G254" s="31" t="str">
        <f>_xlfn.IFNA(VLOOKUP(L254,Invoer!$A$3:$P$599,11,FALSE),"")</f>
        <v/>
      </c>
      <c r="H254" s="32" t="str">
        <f>_xlfn.IFNA(VLOOKUP(L254,Invoer!$A$3:$P$599,13,FALSE),"")</f>
        <v/>
      </c>
      <c r="I254" s="34" t="str">
        <f>_xlfn.IFNA(VLOOKUP(L254,Invoer!$A$3:$P$599,15,FALSE),"")</f>
        <v/>
      </c>
      <c r="J254" s="37">
        <f>VLOOKUP($R$1,Deelnemers!$B$1:$D$25,3,FALSE)</f>
        <v>0.56666666666666665</v>
      </c>
      <c r="L254" t="str">
        <f t="shared" ref="L254" si="288">CONCATENATE($R$1,"-",,$D254,"-",M254)</f>
        <v>Hanegraaf, Hein-0-6</v>
      </c>
      <c r="M254">
        <v>6</v>
      </c>
      <c r="N254">
        <f t="shared" si="265"/>
        <v>1E+17</v>
      </c>
      <c r="O254" t="str">
        <f t="shared" si="230"/>
        <v/>
      </c>
    </row>
    <row r="255" spans="2:15" ht="15">
      <c r="B255">
        <f t="shared" si="260"/>
        <v>1E+17</v>
      </c>
      <c r="C255" s="35" t="str">
        <f>_xlfn.IFNA(VLOOKUP(L255,Invoer!$A$3:$P$599,3,FALSE),"")</f>
        <v/>
      </c>
      <c r="D255" s="23">
        <f>Deelnemers!$B$17</f>
        <v>0</v>
      </c>
      <c r="E255" s="31" t="str">
        <f>IFERROR(IF(VLOOKUP(L255,Invoer!$A$3:$P$599,9,FALSE)&gt;$S$1,$S$1,VLOOKUP(L255,Invoer!$A$3:$P$599,9,FALSE)),"")</f>
        <v/>
      </c>
      <c r="F255" s="31" t="str">
        <f>_xlfn.IFNA(VLOOKUP(L255,Invoer!$A$3:$P$599,10,FALSE),"")</f>
        <v/>
      </c>
      <c r="G255" s="31" t="str">
        <f>_xlfn.IFNA(VLOOKUP(L255,Invoer!$A$3:$P$599,12,FALSE),"")</f>
        <v/>
      </c>
      <c r="H255" s="32" t="str">
        <f>_xlfn.IFNA(VLOOKUP(L255,Invoer!$A$3:$P$599,14,FALSE),"")</f>
        <v/>
      </c>
      <c r="I255" s="34" t="str">
        <f>_xlfn.IFNA(VLOOKUP(L255,Invoer!$A$3:$P$599,16,FALSE),"")</f>
        <v/>
      </c>
      <c r="J255" s="37">
        <f>VLOOKUP($R$1,Deelnemers!$B$1:$D$25,3,FALSE)</f>
        <v>0.56666666666666665</v>
      </c>
      <c r="L255" t="str">
        <f t="shared" ref="L255" si="289">CONCATENATE($D255,"-",$R$1,"-",M255)</f>
        <v>0-Hanegraaf, Hein-6</v>
      </c>
      <c r="M255">
        <v>6</v>
      </c>
      <c r="N255">
        <f t="shared" si="265"/>
        <v>1E+17</v>
      </c>
      <c r="O255" t="str">
        <f t="shared" si="230"/>
        <v/>
      </c>
    </row>
    <row r="256" spans="2:15" ht="15">
      <c r="B256">
        <f t="shared" si="260"/>
        <v>1E+17</v>
      </c>
      <c r="C256" s="35" t="str">
        <f>_xlfn.IFNA(VLOOKUP(L256,Invoer!$A$3:$P$599,3,FALSE),"")</f>
        <v/>
      </c>
      <c r="D256" s="23">
        <f>Deelnemers!$B$17</f>
        <v>0</v>
      </c>
      <c r="E256" s="31" t="str">
        <f>IFERROR(IF(VLOOKUP(L256,Invoer!$A$3:$P$599,8,FALSE)&gt;$S$1,$S$1,VLOOKUP(L256,Invoer!$A$3:$P$599,8,FALSE)),"")</f>
        <v/>
      </c>
      <c r="F256" s="31" t="str">
        <f>_xlfn.IFNA(VLOOKUP(L256,Invoer!$A$3:$P$599,10,FALSE),"")</f>
        <v/>
      </c>
      <c r="G256" s="31" t="str">
        <f>_xlfn.IFNA(VLOOKUP(L256,Invoer!$A$3:$P$599,11,FALSE),"")</f>
        <v/>
      </c>
      <c r="H256" s="32" t="str">
        <f>_xlfn.IFNA(VLOOKUP(L256,Invoer!$A$3:$P$599,13,FALSE),"")</f>
        <v/>
      </c>
      <c r="I256" s="34" t="str">
        <f>_xlfn.IFNA(VLOOKUP(L256,Invoer!$A$3:$P$599,15,FALSE),"")</f>
        <v/>
      </c>
      <c r="J256" s="37">
        <f>VLOOKUP($R$1,Deelnemers!$B$1:$D$25,3,FALSE)</f>
        <v>0.56666666666666665</v>
      </c>
      <c r="L256" t="str">
        <f t="shared" ref="L256" si="290">CONCATENATE($R$1,"-",,$D256,"-",M256)</f>
        <v>Hanegraaf, Hein-0-7</v>
      </c>
      <c r="M256">
        <v>7</v>
      </c>
      <c r="N256">
        <f t="shared" si="265"/>
        <v>1E+17</v>
      </c>
      <c r="O256" t="str">
        <f t="shared" si="230"/>
        <v/>
      </c>
    </row>
    <row r="257" spans="2:15" ht="15">
      <c r="B257">
        <f t="shared" si="260"/>
        <v>1E+17</v>
      </c>
      <c r="C257" s="35" t="str">
        <f>_xlfn.IFNA(VLOOKUP(L257,Invoer!$A$3:$P$599,3,FALSE),"")</f>
        <v/>
      </c>
      <c r="D257" s="23">
        <f>Deelnemers!$B$17</f>
        <v>0</v>
      </c>
      <c r="E257" s="31" t="str">
        <f>IFERROR(IF(VLOOKUP(L257,Invoer!$A$3:$P$599,9,FALSE)&gt;$S$1,$S$1,VLOOKUP(L257,Invoer!$A$3:$P$599,9,FALSE)),"")</f>
        <v/>
      </c>
      <c r="F257" s="31" t="str">
        <f>_xlfn.IFNA(VLOOKUP(L257,Invoer!$A$3:$P$599,10,FALSE),"")</f>
        <v/>
      </c>
      <c r="G257" s="31" t="str">
        <f>_xlfn.IFNA(VLOOKUP(L257,Invoer!$A$3:$P$599,12,FALSE),"")</f>
        <v/>
      </c>
      <c r="H257" s="32" t="str">
        <f>_xlfn.IFNA(VLOOKUP(L257,Invoer!$A$3:$P$599,14,FALSE),"")</f>
        <v/>
      </c>
      <c r="I257" s="34" t="str">
        <f>_xlfn.IFNA(VLOOKUP(L257,Invoer!$A$3:$P$599,16,FALSE),"")</f>
        <v/>
      </c>
      <c r="J257" s="37">
        <f>VLOOKUP($R$1,Deelnemers!$B$1:$D$25,3,FALSE)</f>
        <v>0.56666666666666665</v>
      </c>
      <c r="L257" t="str">
        <f t="shared" ref="L257" si="291">CONCATENATE($D257,"-",$R$1,"-",M257)</f>
        <v>0-Hanegraaf, Hein-7</v>
      </c>
      <c r="M257">
        <v>7</v>
      </c>
      <c r="N257">
        <f t="shared" si="265"/>
        <v>1E+17</v>
      </c>
      <c r="O257" t="str">
        <f t="shared" si="230"/>
        <v/>
      </c>
    </row>
    <row r="258" spans="2:15" ht="15">
      <c r="B258">
        <f t="shared" si="260"/>
        <v>1E+17</v>
      </c>
      <c r="C258" s="35" t="str">
        <f>_xlfn.IFNA(VLOOKUP(L258,Invoer!$A$3:$P$599,3,FALSE),"")</f>
        <v/>
      </c>
      <c r="D258" s="23">
        <f>Deelnemers!$B$17</f>
        <v>0</v>
      </c>
      <c r="E258" s="31" t="str">
        <f>IFERROR(IF(VLOOKUP(L258,Invoer!$A$3:$P$599,8,FALSE)&gt;$S$1,$S$1,VLOOKUP(L258,Invoer!$A$3:$P$599,8,FALSE)),"")</f>
        <v/>
      </c>
      <c r="F258" s="31" t="str">
        <f>_xlfn.IFNA(VLOOKUP(L258,Invoer!$A$3:$P$599,10,FALSE),"")</f>
        <v/>
      </c>
      <c r="G258" s="31" t="str">
        <f>_xlfn.IFNA(VLOOKUP(L258,Invoer!$A$3:$P$599,11,FALSE),"")</f>
        <v/>
      </c>
      <c r="H258" s="32" t="str">
        <f>_xlfn.IFNA(VLOOKUP(L258,Invoer!$A$3:$P$599,13,FALSE),"")</f>
        <v/>
      </c>
      <c r="I258" s="34" t="str">
        <f>_xlfn.IFNA(VLOOKUP(L258,Invoer!$A$3:$P$599,15,FALSE),"")</f>
        <v/>
      </c>
      <c r="J258" s="37">
        <f>VLOOKUP($R$1,Deelnemers!$B$1:$D$25,3,FALSE)</f>
        <v>0.56666666666666665</v>
      </c>
      <c r="L258" t="str">
        <f t="shared" ref="L258" si="292">CONCATENATE($R$1,"-",,$D258,"-",M258)</f>
        <v>Hanegraaf, Hein-0-8</v>
      </c>
      <c r="M258">
        <v>8</v>
      </c>
      <c r="N258">
        <f t="shared" si="265"/>
        <v>1E+17</v>
      </c>
      <c r="O258" t="str">
        <f t="shared" si="230"/>
        <v/>
      </c>
    </row>
    <row r="259" spans="2:15" ht="15">
      <c r="B259">
        <f t="shared" si="260"/>
        <v>1E+17</v>
      </c>
      <c r="C259" s="35" t="str">
        <f>_xlfn.IFNA(VLOOKUP(L259,Invoer!$A$3:$P$599,3,FALSE),"")</f>
        <v/>
      </c>
      <c r="D259" s="23">
        <f>Deelnemers!$B$17</f>
        <v>0</v>
      </c>
      <c r="E259" s="31" t="str">
        <f>IFERROR(IF(VLOOKUP(L259,Invoer!$A$3:$P$599,9,FALSE)&gt;$S$1,$S$1,VLOOKUP(L259,Invoer!$A$3:$P$599,9,FALSE)),"")</f>
        <v/>
      </c>
      <c r="F259" s="31" t="str">
        <f>_xlfn.IFNA(VLOOKUP(L259,Invoer!$A$3:$P$599,10,FALSE),"")</f>
        <v/>
      </c>
      <c r="G259" s="31" t="str">
        <f>_xlfn.IFNA(VLOOKUP(L259,Invoer!$A$3:$P$599,12,FALSE),"")</f>
        <v/>
      </c>
      <c r="H259" s="32" t="str">
        <f>_xlfn.IFNA(VLOOKUP(L259,Invoer!$A$3:$P$599,14,FALSE),"")</f>
        <v/>
      </c>
      <c r="I259" s="34" t="str">
        <f>_xlfn.IFNA(VLOOKUP(L259,Invoer!$A$3:$P$599,16,FALSE),"")</f>
        <v/>
      </c>
      <c r="J259" s="37">
        <f>VLOOKUP($R$1,Deelnemers!$B$1:$D$25,3,FALSE)</f>
        <v>0.56666666666666665</v>
      </c>
      <c r="L259" t="str">
        <f t="shared" ref="L259" si="293">CONCATENATE($D259,"-",$R$1,"-",M259)</f>
        <v>0-Hanegraaf, Hein-8</v>
      </c>
      <c r="M259">
        <v>8</v>
      </c>
      <c r="N259">
        <f t="shared" si="265"/>
        <v>1E+17</v>
      </c>
      <c r="O259" t="str">
        <f t="shared" si="230"/>
        <v/>
      </c>
    </row>
    <row r="260" spans="2:15" ht="15">
      <c r="B260">
        <f t="shared" si="260"/>
        <v>1E+17</v>
      </c>
      <c r="C260" s="35" t="str">
        <f>_xlfn.IFNA(VLOOKUP(L260,Invoer!$A$3:$P$599,3,FALSE),"")</f>
        <v/>
      </c>
      <c r="D260" s="23">
        <f>Deelnemers!$B$18</f>
        <v>0</v>
      </c>
      <c r="E260" s="31" t="str">
        <f>IFERROR(IF(VLOOKUP(L260,Invoer!$A$3:$P$599,8,FALSE)&gt;$S$1,$S$1,VLOOKUP(L260,Invoer!$A$3:$P$599,8,FALSE)),"")</f>
        <v/>
      </c>
      <c r="F260" s="31" t="str">
        <f>_xlfn.IFNA(VLOOKUP(L260,Invoer!$A$3:$P$599,10,FALSE),"")</f>
        <v/>
      </c>
      <c r="G260" s="31" t="str">
        <f>_xlfn.IFNA(VLOOKUP(L260,Invoer!$A$3:$P$599,11,FALSE),"")</f>
        <v/>
      </c>
      <c r="H260" s="32" t="str">
        <f>_xlfn.IFNA(VLOOKUP(L260,Invoer!$A$3:$P$599,13,FALSE),"")</f>
        <v/>
      </c>
      <c r="I260" s="34" t="str">
        <f>_xlfn.IFNA(VLOOKUP(L260,Invoer!$A$3:$P$599,15,FALSE),"")</f>
        <v/>
      </c>
      <c r="J260" s="37">
        <f>VLOOKUP($R$1,Deelnemers!$B$1:$D$25,3,FALSE)</f>
        <v>0.56666666666666665</v>
      </c>
      <c r="L260" t="str">
        <f t="shared" ref="L260" si="294">CONCATENATE($R$1,"-",,$D260,"-",M260)</f>
        <v>Hanegraaf, Hein-0-1</v>
      </c>
      <c r="M260">
        <v>1</v>
      </c>
      <c r="N260">
        <f t="shared" si="265"/>
        <v>1E+17</v>
      </c>
      <c r="O260" t="str">
        <f t="shared" si="230"/>
        <v/>
      </c>
    </row>
    <row r="261" spans="2:15" ht="15">
      <c r="B261">
        <f t="shared" si="260"/>
        <v>1E+17</v>
      </c>
      <c r="C261" s="35" t="str">
        <f>_xlfn.IFNA(VLOOKUP(L261,Invoer!$A$3:$P$599,3,FALSE),"")</f>
        <v/>
      </c>
      <c r="D261" s="23">
        <f>Deelnemers!$B$18</f>
        <v>0</v>
      </c>
      <c r="E261" s="31" t="str">
        <f>IFERROR(IF(VLOOKUP(L261,Invoer!$A$3:$P$599,9,FALSE)&gt;$S$1,$S$1,VLOOKUP(L261,Invoer!$A$3:$P$599,9,FALSE)),"")</f>
        <v/>
      </c>
      <c r="F261" s="31" t="str">
        <f>_xlfn.IFNA(VLOOKUP(L261,Invoer!$A$3:$P$599,10,FALSE),"")</f>
        <v/>
      </c>
      <c r="G261" s="31" t="str">
        <f>_xlfn.IFNA(VLOOKUP(L261,Invoer!$A$3:$P$599,12,FALSE),"")</f>
        <v/>
      </c>
      <c r="H261" s="32" t="str">
        <f>_xlfn.IFNA(VLOOKUP(L261,Invoer!$A$3:$P$599,14,FALSE),"")</f>
        <v/>
      </c>
      <c r="I261" s="34" t="str">
        <f>_xlfn.IFNA(VLOOKUP(L261,Invoer!$A$3:$P$599,16,FALSE),"")</f>
        <v/>
      </c>
      <c r="J261" s="37">
        <f>VLOOKUP($R$1,Deelnemers!$B$1:$D$25,3,FALSE)</f>
        <v>0.56666666666666665</v>
      </c>
      <c r="L261" t="str">
        <f t="shared" ref="L261" si="295">CONCATENATE($D261,"-",$R$1,"-",M261)</f>
        <v>0-Hanegraaf, Hein-1</v>
      </c>
      <c r="M261">
        <v>1</v>
      </c>
      <c r="N261">
        <f t="shared" si="265"/>
        <v>1E+17</v>
      </c>
      <c r="O261" t="str">
        <f t="shared" si="230"/>
        <v/>
      </c>
    </row>
    <row r="262" spans="2:15" ht="15">
      <c r="B262">
        <f t="shared" si="260"/>
        <v>1E+17</v>
      </c>
      <c r="C262" s="35" t="str">
        <f>_xlfn.IFNA(VLOOKUP(L262,Invoer!$A$3:$P$599,3,FALSE),"")</f>
        <v/>
      </c>
      <c r="D262" s="23">
        <f>Deelnemers!$B$18</f>
        <v>0</v>
      </c>
      <c r="E262" s="31" t="str">
        <f>IFERROR(IF(VLOOKUP(L262,Invoer!$A$3:$P$599,8,FALSE)&gt;$S$1,$S$1,VLOOKUP(L262,Invoer!$A$3:$P$599,8,FALSE)),"")</f>
        <v/>
      </c>
      <c r="F262" s="31" t="str">
        <f>_xlfn.IFNA(VLOOKUP(L262,Invoer!$A$3:$P$599,10,FALSE),"")</f>
        <v/>
      </c>
      <c r="G262" s="31" t="str">
        <f>_xlfn.IFNA(VLOOKUP(L262,Invoer!$A$3:$P$599,11,FALSE),"")</f>
        <v/>
      </c>
      <c r="H262" s="32" t="str">
        <f>_xlfn.IFNA(VLOOKUP(L262,Invoer!$A$3:$P$599,13,FALSE),"")</f>
        <v/>
      </c>
      <c r="I262" s="34" t="str">
        <f>_xlfn.IFNA(VLOOKUP(L262,Invoer!$A$3:$P$599,15,FALSE),"")</f>
        <v/>
      </c>
      <c r="J262" s="37">
        <f>VLOOKUP($R$1,Deelnemers!$B$1:$D$25,3,FALSE)</f>
        <v>0.56666666666666665</v>
      </c>
      <c r="L262" t="str">
        <f t="shared" ref="L262" si="296">CONCATENATE($R$1,"-",,$D262,"-",M262)</f>
        <v>Hanegraaf, Hein-0-2</v>
      </c>
      <c r="M262">
        <v>2</v>
      </c>
      <c r="N262">
        <f t="shared" si="265"/>
        <v>1E+17</v>
      </c>
      <c r="O262" t="str">
        <f t="shared" ref="O262:O325" si="297">IF(Q262="","",O261+1)</f>
        <v/>
      </c>
    </row>
    <row r="263" spans="2:15" ht="15">
      <c r="B263">
        <f t="shared" si="260"/>
        <v>1E+17</v>
      </c>
      <c r="C263" s="35" t="str">
        <f>_xlfn.IFNA(VLOOKUP(L263,Invoer!$A$3:$P$599,3,FALSE),"")</f>
        <v/>
      </c>
      <c r="D263" s="23">
        <f>Deelnemers!$B$18</f>
        <v>0</v>
      </c>
      <c r="E263" s="31" t="str">
        <f>IFERROR(IF(VLOOKUP(L263,Invoer!$A$3:$P$599,9,FALSE)&gt;$S$1,$S$1,VLOOKUP(L263,Invoer!$A$3:$P$599,9,FALSE)),"")</f>
        <v/>
      </c>
      <c r="F263" s="31" t="str">
        <f>_xlfn.IFNA(VLOOKUP(L263,Invoer!$A$3:$P$599,10,FALSE),"")</f>
        <v/>
      </c>
      <c r="G263" s="31" t="str">
        <f>_xlfn.IFNA(VLOOKUP(L263,Invoer!$A$3:$P$599,12,FALSE),"")</f>
        <v/>
      </c>
      <c r="H263" s="32" t="str">
        <f>_xlfn.IFNA(VLOOKUP(L263,Invoer!$A$3:$P$599,14,FALSE),"")</f>
        <v/>
      </c>
      <c r="I263" s="34" t="str">
        <f>_xlfn.IFNA(VLOOKUP(L263,Invoer!$A$3:$P$599,16,FALSE),"")</f>
        <v/>
      </c>
      <c r="J263" s="37">
        <f>VLOOKUP($R$1,Deelnemers!$B$1:$D$25,3,FALSE)</f>
        <v>0.56666666666666665</v>
      </c>
      <c r="L263" t="str">
        <f t="shared" ref="L263" si="298">CONCATENATE($D263,"-",$R$1,"-",M263)</f>
        <v>0-Hanegraaf, Hein-2</v>
      </c>
      <c r="M263">
        <v>2</v>
      </c>
      <c r="N263">
        <f t="shared" si="265"/>
        <v>1E+17</v>
      </c>
      <c r="O263" t="str">
        <f t="shared" si="297"/>
        <v/>
      </c>
    </row>
    <row r="264" spans="2:15" ht="15">
      <c r="B264">
        <f t="shared" si="260"/>
        <v>1E+17</v>
      </c>
      <c r="C264" s="35" t="str">
        <f>_xlfn.IFNA(VLOOKUP(L264,Invoer!$A$3:$P$599,3,FALSE),"")</f>
        <v/>
      </c>
      <c r="D264" s="23">
        <f>Deelnemers!$B$18</f>
        <v>0</v>
      </c>
      <c r="E264" s="31" t="str">
        <f>IFERROR(IF(VLOOKUP(L264,Invoer!$A$3:$P$599,8,FALSE)&gt;$S$1,$S$1,VLOOKUP(L264,Invoer!$A$3:$P$599,8,FALSE)),"")</f>
        <v/>
      </c>
      <c r="F264" s="31" t="str">
        <f>_xlfn.IFNA(VLOOKUP(L264,Invoer!$A$3:$P$599,10,FALSE),"")</f>
        <v/>
      </c>
      <c r="G264" s="31" t="str">
        <f>_xlfn.IFNA(VLOOKUP(L264,Invoer!$A$3:$P$599,11,FALSE),"")</f>
        <v/>
      </c>
      <c r="H264" s="32" t="str">
        <f>_xlfn.IFNA(VLOOKUP(L264,Invoer!$A$3:$P$599,13,FALSE),"")</f>
        <v/>
      </c>
      <c r="I264" s="34" t="str">
        <f>_xlfn.IFNA(VLOOKUP(L264,Invoer!$A$3:$P$599,15,FALSE),"")</f>
        <v/>
      </c>
      <c r="J264" s="37">
        <f>VLOOKUP($R$1,Deelnemers!$B$1:$D$25,3,FALSE)</f>
        <v>0.56666666666666665</v>
      </c>
      <c r="L264" t="str">
        <f t="shared" ref="L264" si="299">CONCATENATE($R$1,"-",,$D264,"-",M264)</f>
        <v>Hanegraaf, Hein-0-3</v>
      </c>
      <c r="M264">
        <v>3</v>
      </c>
      <c r="N264">
        <f t="shared" si="265"/>
        <v>1E+17</v>
      </c>
      <c r="O264" t="str">
        <f t="shared" si="297"/>
        <v/>
      </c>
    </row>
    <row r="265" spans="2:15" ht="15">
      <c r="B265">
        <f t="shared" si="260"/>
        <v>1E+17</v>
      </c>
      <c r="C265" s="35" t="str">
        <f>_xlfn.IFNA(VLOOKUP(L265,Invoer!$A$3:$P$599,3,FALSE),"")</f>
        <v/>
      </c>
      <c r="D265" s="23">
        <f>Deelnemers!$B$18</f>
        <v>0</v>
      </c>
      <c r="E265" s="31" t="str">
        <f>IFERROR(IF(VLOOKUP(L265,Invoer!$A$3:$P$599,9,FALSE)&gt;$S$1,$S$1,VLOOKUP(L265,Invoer!$A$3:$P$599,9,FALSE)),"")</f>
        <v/>
      </c>
      <c r="F265" s="31" t="str">
        <f>_xlfn.IFNA(VLOOKUP(L265,Invoer!$A$3:$P$599,10,FALSE),"")</f>
        <v/>
      </c>
      <c r="G265" s="31" t="str">
        <f>_xlfn.IFNA(VLOOKUP(L265,Invoer!$A$3:$P$599,12,FALSE),"")</f>
        <v/>
      </c>
      <c r="H265" s="32" t="str">
        <f>_xlfn.IFNA(VLOOKUP(L265,Invoer!$A$3:$P$599,14,FALSE),"")</f>
        <v/>
      </c>
      <c r="I265" s="34" t="str">
        <f>_xlfn.IFNA(VLOOKUP(L265,Invoer!$A$3:$P$599,16,FALSE),"")</f>
        <v/>
      </c>
      <c r="J265" s="37">
        <f>VLOOKUP($R$1,Deelnemers!$B$1:$D$25,3,FALSE)</f>
        <v>0.56666666666666665</v>
      </c>
      <c r="L265" t="str">
        <f t="shared" ref="L265" si="300">CONCATENATE($D265,"-",$R$1,"-",M265)</f>
        <v>0-Hanegraaf, Hein-3</v>
      </c>
      <c r="M265">
        <v>3</v>
      </c>
      <c r="N265">
        <f t="shared" si="265"/>
        <v>1E+17</v>
      </c>
      <c r="O265" t="str">
        <f t="shared" si="297"/>
        <v/>
      </c>
    </row>
    <row r="266" spans="2:15" ht="15">
      <c r="B266">
        <f t="shared" si="260"/>
        <v>1E+17</v>
      </c>
      <c r="C266" s="35" t="str">
        <f>_xlfn.IFNA(VLOOKUP(L266,Invoer!$A$3:$P$599,3,FALSE),"")</f>
        <v/>
      </c>
      <c r="D266" s="23">
        <f>Deelnemers!$B$18</f>
        <v>0</v>
      </c>
      <c r="E266" s="31" t="str">
        <f>IFERROR(IF(VLOOKUP(L266,Invoer!$A$3:$P$599,8,FALSE)&gt;$S$1,$S$1,VLOOKUP(L266,Invoer!$A$3:$P$599,8,FALSE)),"")</f>
        <v/>
      </c>
      <c r="F266" s="31" t="str">
        <f>_xlfn.IFNA(VLOOKUP(L266,Invoer!$A$3:$P$599,10,FALSE),"")</f>
        <v/>
      </c>
      <c r="G266" s="31" t="str">
        <f>_xlfn.IFNA(VLOOKUP(L266,Invoer!$A$3:$P$599,11,FALSE),"")</f>
        <v/>
      </c>
      <c r="H266" s="32" t="str">
        <f>_xlfn.IFNA(VLOOKUP(L266,Invoer!$A$3:$P$599,13,FALSE),"")</f>
        <v/>
      </c>
      <c r="I266" s="34" t="str">
        <f>_xlfn.IFNA(VLOOKUP(L266,Invoer!$A$3:$P$599,15,FALSE),"")</f>
        <v/>
      </c>
      <c r="J266" s="37">
        <f>VLOOKUP($R$1,Deelnemers!$B$1:$D$25,3,FALSE)</f>
        <v>0.56666666666666665</v>
      </c>
      <c r="L266" t="str">
        <f t="shared" ref="L266" si="301">CONCATENATE($R$1,"-",,$D266,"-",M266)</f>
        <v>Hanegraaf, Hein-0-4</v>
      </c>
      <c r="M266">
        <v>4</v>
      </c>
      <c r="N266">
        <f t="shared" si="265"/>
        <v>1E+17</v>
      </c>
      <c r="O266" t="str">
        <f t="shared" si="297"/>
        <v/>
      </c>
    </row>
    <row r="267" spans="2:15" ht="15">
      <c r="B267">
        <f t="shared" si="260"/>
        <v>1E+17</v>
      </c>
      <c r="C267" s="35" t="str">
        <f>_xlfn.IFNA(VLOOKUP(L267,Invoer!$A$3:$P$599,3,FALSE),"")</f>
        <v/>
      </c>
      <c r="D267" s="23">
        <f>Deelnemers!$B$18</f>
        <v>0</v>
      </c>
      <c r="E267" s="31" t="str">
        <f>IFERROR(IF(VLOOKUP(L267,Invoer!$A$3:$P$599,9,FALSE)&gt;$S$1,$S$1,VLOOKUP(L267,Invoer!$A$3:$P$599,9,FALSE)),"")</f>
        <v/>
      </c>
      <c r="F267" s="31" t="str">
        <f>_xlfn.IFNA(VLOOKUP(L267,Invoer!$A$3:$P$599,10,FALSE),"")</f>
        <v/>
      </c>
      <c r="G267" s="31" t="str">
        <f>_xlfn.IFNA(VLOOKUP(L267,Invoer!$A$3:$P$599,12,FALSE),"")</f>
        <v/>
      </c>
      <c r="H267" s="32" t="str">
        <f>_xlfn.IFNA(VLOOKUP(L267,Invoer!$A$3:$P$599,14,FALSE),"")</f>
        <v/>
      </c>
      <c r="I267" s="34" t="str">
        <f>_xlfn.IFNA(VLOOKUP(L267,Invoer!$A$3:$P$599,16,FALSE),"")</f>
        <v/>
      </c>
      <c r="J267" s="37">
        <f>VLOOKUP($R$1,Deelnemers!$B$1:$D$25,3,FALSE)</f>
        <v>0.56666666666666665</v>
      </c>
      <c r="L267" t="str">
        <f t="shared" ref="L267" si="302">CONCATENATE($D267,"-",$R$1,"-",M267)</f>
        <v>0-Hanegraaf, Hein-4</v>
      </c>
      <c r="M267">
        <v>4</v>
      </c>
      <c r="N267">
        <f t="shared" si="265"/>
        <v>1E+17</v>
      </c>
      <c r="O267" t="str">
        <f t="shared" si="297"/>
        <v/>
      </c>
    </row>
    <row r="268" spans="2:15" ht="15">
      <c r="B268">
        <f t="shared" si="260"/>
        <v>1E+17</v>
      </c>
      <c r="C268" s="35" t="str">
        <f>_xlfn.IFNA(VLOOKUP(L268,Invoer!$A$3:$P$599,3,FALSE),"")</f>
        <v/>
      </c>
      <c r="D268" s="23">
        <f>Deelnemers!$B$18</f>
        <v>0</v>
      </c>
      <c r="E268" s="31" t="str">
        <f>IFERROR(IF(VLOOKUP(L268,Invoer!$A$3:$P$599,8,FALSE)&gt;$S$1,$S$1,VLOOKUP(L268,Invoer!$A$3:$P$599,8,FALSE)),"")</f>
        <v/>
      </c>
      <c r="F268" s="31" t="str">
        <f>_xlfn.IFNA(VLOOKUP(L268,Invoer!$A$3:$P$599,10,FALSE),"")</f>
        <v/>
      </c>
      <c r="G268" s="31" t="str">
        <f>_xlfn.IFNA(VLOOKUP(L268,Invoer!$A$3:$P$599,11,FALSE),"")</f>
        <v/>
      </c>
      <c r="H268" s="32" t="str">
        <f>_xlfn.IFNA(VLOOKUP(L268,Invoer!$A$3:$P$599,13,FALSE),"")</f>
        <v/>
      </c>
      <c r="I268" s="34" t="str">
        <f>_xlfn.IFNA(VLOOKUP(L268,Invoer!$A$3:$P$599,15,FALSE),"")</f>
        <v/>
      </c>
      <c r="J268" s="37">
        <f>VLOOKUP($R$1,Deelnemers!$B$1:$D$25,3,FALSE)</f>
        <v>0.56666666666666665</v>
      </c>
      <c r="L268" t="str">
        <f t="shared" ref="L268" si="303">CONCATENATE($R$1,"-",,$D268,"-",M268)</f>
        <v>Hanegraaf, Hein-0-5</v>
      </c>
      <c r="M268">
        <v>5</v>
      </c>
      <c r="N268">
        <f t="shared" si="265"/>
        <v>1E+17</v>
      </c>
      <c r="O268" t="str">
        <f t="shared" si="297"/>
        <v/>
      </c>
    </row>
    <row r="269" spans="2:15" ht="15">
      <c r="B269">
        <f t="shared" si="260"/>
        <v>1E+17</v>
      </c>
      <c r="C269" s="35" t="str">
        <f>_xlfn.IFNA(VLOOKUP(L269,Invoer!$A$3:$P$599,3,FALSE),"")</f>
        <v/>
      </c>
      <c r="D269" s="23">
        <f>Deelnemers!$B$18</f>
        <v>0</v>
      </c>
      <c r="E269" s="31" t="str">
        <f>IFERROR(IF(VLOOKUP(L269,Invoer!$A$3:$P$599,9,FALSE)&gt;$S$1,$S$1,VLOOKUP(L269,Invoer!$A$3:$P$599,9,FALSE)),"")</f>
        <v/>
      </c>
      <c r="F269" s="31" t="str">
        <f>_xlfn.IFNA(VLOOKUP(L269,Invoer!$A$3:$P$599,10,FALSE),"")</f>
        <v/>
      </c>
      <c r="G269" s="31" t="str">
        <f>_xlfn.IFNA(VLOOKUP(L269,Invoer!$A$3:$P$599,12,FALSE),"")</f>
        <v/>
      </c>
      <c r="H269" s="32" t="str">
        <f>_xlfn.IFNA(VLOOKUP(L269,Invoer!$A$3:$P$599,14,FALSE),"")</f>
        <v/>
      </c>
      <c r="I269" s="34" t="str">
        <f>_xlfn.IFNA(VLOOKUP(L269,Invoer!$A$3:$P$599,16,FALSE),"")</f>
        <v/>
      </c>
      <c r="J269" s="37">
        <f>VLOOKUP($R$1,Deelnemers!$B$1:$D$25,3,FALSE)</f>
        <v>0.56666666666666665</v>
      </c>
      <c r="L269" t="str">
        <f t="shared" ref="L269" si="304">CONCATENATE($D269,"-",$R$1,"-",M269)</f>
        <v>0-Hanegraaf, Hein-5</v>
      </c>
      <c r="M269">
        <v>5</v>
      </c>
      <c r="N269">
        <f t="shared" si="265"/>
        <v>1E+17</v>
      </c>
      <c r="O269" t="str">
        <f t="shared" si="297"/>
        <v/>
      </c>
    </row>
    <row r="270" spans="2:15" ht="15">
      <c r="B270">
        <f t="shared" si="260"/>
        <v>1E+17</v>
      </c>
      <c r="C270" s="35" t="str">
        <f>_xlfn.IFNA(VLOOKUP(L270,Invoer!$A$3:$P$599,3,FALSE),"")</f>
        <v/>
      </c>
      <c r="D270" s="23">
        <f>Deelnemers!$B$18</f>
        <v>0</v>
      </c>
      <c r="E270" s="31" t="str">
        <f>IFERROR(IF(VLOOKUP(L270,Invoer!$A$3:$P$599,8,FALSE)&gt;$S$1,$S$1,VLOOKUP(L270,Invoer!$A$3:$P$599,8,FALSE)),"")</f>
        <v/>
      </c>
      <c r="F270" s="31" t="str">
        <f>_xlfn.IFNA(VLOOKUP(L270,Invoer!$A$3:$P$599,10,FALSE),"")</f>
        <v/>
      </c>
      <c r="G270" s="31" t="str">
        <f>_xlfn.IFNA(VLOOKUP(L270,Invoer!$A$3:$P$599,11,FALSE),"")</f>
        <v/>
      </c>
      <c r="H270" s="32" t="str">
        <f>_xlfn.IFNA(VLOOKUP(L270,Invoer!$A$3:$P$599,13,FALSE),"")</f>
        <v/>
      </c>
      <c r="I270" s="34" t="str">
        <f>_xlfn.IFNA(VLOOKUP(L270,Invoer!$A$3:$P$599,15,FALSE),"")</f>
        <v/>
      </c>
      <c r="J270" s="37">
        <f>VLOOKUP($R$1,Deelnemers!$B$1:$D$25,3,FALSE)</f>
        <v>0.56666666666666665</v>
      </c>
      <c r="L270" t="str">
        <f t="shared" ref="L270" si="305">CONCATENATE($R$1,"-",,$D270,"-",M270)</f>
        <v>Hanegraaf, Hein-0-6</v>
      </c>
      <c r="M270">
        <v>6</v>
      </c>
      <c r="N270">
        <f t="shared" si="265"/>
        <v>1E+17</v>
      </c>
      <c r="O270" t="str">
        <f t="shared" si="297"/>
        <v/>
      </c>
    </row>
    <row r="271" spans="2:15" ht="15">
      <c r="B271">
        <f t="shared" si="260"/>
        <v>1E+17</v>
      </c>
      <c r="C271" s="35" t="str">
        <f>_xlfn.IFNA(VLOOKUP(L271,Invoer!$A$3:$P$599,3,FALSE),"")</f>
        <v/>
      </c>
      <c r="D271" s="23">
        <f>Deelnemers!$B$18</f>
        <v>0</v>
      </c>
      <c r="E271" s="31" t="str">
        <f>IFERROR(IF(VLOOKUP(L271,Invoer!$A$3:$P$599,9,FALSE)&gt;$S$1,$S$1,VLOOKUP(L271,Invoer!$A$3:$P$599,9,FALSE)),"")</f>
        <v/>
      </c>
      <c r="F271" s="31" t="str">
        <f>_xlfn.IFNA(VLOOKUP(L271,Invoer!$A$3:$P$599,10,FALSE),"")</f>
        <v/>
      </c>
      <c r="G271" s="31" t="str">
        <f>_xlfn.IFNA(VLOOKUP(L271,Invoer!$A$3:$P$599,12,FALSE),"")</f>
        <v/>
      </c>
      <c r="H271" s="32" t="str">
        <f>_xlfn.IFNA(VLOOKUP(L271,Invoer!$A$3:$P$599,14,FALSE),"")</f>
        <v/>
      </c>
      <c r="I271" s="34" t="str">
        <f>_xlfn.IFNA(VLOOKUP(L271,Invoer!$A$3:$P$599,16,FALSE),"")</f>
        <v/>
      </c>
      <c r="J271" s="37">
        <f>VLOOKUP($R$1,Deelnemers!$B$1:$D$25,3,FALSE)</f>
        <v>0.56666666666666665</v>
      </c>
      <c r="L271" t="str">
        <f t="shared" ref="L271" si="306">CONCATENATE($D271,"-",$R$1,"-",M271)</f>
        <v>0-Hanegraaf, Hein-6</v>
      </c>
      <c r="M271">
        <v>6</v>
      </c>
      <c r="N271">
        <f t="shared" si="265"/>
        <v>1E+17</v>
      </c>
      <c r="O271" t="str">
        <f t="shared" si="297"/>
        <v/>
      </c>
    </row>
    <row r="272" spans="2:15" ht="15">
      <c r="B272">
        <f t="shared" si="260"/>
        <v>1E+17</v>
      </c>
      <c r="C272" s="35" t="str">
        <f>_xlfn.IFNA(VLOOKUP(L272,Invoer!$A$3:$P$599,3,FALSE),"")</f>
        <v/>
      </c>
      <c r="D272" s="23">
        <f>Deelnemers!$B$18</f>
        <v>0</v>
      </c>
      <c r="E272" s="31" t="str">
        <f>IFERROR(IF(VLOOKUP(L272,Invoer!$A$3:$P$599,8,FALSE)&gt;$S$1,$S$1,VLOOKUP(L272,Invoer!$A$3:$P$599,8,FALSE)),"")</f>
        <v/>
      </c>
      <c r="F272" s="31" t="str">
        <f>_xlfn.IFNA(VLOOKUP(L272,Invoer!$A$3:$P$599,10,FALSE),"")</f>
        <v/>
      </c>
      <c r="G272" s="31" t="str">
        <f>_xlfn.IFNA(VLOOKUP(L272,Invoer!$A$3:$P$599,11,FALSE),"")</f>
        <v/>
      </c>
      <c r="H272" s="32" t="str">
        <f>_xlfn.IFNA(VLOOKUP(L272,Invoer!$A$3:$P$599,13,FALSE),"")</f>
        <v/>
      </c>
      <c r="I272" s="34" t="str">
        <f>_xlfn.IFNA(VLOOKUP(L272,Invoer!$A$3:$P$599,15,FALSE),"")</f>
        <v/>
      </c>
      <c r="J272" s="37">
        <f>VLOOKUP($R$1,Deelnemers!$B$1:$D$25,3,FALSE)</f>
        <v>0.56666666666666665</v>
      </c>
      <c r="L272" t="str">
        <f t="shared" ref="L272" si="307">CONCATENATE($R$1,"-",,$D272,"-",M272)</f>
        <v>Hanegraaf, Hein-0-7</v>
      </c>
      <c r="M272">
        <v>7</v>
      </c>
      <c r="N272">
        <f t="shared" si="265"/>
        <v>1E+17</v>
      </c>
      <c r="O272" t="str">
        <f t="shared" si="297"/>
        <v/>
      </c>
    </row>
    <row r="273" spans="2:15" ht="15">
      <c r="B273">
        <f t="shared" si="260"/>
        <v>1E+17</v>
      </c>
      <c r="C273" s="35" t="str">
        <f>_xlfn.IFNA(VLOOKUP(L273,Invoer!$A$3:$P$599,3,FALSE),"")</f>
        <v/>
      </c>
      <c r="D273" s="23">
        <f>Deelnemers!$B$18</f>
        <v>0</v>
      </c>
      <c r="E273" s="31" t="str">
        <f>IFERROR(IF(VLOOKUP(L273,Invoer!$A$3:$P$599,9,FALSE)&gt;$S$1,$S$1,VLOOKUP(L273,Invoer!$A$3:$P$599,9,FALSE)),"")</f>
        <v/>
      </c>
      <c r="F273" s="31" t="str">
        <f>_xlfn.IFNA(VLOOKUP(L273,Invoer!$A$3:$P$599,10,FALSE),"")</f>
        <v/>
      </c>
      <c r="G273" s="31" t="str">
        <f>_xlfn.IFNA(VLOOKUP(L273,Invoer!$A$3:$P$599,12,FALSE),"")</f>
        <v/>
      </c>
      <c r="H273" s="32" t="str">
        <f>_xlfn.IFNA(VLOOKUP(L273,Invoer!$A$3:$P$599,14,FALSE),"")</f>
        <v/>
      </c>
      <c r="I273" s="34" t="str">
        <f>_xlfn.IFNA(VLOOKUP(L273,Invoer!$A$3:$P$599,16,FALSE),"")</f>
        <v/>
      </c>
      <c r="J273" s="37">
        <f>VLOOKUP($R$1,Deelnemers!$B$1:$D$25,3,FALSE)</f>
        <v>0.56666666666666665</v>
      </c>
      <c r="L273" t="str">
        <f t="shared" ref="L273" si="308">CONCATENATE($D273,"-",$R$1,"-",M273)</f>
        <v>0-Hanegraaf, Hein-7</v>
      </c>
      <c r="M273">
        <v>7</v>
      </c>
      <c r="N273">
        <f t="shared" si="265"/>
        <v>1E+17</v>
      </c>
      <c r="O273" t="str">
        <f t="shared" si="297"/>
        <v/>
      </c>
    </row>
    <row r="274" spans="2:15" ht="15">
      <c r="B274">
        <f t="shared" si="260"/>
        <v>1E+17</v>
      </c>
      <c r="C274" s="35" t="str">
        <f>_xlfn.IFNA(VLOOKUP(L274,Invoer!$A$3:$P$599,3,FALSE),"")</f>
        <v/>
      </c>
      <c r="D274" s="23">
        <f>Deelnemers!$B$18</f>
        <v>0</v>
      </c>
      <c r="E274" s="31" t="str">
        <f>IFERROR(IF(VLOOKUP(L274,Invoer!$A$3:$P$599,8,FALSE)&gt;$S$1,$S$1,VLOOKUP(L274,Invoer!$A$3:$P$599,8,FALSE)),"")</f>
        <v/>
      </c>
      <c r="F274" s="31" t="str">
        <f>_xlfn.IFNA(VLOOKUP(L274,Invoer!$A$3:$P$599,10,FALSE),"")</f>
        <v/>
      </c>
      <c r="G274" s="31" t="str">
        <f>_xlfn.IFNA(VLOOKUP(L274,Invoer!$A$3:$P$599,11,FALSE),"")</f>
        <v/>
      </c>
      <c r="H274" s="32" t="str">
        <f>_xlfn.IFNA(VLOOKUP(L274,Invoer!$A$3:$P$599,13,FALSE),"")</f>
        <v/>
      </c>
      <c r="I274" s="34" t="str">
        <f>_xlfn.IFNA(VLOOKUP(L274,Invoer!$A$3:$P$599,15,FALSE),"")</f>
        <v/>
      </c>
      <c r="J274" s="37">
        <f>VLOOKUP($R$1,Deelnemers!$B$1:$D$25,3,FALSE)</f>
        <v>0.56666666666666665</v>
      </c>
      <c r="L274" t="str">
        <f t="shared" ref="L274" si="309">CONCATENATE($R$1,"-",,$D274,"-",M274)</f>
        <v>Hanegraaf, Hein-0-8</v>
      </c>
      <c r="M274">
        <v>8</v>
      </c>
      <c r="N274">
        <f t="shared" si="265"/>
        <v>1E+17</v>
      </c>
      <c r="O274" t="str">
        <f t="shared" si="297"/>
        <v/>
      </c>
    </row>
    <row r="275" spans="2:15" ht="15">
      <c r="B275">
        <f t="shared" si="260"/>
        <v>1E+17</v>
      </c>
      <c r="C275" s="35" t="str">
        <f>_xlfn.IFNA(VLOOKUP(L275,Invoer!$A$3:$P$599,3,FALSE),"")</f>
        <v/>
      </c>
      <c r="D275" s="23">
        <f>Deelnemers!$B$18</f>
        <v>0</v>
      </c>
      <c r="E275" s="31" t="str">
        <f>IFERROR(IF(VLOOKUP(L275,Invoer!$A$3:$P$599,9,FALSE)&gt;$S$1,$S$1,VLOOKUP(L275,Invoer!$A$3:$P$599,9,FALSE)),"")</f>
        <v/>
      </c>
      <c r="F275" s="31" t="str">
        <f>_xlfn.IFNA(VLOOKUP(L275,Invoer!$A$3:$P$599,10,FALSE),"")</f>
        <v/>
      </c>
      <c r="G275" s="31" t="str">
        <f>_xlfn.IFNA(VLOOKUP(L275,Invoer!$A$3:$P$599,12,FALSE),"")</f>
        <v/>
      </c>
      <c r="H275" s="32" t="str">
        <f>_xlfn.IFNA(VLOOKUP(L275,Invoer!$A$3:$P$599,14,FALSE),"")</f>
        <v/>
      </c>
      <c r="I275" s="34" t="str">
        <f>_xlfn.IFNA(VLOOKUP(L275,Invoer!$A$3:$P$599,16,FALSE),"")</f>
        <v/>
      </c>
      <c r="J275" s="37">
        <f>VLOOKUP($R$1,Deelnemers!$B$1:$D$25,3,FALSE)</f>
        <v>0.56666666666666665</v>
      </c>
      <c r="L275" t="str">
        <f t="shared" ref="L275" si="310">CONCATENATE($D275,"-",$R$1,"-",M275)</f>
        <v>0-Hanegraaf, Hein-8</v>
      </c>
      <c r="M275">
        <v>8</v>
      </c>
      <c r="N275">
        <f t="shared" si="265"/>
        <v>1E+17</v>
      </c>
      <c r="O275" t="str">
        <f t="shared" si="297"/>
        <v/>
      </c>
    </row>
    <row r="276" spans="2:15" ht="15">
      <c r="B276">
        <f t="shared" si="260"/>
        <v>1E+17</v>
      </c>
      <c r="C276" s="35" t="str">
        <f>_xlfn.IFNA(VLOOKUP(L276,Invoer!$A$3:$P$599,3,FALSE),"")</f>
        <v/>
      </c>
      <c r="D276" s="23">
        <f>Deelnemers!$B$19</f>
        <v>0</v>
      </c>
      <c r="E276" s="31" t="str">
        <f>IFERROR(IF(VLOOKUP(L276,Invoer!$A$3:$P$599,8,FALSE)&gt;$S$1,$S$1,VLOOKUP(L276,Invoer!$A$3:$P$599,8,FALSE)),"")</f>
        <v/>
      </c>
      <c r="F276" s="31" t="str">
        <f>_xlfn.IFNA(VLOOKUP(L276,Invoer!$A$3:$P$599,10,FALSE),"")</f>
        <v/>
      </c>
      <c r="G276" s="31" t="str">
        <f>_xlfn.IFNA(VLOOKUP(L276,Invoer!$A$3:$P$599,11,FALSE),"")</f>
        <v/>
      </c>
      <c r="H276" s="32" t="str">
        <f>_xlfn.IFNA(VLOOKUP(L276,Invoer!$A$3:$P$599,13,FALSE),"")</f>
        <v/>
      </c>
      <c r="I276" s="34" t="str">
        <f>_xlfn.IFNA(VLOOKUP(L276,Invoer!$A$3:$P$599,15,FALSE),"")</f>
        <v/>
      </c>
      <c r="J276" s="37">
        <f>VLOOKUP($R$1,Deelnemers!$B$1:$D$25,3,FALSE)</f>
        <v>0.56666666666666665</v>
      </c>
      <c r="L276" t="str">
        <f t="shared" ref="L276" si="311">CONCATENATE($R$1,"-",,$D276,"-",M276)</f>
        <v>Hanegraaf, Hein-0-1</v>
      </c>
      <c r="M276">
        <v>1</v>
      </c>
      <c r="N276">
        <f t="shared" si="265"/>
        <v>1E+17</v>
      </c>
      <c r="O276" t="str">
        <f t="shared" si="297"/>
        <v/>
      </c>
    </row>
    <row r="277" spans="2:15" ht="15">
      <c r="B277">
        <f t="shared" si="260"/>
        <v>1E+17</v>
      </c>
      <c r="C277" s="35" t="str">
        <f>_xlfn.IFNA(VLOOKUP(L277,Invoer!$A$3:$P$599,3,FALSE),"")</f>
        <v/>
      </c>
      <c r="D277" s="23">
        <f>Deelnemers!$B$19</f>
        <v>0</v>
      </c>
      <c r="E277" s="31" t="str">
        <f>IFERROR(IF(VLOOKUP(L277,Invoer!$A$3:$P$599,9,FALSE)&gt;$S$1,$S$1,VLOOKUP(L277,Invoer!$A$3:$P$599,9,FALSE)),"")</f>
        <v/>
      </c>
      <c r="F277" s="31" t="str">
        <f>_xlfn.IFNA(VLOOKUP(L277,Invoer!$A$3:$P$599,10,FALSE),"")</f>
        <v/>
      </c>
      <c r="G277" s="31" t="str">
        <f>_xlfn.IFNA(VLOOKUP(L277,Invoer!$A$3:$P$599,12,FALSE),"")</f>
        <v/>
      </c>
      <c r="H277" s="32" t="str">
        <f>_xlfn.IFNA(VLOOKUP(L277,Invoer!$A$3:$P$599,14,FALSE),"")</f>
        <v/>
      </c>
      <c r="I277" s="34" t="str">
        <f>_xlfn.IFNA(VLOOKUP(L277,Invoer!$A$3:$P$599,16,FALSE),"")</f>
        <v/>
      </c>
      <c r="J277" s="37">
        <f>VLOOKUP($R$1,Deelnemers!$B$1:$D$25,3,FALSE)</f>
        <v>0.56666666666666665</v>
      </c>
      <c r="L277" t="str">
        <f t="shared" ref="L277" si="312">CONCATENATE($D277,"-",$R$1,"-",M277)</f>
        <v>0-Hanegraaf, Hein-1</v>
      </c>
      <c r="M277">
        <v>1</v>
      </c>
      <c r="N277">
        <f t="shared" si="265"/>
        <v>1E+17</v>
      </c>
      <c r="O277" t="str">
        <f t="shared" si="297"/>
        <v/>
      </c>
    </row>
    <row r="278" spans="2:15" ht="15">
      <c r="B278">
        <f t="shared" si="260"/>
        <v>1E+17</v>
      </c>
      <c r="C278" s="35" t="str">
        <f>_xlfn.IFNA(VLOOKUP(L278,Invoer!$A$3:$P$599,3,FALSE),"")</f>
        <v/>
      </c>
      <c r="D278" s="23">
        <f>Deelnemers!$B$19</f>
        <v>0</v>
      </c>
      <c r="E278" s="31" t="str">
        <f>IFERROR(IF(VLOOKUP(L278,Invoer!$A$3:$P$599,8,FALSE)&gt;$S$1,$S$1,VLOOKUP(L278,Invoer!$A$3:$P$599,8,FALSE)),"")</f>
        <v/>
      </c>
      <c r="F278" s="31" t="str">
        <f>_xlfn.IFNA(VLOOKUP(L278,Invoer!$A$3:$P$599,10,FALSE),"")</f>
        <v/>
      </c>
      <c r="G278" s="31" t="str">
        <f>_xlfn.IFNA(VLOOKUP(L278,Invoer!$A$3:$P$599,11,FALSE),"")</f>
        <v/>
      </c>
      <c r="H278" s="32" t="str">
        <f>_xlfn.IFNA(VLOOKUP(L278,Invoer!$A$3:$P$599,13,FALSE),"")</f>
        <v/>
      </c>
      <c r="I278" s="34" t="str">
        <f>_xlfn.IFNA(VLOOKUP(L278,Invoer!$A$3:$P$599,15,FALSE),"")</f>
        <v/>
      </c>
      <c r="J278" s="37">
        <f>VLOOKUP($R$1,Deelnemers!$B$1:$D$25,3,FALSE)</f>
        <v>0.56666666666666665</v>
      </c>
      <c r="L278" t="str">
        <f t="shared" ref="L278" si="313">CONCATENATE($R$1,"-",,$D278,"-",M278)</f>
        <v>Hanegraaf, Hein-0-2</v>
      </c>
      <c r="M278">
        <v>2</v>
      </c>
      <c r="N278">
        <f t="shared" si="265"/>
        <v>1E+17</v>
      </c>
      <c r="O278" t="str">
        <f t="shared" si="297"/>
        <v/>
      </c>
    </row>
    <row r="279" spans="2:15" ht="15">
      <c r="B279">
        <f t="shared" si="260"/>
        <v>1E+17</v>
      </c>
      <c r="C279" s="35" t="str">
        <f>_xlfn.IFNA(VLOOKUP(L279,Invoer!$A$3:$P$599,3,FALSE),"")</f>
        <v/>
      </c>
      <c r="D279" s="23">
        <f>Deelnemers!$B$19</f>
        <v>0</v>
      </c>
      <c r="E279" s="31" t="str">
        <f>IFERROR(IF(VLOOKUP(L279,Invoer!$A$3:$P$599,9,FALSE)&gt;$S$1,$S$1,VLOOKUP(L279,Invoer!$A$3:$P$599,9,FALSE)),"")</f>
        <v/>
      </c>
      <c r="F279" s="31" t="str">
        <f>_xlfn.IFNA(VLOOKUP(L279,Invoer!$A$3:$P$599,10,FALSE),"")</f>
        <v/>
      </c>
      <c r="G279" s="31" t="str">
        <f>_xlfn.IFNA(VLOOKUP(L279,Invoer!$A$3:$P$599,12,FALSE),"")</f>
        <v/>
      </c>
      <c r="H279" s="32" t="str">
        <f>_xlfn.IFNA(VLOOKUP(L279,Invoer!$A$3:$P$599,14,FALSE),"")</f>
        <v/>
      </c>
      <c r="I279" s="34" t="str">
        <f>_xlfn.IFNA(VLOOKUP(L279,Invoer!$A$3:$P$599,16,FALSE),"")</f>
        <v/>
      </c>
      <c r="J279" s="37">
        <f>VLOOKUP($R$1,Deelnemers!$B$1:$D$25,3,FALSE)</f>
        <v>0.56666666666666665</v>
      </c>
      <c r="L279" t="str">
        <f t="shared" ref="L279" si="314">CONCATENATE($D279,"-",$R$1,"-",M279)</f>
        <v>0-Hanegraaf, Hein-2</v>
      </c>
      <c r="M279">
        <v>2</v>
      </c>
      <c r="N279">
        <f t="shared" si="265"/>
        <v>1E+17</v>
      </c>
      <c r="O279" t="str">
        <f t="shared" si="297"/>
        <v/>
      </c>
    </row>
    <row r="280" spans="2:15" ht="15">
      <c r="B280">
        <f t="shared" si="260"/>
        <v>1E+17</v>
      </c>
      <c r="C280" s="35" t="str">
        <f>_xlfn.IFNA(VLOOKUP(L280,Invoer!$A$3:$P$599,3,FALSE),"")</f>
        <v/>
      </c>
      <c r="D280" s="23">
        <f>Deelnemers!$B$19</f>
        <v>0</v>
      </c>
      <c r="E280" s="31" t="str">
        <f>IFERROR(IF(VLOOKUP(L280,Invoer!$A$3:$P$599,8,FALSE)&gt;$S$1,$S$1,VLOOKUP(L280,Invoer!$A$3:$P$599,8,FALSE)),"")</f>
        <v/>
      </c>
      <c r="F280" s="31" t="str">
        <f>_xlfn.IFNA(VLOOKUP(L280,Invoer!$A$3:$P$599,10,FALSE),"")</f>
        <v/>
      </c>
      <c r="G280" s="31" t="str">
        <f>_xlfn.IFNA(VLOOKUP(L280,Invoer!$A$3:$P$599,11,FALSE),"")</f>
        <v/>
      </c>
      <c r="H280" s="32" t="str">
        <f>_xlfn.IFNA(VLOOKUP(L280,Invoer!$A$3:$P$599,13,FALSE),"")</f>
        <v/>
      </c>
      <c r="I280" s="34" t="str">
        <f>_xlfn.IFNA(VLOOKUP(L280,Invoer!$A$3:$P$599,15,FALSE),"")</f>
        <v/>
      </c>
      <c r="J280" s="37">
        <f>VLOOKUP($R$1,Deelnemers!$B$1:$D$25,3,FALSE)</f>
        <v>0.56666666666666665</v>
      </c>
      <c r="L280" t="str">
        <f t="shared" ref="L280" si="315">CONCATENATE($R$1,"-",,$D280,"-",M280)</f>
        <v>Hanegraaf, Hein-0-3</v>
      </c>
      <c r="M280">
        <v>3</v>
      </c>
      <c r="N280">
        <f t="shared" si="265"/>
        <v>1E+17</v>
      </c>
      <c r="O280" t="str">
        <f t="shared" si="297"/>
        <v/>
      </c>
    </row>
    <row r="281" spans="2:15" ht="15">
      <c r="B281">
        <f t="shared" si="260"/>
        <v>1E+17</v>
      </c>
      <c r="C281" s="35" t="str">
        <f>_xlfn.IFNA(VLOOKUP(L281,Invoer!$A$3:$P$599,3,FALSE),"")</f>
        <v/>
      </c>
      <c r="D281" s="23">
        <f>Deelnemers!$B$19</f>
        <v>0</v>
      </c>
      <c r="E281" s="31" t="str">
        <f>IFERROR(IF(VLOOKUP(L281,Invoer!$A$3:$P$599,9,FALSE)&gt;$S$1,$S$1,VLOOKUP(L281,Invoer!$A$3:$P$599,9,FALSE)),"")</f>
        <v/>
      </c>
      <c r="F281" s="31" t="str">
        <f>_xlfn.IFNA(VLOOKUP(L281,Invoer!$A$3:$P$599,10,FALSE),"")</f>
        <v/>
      </c>
      <c r="G281" s="31" t="str">
        <f>_xlfn.IFNA(VLOOKUP(L281,Invoer!$A$3:$P$599,12,FALSE),"")</f>
        <v/>
      </c>
      <c r="H281" s="32" t="str">
        <f>_xlfn.IFNA(VLOOKUP(L281,Invoer!$A$3:$P$599,14,FALSE),"")</f>
        <v/>
      </c>
      <c r="I281" s="34" t="str">
        <f>_xlfn.IFNA(VLOOKUP(L281,Invoer!$A$3:$P$599,16,FALSE),"")</f>
        <v/>
      </c>
      <c r="J281" s="37">
        <f>VLOOKUP($R$1,Deelnemers!$B$1:$D$25,3,FALSE)</f>
        <v>0.56666666666666665</v>
      </c>
      <c r="L281" t="str">
        <f t="shared" ref="L281" si="316">CONCATENATE($D281,"-",$R$1,"-",M281)</f>
        <v>0-Hanegraaf, Hein-3</v>
      </c>
      <c r="M281">
        <v>3</v>
      </c>
      <c r="N281">
        <f t="shared" si="265"/>
        <v>1E+17</v>
      </c>
      <c r="O281" t="str">
        <f t="shared" si="297"/>
        <v/>
      </c>
    </row>
    <row r="282" spans="2:15" ht="15">
      <c r="B282">
        <f t="shared" si="260"/>
        <v>1E+17</v>
      </c>
      <c r="C282" s="35" t="str">
        <f>_xlfn.IFNA(VLOOKUP(L282,Invoer!$A$3:$P$599,3,FALSE),"")</f>
        <v/>
      </c>
      <c r="D282" s="23">
        <f>Deelnemers!$B$19</f>
        <v>0</v>
      </c>
      <c r="E282" s="31" t="str">
        <f>IFERROR(IF(VLOOKUP(L282,Invoer!$A$3:$P$599,8,FALSE)&gt;$S$1,$S$1,VLOOKUP(L282,Invoer!$A$3:$P$599,8,FALSE)),"")</f>
        <v/>
      </c>
      <c r="F282" s="31" t="str">
        <f>_xlfn.IFNA(VLOOKUP(L282,Invoer!$A$3:$P$599,10,FALSE),"")</f>
        <v/>
      </c>
      <c r="G282" s="31" t="str">
        <f>_xlfn.IFNA(VLOOKUP(L282,Invoer!$A$3:$P$599,11,FALSE),"")</f>
        <v/>
      </c>
      <c r="H282" s="32" t="str">
        <f>_xlfn.IFNA(VLOOKUP(L282,Invoer!$A$3:$P$599,13,FALSE),"")</f>
        <v/>
      </c>
      <c r="I282" s="34" t="str">
        <f>_xlfn.IFNA(VLOOKUP(L282,Invoer!$A$3:$P$599,15,FALSE),"")</f>
        <v/>
      </c>
      <c r="J282" s="37">
        <f>VLOOKUP($R$1,Deelnemers!$B$1:$D$25,3,FALSE)</f>
        <v>0.56666666666666665</v>
      </c>
      <c r="L282" t="str">
        <f t="shared" ref="L282" si="317">CONCATENATE($R$1,"-",,$D282,"-",M282)</f>
        <v>Hanegraaf, Hein-0-4</v>
      </c>
      <c r="M282">
        <v>4</v>
      </c>
      <c r="N282">
        <f t="shared" si="265"/>
        <v>1E+17</v>
      </c>
      <c r="O282" t="str">
        <f t="shared" si="297"/>
        <v/>
      </c>
    </row>
    <row r="283" spans="2:15" ht="15">
      <c r="B283">
        <f t="shared" si="260"/>
        <v>1E+17</v>
      </c>
      <c r="C283" s="35" t="str">
        <f>_xlfn.IFNA(VLOOKUP(L283,Invoer!$A$3:$P$599,3,FALSE),"")</f>
        <v/>
      </c>
      <c r="D283" s="23">
        <f>Deelnemers!$B$19</f>
        <v>0</v>
      </c>
      <c r="E283" s="31" t="str">
        <f>IFERROR(IF(VLOOKUP(L283,Invoer!$A$3:$P$599,9,FALSE)&gt;$S$1,$S$1,VLOOKUP(L283,Invoer!$A$3:$P$599,9,FALSE)),"")</f>
        <v/>
      </c>
      <c r="F283" s="31" t="str">
        <f>_xlfn.IFNA(VLOOKUP(L283,Invoer!$A$3:$P$599,10,FALSE),"")</f>
        <v/>
      </c>
      <c r="G283" s="31" t="str">
        <f>_xlfn.IFNA(VLOOKUP(L283,Invoer!$A$3:$P$599,12,FALSE),"")</f>
        <v/>
      </c>
      <c r="H283" s="32" t="str">
        <f>_xlfn.IFNA(VLOOKUP(L283,Invoer!$A$3:$P$599,14,FALSE),"")</f>
        <v/>
      </c>
      <c r="I283" s="34" t="str">
        <f>_xlfn.IFNA(VLOOKUP(L283,Invoer!$A$3:$P$599,16,FALSE),"")</f>
        <v/>
      </c>
      <c r="J283" s="37">
        <f>VLOOKUP($R$1,Deelnemers!$B$1:$D$25,3,FALSE)</f>
        <v>0.56666666666666665</v>
      </c>
      <c r="L283" t="str">
        <f t="shared" ref="L283" si="318">CONCATENATE($D283,"-",$R$1,"-",M283)</f>
        <v>0-Hanegraaf, Hein-4</v>
      </c>
      <c r="M283">
        <v>4</v>
      </c>
      <c r="N283">
        <f t="shared" si="265"/>
        <v>1E+17</v>
      </c>
      <c r="O283" t="str">
        <f t="shared" si="297"/>
        <v/>
      </c>
    </row>
    <row r="284" spans="2:15" ht="15">
      <c r="B284">
        <f t="shared" si="260"/>
        <v>1E+17</v>
      </c>
      <c r="C284" s="35" t="str">
        <f>_xlfn.IFNA(VLOOKUP(L284,Invoer!$A$3:$P$599,3,FALSE),"")</f>
        <v/>
      </c>
      <c r="D284" s="23">
        <f>Deelnemers!$B$19</f>
        <v>0</v>
      </c>
      <c r="E284" s="31" t="str">
        <f>IFERROR(IF(VLOOKUP(L284,Invoer!$A$3:$P$599,8,FALSE)&gt;$S$1,$S$1,VLOOKUP(L284,Invoer!$A$3:$P$599,8,FALSE)),"")</f>
        <v/>
      </c>
      <c r="F284" s="31" t="str">
        <f>_xlfn.IFNA(VLOOKUP(L284,Invoer!$A$3:$P$599,10,FALSE),"")</f>
        <v/>
      </c>
      <c r="G284" s="31" t="str">
        <f>_xlfn.IFNA(VLOOKUP(L284,Invoer!$A$3:$P$599,11,FALSE),"")</f>
        <v/>
      </c>
      <c r="H284" s="32" t="str">
        <f>_xlfn.IFNA(VLOOKUP(L284,Invoer!$A$3:$P$599,13,FALSE),"")</f>
        <v/>
      </c>
      <c r="I284" s="34" t="str">
        <f>_xlfn.IFNA(VLOOKUP(L284,Invoer!$A$3:$P$599,15,FALSE),"")</f>
        <v/>
      </c>
      <c r="J284" s="37">
        <f>VLOOKUP($R$1,Deelnemers!$B$1:$D$25,3,FALSE)</f>
        <v>0.56666666666666665</v>
      </c>
      <c r="L284" t="str">
        <f t="shared" ref="L284" si="319">CONCATENATE($R$1,"-",,$D284,"-",M284)</f>
        <v>Hanegraaf, Hein-0-5</v>
      </c>
      <c r="M284">
        <v>5</v>
      </c>
      <c r="N284">
        <f t="shared" si="265"/>
        <v>1E+17</v>
      </c>
      <c r="O284" t="str">
        <f t="shared" si="297"/>
        <v/>
      </c>
    </row>
    <row r="285" spans="2:15" ht="15">
      <c r="B285">
        <f t="shared" si="260"/>
        <v>1E+17</v>
      </c>
      <c r="C285" s="35" t="str">
        <f>_xlfn.IFNA(VLOOKUP(L285,Invoer!$A$3:$P$599,3,FALSE),"")</f>
        <v/>
      </c>
      <c r="D285" s="23">
        <f>Deelnemers!$B$19</f>
        <v>0</v>
      </c>
      <c r="E285" s="31" t="str">
        <f>IFERROR(IF(VLOOKUP(L285,Invoer!$A$3:$P$599,9,FALSE)&gt;$S$1,$S$1,VLOOKUP(L285,Invoer!$A$3:$P$599,9,FALSE)),"")</f>
        <v/>
      </c>
      <c r="F285" s="31" t="str">
        <f>_xlfn.IFNA(VLOOKUP(L285,Invoer!$A$3:$P$599,10,FALSE),"")</f>
        <v/>
      </c>
      <c r="G285" s="31" t="str">
        <f>_xlfn.IFNA(VLOOKUP(L285,Invoer!$A$3:$P$599,12,FALSE),"")</f>
        <v/>
      </c>
      <c r="H285" s="32" t="str">
        <f>_xlfn.IFNA(VLOOKUP(L285,Invoer!$A$3:$P$599,14,FALSE),"")</f>
        <v/>
      </c>
      <c r="I285" s="34" t="str">
        <f>_xlfn.IFNA(VLOOKUP(L285,Invoer!$A$3:$P$599,16,FALSE),"")</f>
        <v/>
      </c>
      <c r="J285" s="37">
        <f>VLOOKUP($R$1,Deelnemers!$B$1:$D$25,3,FALSE)</f>
        <v>0.56666666666666665</v>
      </c>
      <c r="L285" t="str">
        <f t="shared" ref="L285" si="320">CONCATENATE($D285,"-",$R$1,"-",M285)</f>
        <v>0-Hanegraaf, Hein-5</v>
      </c>
      <c r="M285">
        <v>5</v>
      </c>
      <c r="N285">
        <f t="shared" si="265"/>
        <v>1E+17</v>
      </c>
      <c r="O285" t="str">
        <f t="shared" si="297"/>
        <v/>
      </c>
    </row>
    <row r="286" spans="2:15" ht="15">
      <c r="B286">
        <f t="shared" si="260"/>
        <v>1E+17</v>
      </c>
      <c r="C286" s="35" t="str">
        <f>_xlfn.IFNA(VLOOKUP(L286,Invoer!$A$3:$P$599,3,FALSE),"")</f>
        <v/>
      </c>
      <c r="D286" s="23">
        <f>Deelnemers!$B$19</f>
        <v>0</v>
      </c>
      <c r="E286" s="31" t="str">
        <f>IFERROR(IF(VLOOKUP(L286,Invoer!$A$3:$P$599,8,FALSE)&gt;$S$1,$S$1,VLOOKUP(L286,Invoer!$A$3:$P$599,8,FALSE)),"")</f>
        <v/>
      </c>
      <c r="F286" s="31" t="str">
        <f>_xlfn.IFNA(VLOOKUP(L286,Invoer!$A$3:$P$599,10,FALSE),"")</f>
        <v/>
      </c>
      <c r="G286" s="31" t="str">
        <f>_xlfn.IFNA(VLOOKUP(L286,Invoer!$A$3:$P$599,11,FALSE),"")</f>
        <v/>
      </c>
      <c r="H286" s="32" t="str">
        <f>_xlfn.IFNA(VLOOKUP(L286,Invoer!$A$3:$P$599,13,FALSE),"")</f>
        <v/>
      </c>
      <c r="I286" s="34" t="str">
        <f>_xlfn.IFNA(VLOOKUP(L286,Invoer!$A$3:$P$599,15,FALSE),"")</f>
        <v/>
      </c>
      <c r="J286" s="37">
        <f>VLOOKUP($R$1,Deelnemers!$B$1:$D$25,3,FALSE)</f>
        <v>0.56666666666666665</v>
      </c>
      <c r="L286" t="str">
        <f t="shared" ref="L286" si="321">CONCATENATE($R$1,"-",,$D286,"-",M286)</f>
        <v>Hanegraaf, Hein-0-6</v>
      </c>
      <c r="M286">
        <v>6</v>
      </c>
      <c r="N286">
        <f t="shared" si="265"/>
        <v>1E+17</v>
      </c>
      <c r="O286" t="str">
        <f t="shared" si="297"/>
        <v/>
      </c>
    </row>
    <row r="287" spans="2:15" ht="15">
      <c r="B287">
        <f t="shared" si="260"/>
        <v>1E+17</v>
      </c>
      <c r="C287" s="35" t="str">
        <f>_xlfn.IFNA(VLOOKUP(L287,Invoer!$A$3:$P$599,3,FALSE),"")</f>
        <v/>
      </c>
      <c r="D287" s="23">
        <f>Deelnemers!$B$19</f>
        <v>0</v>
      </c>
      <c r="E287" s="31" t="str">
        <f>IFERROR(IF(VLOOKUP(L287,Invoer!$A$3:$P$599,9,FALSE)&gt;$S$1,$S$1,VLOOKUP(L287,Invoer!$A$3:$P$599,9,FALSE)),"")</f>
        <v/>
      </c>
      <c r="F287" s="31" t="str">
        <f>_xlfn.IFNA(VLOOKUP(L287,Invoer!$A$3:$P$599,10,FALSE),"")</f>
        <v/>
      </c>
      <c r="G287" s="31" t="str">
        <f>_xlfn.IFNA(VLOOKUP(L287,Invoer!$A$3:$P$599,12,FALSE),"")</f>
        <v/>
      </c>
      <c r="H287" s="32" t="str">
        <f>_xlfn.IFNA(VLOOKUP(L287,Invoer!$A$3:$P$599,14,FALSE),"")</f>
        <v/>
      </c>
      <c r="I287" s="34" t="str">
        <f>_xlfn.IFNA(VLOOKUP(L287,Invoer!$A$3:$P$599,16,FALSE),"")</f>
        <v/>
      </c>
      <c r="J287" s="37">
        <f>VLOOKUP($R$1,Deelnemers!$B$1:$D$25,3,FALSE)</f>
        <v>0.56666666666666665</v>
      </c>
      <c r="L287" t="str">
        <f t="shared" ref="L287" si="322">CONCATENATE($D287,"-",$R$1,"-",M287)</f>
        <v>0-Hanegraaf, Hein-6</v>
      </c>
      <c r="M287">
        <v>6</v>
      </c>
      <c r="N287">
        <f t="shared" si="265"/>
        <v>1E+17</v>
      </c>
      <c r="O287" t="str">
        <f t="shared" si="297"/>
        <v/>
      </c>
    </row>
    <row r="288" spans="2:15" ht="15">
      <c r="B288">
        <f t="shared" si="260"/>
        <v>1E+17</v>
      </c>
      <c r="C288" s="35" t="str">
        <f>_xlfn.IFNA(VLOOKUP(L288,Invoer!$A$3:$P$599,3,FALSE),"")</f>
        <v/>
      </c>
      <c r="D288" s="23">
        <f>Deelnemers!$B$19</f>
        <v>0</v>
      </c>
      <c r="E288" s="31" t="str">
        <f>IFERROR(IF(VLOOKUP(L288,Invoer!$A$3:$P$599,8,FALSE)&gt;$S$1,$S$1,VLOOKUP(L288,Invoer!$A$3:$P$599,8,FALSE)),"")</f>
        <v/>
      </c>
      <c r="F288" s="31" t="str">
        <f>_xlfn.IFNA(VLOOKUP(L288,Invoer!$A$3:$P$599,10,FALSE),"")</f>
        <v/>
      </c>
      <c r="G288" s="31" t="str">
        <f>_xlfn.IFNA(VLOOKUP(L288,Invoer!$A$3:$P$599,11,FALSE),"")</f>
        <v/>
      </c>
      <c r="H288" s="32" t="str">
        <f>_xlfn.IFNA(VLOOKUP(L288,Invoer!$A$3:$P$599,13,FALSE),"")</f>
        <v/>
      </c>
      <c r="I288" s="34" t="str">
        <f>_xlfn.IFNA(VLOOKUP(L288,Invoer!$A$3:$P$599,15,FALSE),"")</f>
        <v/>
      </c>
      <c r="J288" s="37">
        <f>VLOOKUP($R$1,Deelnemers!$B$1:$D$25,3,FALSE)</f>
        <v>0.56666666666666665</v>
      </c>
      <c r="L288" t="str">
        <f t="shared" ref="L288" si="323">CONCATENATE($R$1,"-",,$D288,"-",M288)</f>
        <v>Hanegraaf, Hein-0-7</v>
      </c>
      <c r="M288">
        <v>7</v>
      </c>
      <c r="N288">
        <f t="shared" si="265"/>
        <v>1E+17</v>
      </c>
      <c r="O288" t="str">
        <f t="shared" si="297"/>
        <v/>
      </c>
    </row>
    <row r="289" spans="2:15" ht="15">
      <c r="B289">
        <f t="shared" si="260"/>
        <v>1E+17</v>
      </c>
      <c r="C289" s="35" t="str">
        <f>_xlfn.IFNA(VLOOKUP(L289,Invoer!$A$3:$P$599,3,FALSE),"")</f>
        <v/>
      </c>
      <c r="D289" s="23">
        <f>Deelnemers!$B$19</f>
        <v>0</v>
      </c>
      <c r="E289" s="31" t="str">
        <f>IFERROR(IF(VLOOKUP(L289,Invoer!$A$3:$P$599,9,FALSE)&gt;$S$1,$S$1,VLOOKUP(L289,Invoer!$A$3:$P$599,9,FALSE)),"")</f>
        <v/>
      </c>
      <c r="F289" s="31" t="str">
        <f>_xlfn.IFNA(VLOOKUP(L289,Invoer!$A$3:$P$599,10,FALSE),"")</f>
        <v/>
      </c>
      <c r="G289" s="31" t="str">
        <f>_xlfn.IFNA(VLOOKUP(L289,Invoer!$A$3:$P$599,12,FALSE),"")</f>
        <v/>
      </c>
      <c r="H289" s="32" t="str">
        <f>_xlfn.IFNA(VLOOKUP(L289,Invoer!$A$3:$P$599,14,FALSE),"")</f>
        <v/>
      </c>
      <c r="I289" s="34" t="str">
        <f>_xlfn.IFNA(VLOOKUP(L289,Invoer!$A$3:$P$599,16,FALSE),"")</f>
        <v/>
      </c>
      <c r="J289" s="37">
        <f>VLOOKUP($R$1,Deelnemers!$B$1:$D$25,3,FALSE)</f>
        <v>0.56666666666666665</v>
      </c>
      <c r="L289" t="str">
        <f t="shared" ref="L289" si="324">CONCATENATE($D289,"-",$R$1,"-",M289)</f>
        <v>0-Hanegraaf, Hein-7</v>
      </c>
      <c r="M289">
        <v>7</v>
      </c>
      <c r="N289">
        <f t="shared" si="265"/>
        <v>1E+17</v>
      </c>
      <c r="O289" t="str">
        <f t="shared" si="297"/>
        <v/>
      </c>
    </row>
    <row r="290" spans="2:15" ht="15">
      <c r="B290">
        <f t="shared" si="260"/>
        <v>1E+17</v>
      </c>
      <c r="C290" s="35" t="str">
        <f>_xlfn.IFNA(VLOOKUP(L290,Invoer!$A$3:$P$599,3,FALSE),"")</f>
        <v/>
      </c>
      <c r="D290" s="23">
        <f>Deelnemers!$B$19</f>
        <v>0</v>
      </c>
      <c r="E290" s="31" t="str">
        <f>IFERROR(IF(VLOOKUP(L290,Invoer!$A$3:$P$599,8,FALSE)&gt;$S$1,$S$1,VLOOKUP(L290,Invoer!$A$3:$P$599,8,FALSE)),"")</f>
        <v/>
      </c>
      <c r="F290" s="31" t="str">
        <f>_xlfn.IFNA(VLOOKUP(L290,Invoer!$A$3:$P$599,10,FALSE),"")</f>
        <v/>
      </c>
      <c r="G290" s="31" t="str">
        <f>_xlfn.IFNA(VLOOKUP(L290,Invoer!$A$3:$P$599,11,FALSE),"")</f>
        <v/>
      </c>
      <c r="H290" s="32" t="str">
        <f>_xlfn.IFNA(VLOOKUP(L290,Invoer!$A$3:$P$599,13,FALSE),"")</f>
        <v/>
      </c>
      <c r="I290" s="34" t="str">
        <f>_xlfn.IFNA(VLOOKUP(L290,Invoer!$A$3:$P$599,15,FALSE),"")</f>
        <v/>
      </c>
      <c r="J290" s="37">
        <f>VLOOKUP($R$1,Deelnemers!$B$1:$D$25,3,FALSE)</f>
        <v>0.56666666666666665</v>
      </c>
      <c r="L290" t="str">
        <f t="shared" ref="L290" si="325">CONCATENATE($R$1,"-",,$D290,"-",M290)</f>
        <v>Hanegraaf, Hein-0-8</v>
      </c>
      <c r="M290">
        <v>8</v>
      </c>
      <c r="N290">
        <f t="shared" si="265"/>
        <v>1E+17</v>
      </c>
      <c r="O290" t="str">
        <f t="shared" si="297"/>
        <v/>
      </c>
    </row>
    <row r="291" spans="2:15" ht="15">
      <c r="B291">
        <f t="shared" si="260"/>
        <v>1E+17</v>
      </c>
      <c r="C291" s="35" t="str">
        <f>_xlfn.IFNA(VLOOKUP(L291,Invoer!$A$3:$P$599,3,FALSE),"")</f>
        <v/>
      </c>
      <c r="D291" s="23">
        <f>Deelnemers!$B$19</f>
        <v>0</v>
      </c>
      <c r="E291" s="31" t="str">
        <f>IFERROR(IF(VLOOKUP(L291,Invoer!$A$3:$P$599,9,FALSE)&gt;$S$1,$S$1,VLOOKUP(L291,Invoer!$A$3:$P$599,9,FALSE)),"")</f>
        <v/>
      </c>
      <c r="F291" s="31" t="str">
        <f>_xlfn.IFNA(VLOOKUP(L291,Invoer!$A$3:$P$599,10,FALSE),"")</f>
        <v/>
      </c>
      <c r="G291" s="31" t="str">
        <f>_xlfn.IFNA(VLOOKUP(L291,Invoer!$A$3:$P$599,12,FALSE),"")</f>
        <v/>
      </c>
      <c r="H291" s="32" t="str">
        <f>_xlfn.IFNA(VLOOKUP(L291,Invoer!$A$3:$P$599,14,FALSE),"")</f>
        <v/>
      </c>
      <c r="I291" s="34" t="str">
        <f>_xlfn.IFNA(VLOOKUP(L291,Invoer!$A$3:$P$599,16,FALSE),"")</f>
        <v/>
      </c>
      <c r="J291" s="37">
        <f>VLOOKUP($R$1,Deelnemers!$B$1:$D$25,3,FALSE)</f>
        <v>0.56666666666666665</v>
      </c>
      <c r="L291" t="str">
        <f t="shared" ref="L291" si="326">CONCATENATE($D291,"-",$R$1,"-",M291)</f>
        <v>0-Hanegraaf, Hein-8</v>
      </c>
      <c r="M291">
        <v>8</v>
      </c>
      <c r="N291">
        <f t="shared" si="265"/>
        <v>1E+17</v>
      </c>
      <c r="O291" t="str">
        <f t="shared" si="297"/>
        <v/>
      </c>
    </row>
    <row r="292" spans="2:15" ht="15">
      <c r="B292">
        <f t="shared" ref="B292:B355" si="327">IFERROR(IF(COUNTIF($C$4:$C$395,$C292)&gt;1,$C292+(E292/10)+(F292/100)+H292,$C292),100000000000000000)</f>
        <v>1E+17</v>
      </c>
      <c r="C292" s="35" t="str">
        <f>_xlfn.IFNA(VLOOKUP(L292,Invoer!$A$3:$P$599,3,FALSE),"")</f>
        <v/>
      </c>
      <c r="D292" s="23">
        <f>Deelnemers!$B$20</f>
        <v>0</v>
      </c>
      <c r="E292" s="31" t="str">
        <f>IFERROR(IF(VLOOKUP(L292,Invoer!$A$3:$P$599,8,FALSE)&gt;$S$1,$S$1,VLOOKUP(L292,Invoer!$A$3:$P$599,8,FALSE)),"")</f>
        <v/>
      </c>
      <c r="F292" s="31" t="str">
        <f>_xlfn.IFNA(VLOOKUP(L292,Invoer!$A$3:$P$599,10,FALSE),"")</f>
        <v/>
      </c>
      <c r="G292" s="31" t="str">
        <f>_xlfn.IFNA(VLOOKUP(L292,Invoer!$A$3:$P$599,11,FALSE),"")</f>
        <v/>
      </c>
      <c r="H292" s="32" t="str">
        <f>_xlfn.IFNA(VLOOKUP(L292,Invoer!$A$3:$P$599,13,FALSE),"")</f>
        <v/>
      </c>
      <c r="I292" s="34" t="str">
        <f>_xlfn.IFNA(VLOOKUP(L292,Invoer!$A$3:$P$599,15,FALSE),"")</f>
        <v/>
      </c>
      <c r="J292" s="37">
        <f>VLOOKUP($R$1,Deelnemers!$B$1:$D$25,3,FALSE)</f>
        <v>0.56666666666666665</v>
      </c>
      <c r="L292" t="str">
        <f t="shared" ref="L292" si="328">CONCATENATE($R$1,"-",,$D292,"-",M292)</f>
        <v>Hanegraaf, Hein-0-1</v>
      </c>
      <c r="M292">
        <v>1</v>
      </c>
      <c r="N292">
        <f t="shared" si="265"/>
        <v>1E+17</v>
      </c>
      <c r="O292" t="str">
        <f t="shared" si="297"/>
        <v/>
      </c>
    </row>
    <row r="293" spans="2:15" ht="15">
      <c r="B293">
        <f t="shared" si="327"/>
        <v>1E+17</v>
      </c>
      <c r="C293" s="35" t="str">
        <f>_xlfn.IFNA(VLOOKUP(L293,Invoer!$A$3:$P$599,3,FALSE),"")</f>
        <v/>
      </c>
      <c r="D293" s="23">
        <f>Deelnemers!$B$20</f>
        <v>0</v>
      </c>
      <c r="E293" s="31" t="str">
        <f>IFERROR(IF(VLOOKUP(L293,Invoer!$A$3:$P$599,9,FALSE)&gt;$S$1,$S$1,VLOOKUP(L293,Invoer!$A$3:$P$599,9,FALSE)),"")</f>
        <v/>
      </c>
      <c r="F293" s="31" t="str">
        <f>_xlfn.IFNA(VLOOKUP(L293,Invoer!$A$3:$P$599,10,FALSE),"")</f>
        <v/>
      </c>
      <c r="G293" s="31" t="str">
        <f>_xlfn.IFNA(VLOOKUP(L293,Invoer!$A$3:$P$599,12,FALSE),"")</f>
        <v/>
      </c>
      <c r="H293" s="32" t="str">
        <f>_xlfn.IFNA(VLOOKUP(L293,Invoer!$A$3:$P$599,14,FALSE),"")</f>
        <v/>
      </c>
      <c r="I293" s="34" t="str">
        <f>_xlfn.IFNA(VLOOKUP(L293,Invoer!$A$3:$P$599,16,FALSE),"")</f>
        <v/>
      </c>
      <c r="J293" s="37">
        <f>VLOOKUP($R$1,Deelnemers!$B$1:$D$25,3,FALSE)</f>
        <v>0.56666666666666665</v>
      </c>
      <c r="L293" t="str">
        <f t="shared" ref="L293" si="329">CONCATENATE($D293,"-",$R$1,"-",M293)</f>
        <v>0-Hanegraaf, Hein-1</v>
      </c>
      <c r="M293">
        <v>1</v>
      </c>
      <c r="N293">
        <f t="shared" si="265"/>
        <v>1E+17</v>
      </c>
      <c r="O293" t="str">
        <f t="shared" si="297"/>
        <v/>
      </c>
    </row>
    <row r="294" spans="2:15" ht="15">
      <c r="B294">
        <f t="shared" si="327"/>
        <v>1E+17</v>
      </c>
      <c r="C294" s="35" t="str">
        <f>_xlfn.IFNA(VLOOKUP(L294,Invoer!$A$3:$P$599,3,FALSE),"")</f>
        <v/>
      </c>
      <c r="D294" s="23">
        <f>Deelnemers!$B$20</f>
        <v>0</v>
      </c>
      <c r="E294" s="31" t="str">
        <f>IFERROR(IF(VLOOKUP(L294,Invoer!$A$3:$P$599,8,FALSE)&gt;$S$1,$S$1,VLOOKUP(L294,Invoer!$A$3:$P$599,8,FALSE)),"")</f>
        <v/>
      </c>
      <c r="F294" s="31" t="str">
        <f>_xlfn.IFNA(VLOOKUP(L294,Invoer!$A$3:$P$599,10,FALSE),"")</f>
        <v/>
      </c>
      <c r="G294" s="31" t="str">
        <f>_xlfn.IFNA(VLOOKUP(L294,Invoer!$A$3:$P$599,11,FALSE),"")</f>
        <v/>
      </c>
      <c r="H294" s="32" t="str">
        <f>_xlfn.IFNA(VLOOKUP(L294,Invoer!$A$3:$P$599,13,FALSE),"")</f>
        <v/>
      </c>
      <c r="I294" s="34" t="str">
        <f>_xlfn.IFNA(VLOOKUP(L294,Invoer!$A$3:$P$599,15,FALSE),"")</f>
        <v/>
      </c>
      <c r="J294" s="37">
        <f>VLOOKUP($R$1,Deelnemers!$B$1:$D$25,3,FALSE)</f>
        <v>0.56666666666666665</v>
      </c>
      <c r="L294" t="str">
        <f t="shared" ref="L294" si="330">CONCATENATE($R$1,"-",,$D294,"-",M294)</f>
        <v>Hanegraaf, Hein-0-2</v>
      </c>
      <c r="M294">
        <v>2</v>
      </c>
      <c r="N294">
        <f t="shared" si="265"/>
        <v>1E+17</v>
      </c>
      <c r="O294" t="str">
        <f t="shared" si="297"/>
        <v/>
      </c>
    </row>
    <row r="295" spans="2:15" ht="15">
      <c r="B295">
        <f t="shared" si="327"/>
        <v>1E+17</v>
      </c>
      <c r="C295" s="35" t="str">
        <f>_xlfn.IFNA(VLOOKUP(L295,Invoer!$A$3:$P$599,3,FALSE),"")</f>
        <v/>
      </c>
      <c r="D295" s="23">
        <f>Deelnemers!$B$20</f>
        <v>0</v>
      </c>
      <c r="E295" s="31" t="str">
        <f>IFERROR(IF(VLOOKUP(L295,Invoer!$A$3:$P$599,9,FALSE)&gt;$S$1,$S$1,VLOOKUP(L295,Invoer!$A$3:$P$599,9,FALSE)),"")</f>
        <v/>
      </c>
      <c r="F295" s="31" t="str">
        <f>_xlfn.IFNA(VLOOKUP(L295,Invoer!$A$3:$P$599,10,FALSE),"")</f>
        <v/>
      </c>
      <c r="G295" s="31" t="str">
        <f>_xlfn.IFNA(VLOOKUP(L295,Invoer!$A$3:$P$599,12,FALSE),"")</f>
        <v/>
      </c>
      <c r="H295" s="32" t="str">
        <f>_xlfn.IFNA(VLOOKUP(L295,Invoer!$A$3:$P$599,14,FALSE),"")</f>
        <v/>
      </c>
      <c r="I295" s="34" t="str">
        <f>_xlfn.IFNA(VLOOKUP(L295,Invoer!$A$3:$P$599,16,FALSE),"")</f>
        <v/>
      </c>
      <c r="J295" s="37">
        <f>VLOOKUP($R$1,Deelnemers!$B$1:$D$25,3,FALSE)</f>
        <v>0.56666666666666665</v>
      </c>
      <c r="L295" t="str">
        <f t="shared" ref="L295" si="331">CONCATENATE($D295,"-",$R$1,"-",M295)</f>
        <v>0-Hanegraaf, Hein-2</v>
      </c>
      <c r="M295">
        <v>2</v>
      </c>
      <c r="N295">
        <f t="shared" ref="N295:N358" si="332">SMALL($B$4:$B$403,ROW($B292))</f>
        <v>1E+17</v>
      </c>
      <c r="O295" t="str">
        <f t="shared" si="297"/>
        <v/>
      </c>
    </row>
    <row r="296" spans="2:15" ht="15">
      <c r="B296">
        <f t="shared" si="327"/>
        <v>1E+17</v>
      </c>
      <c r="C296" s="35" t="str">
        <f>_xlfn.IFNA(VLOOKUP(L296,Invoer!$A$3:$P$599,3,FALSE),"")</f>
        <v/>
      </c>
      <c r="D296" s="23">
        <f>Deelnemers!$B$20</f>
        <v>0</v>
      </c>
      <c r="E296" s="31" t="str">
        <f>IFERROR(IF(VLOOKUP(L296,Invoer!$A$3:$P$599,8,FALSE)&gt;$S$1,$S$1,VLOOKUP(L296,Invoer!$A$3:$P$599,8,FALSE)),"")</f>
        <v/>
      </c>
      <c r="F296" s="31" t="str">
        <f>_xlfn.IFNA(VLOOKUP(L296,Invoer!$A$3:$P$599,10,FALSE),"")</f>
        <v/>
      </c>
      <c r="G296" s="31" t="str">
        <f>_xlfn.IFNA(VLOOKUP(L296,Invoer!$A$3:$P$599,11,FALSE),"")</f>
        <v/>
      </c>
      <c r="H296" s="32" t="str">
        <f>_xlfn.IFNA(VLOOKUP(L296,Invoer!$A$3:$P$599,13,FALSE),"")</f>
        <v/>
      </c>
      <c r="I296" s="34" t="str">
        <f>_xlfn.IFNA(VLOOKUP(L296,Invoer!$A$3:$P$599,15,FALSE),"")</f>
        <v/>
      </c>
      <c r="J296" s="37">
        <f>VLOOKUP($R$1,Deelnemers!$B$1:$D$25,3,FALSE)</f>
        <v>0.56666666666666665</v>
      </c>
      <c r="L296" t="str">
        <f t="shared" ref="L296" si="333">CONCATENATE($R$1,"-",,$D296,"-",M296)</f>
        <v>Hanegraaf, Hein-0-3</v>
      </c>
      <c r="M296">
        <v>3</v>
      </c>
      <c r="N296">
        <f t="shared" si="332"/>
        <v>1E+17</v>
      </c>
      <c r="O296" t="str">
        <f t="shared" si="297"/>
        <v/>
      </c>
    </row>
    <row r="297" spans="2:15" ht="15">
      <c r="B297">
        <f t="shared" si="327"/>
        <v>1E+17</v>
      </c>
      <c r="C297" s="35" t="str">
        <f>_xlfn.IFNA(VLOOKUP(L297,Invoer!$A$3:$P$599,3,FALSE),"")</f>
        <v/>
      </c>
      <c r="D297" s="23">
        <f>Deelnemers!$B$20</f>
        <v>0</v>
      </c>
      <c r="E297" s="31" t="str">
        <f>IFERROR(IF(VLOOKUP(L297,Invoer!$A$3:$P$599,9,FALSE)&gt;$S$1,$S$1,VLOOKUP(L297,Invoer!$A$3:$P$599,9,FALSE)),"")</f>
        <v/>
      </c>
      <c r="F297" s="31" t="str">
        <f>_xlfn.IFNA(VLOOKUP(L297,Invoer!$A$3:$P$599,10,FALSE),"")</f>
        <v/>
      </c>
      <c r="G297" s="31" t="str">
        <f>_xlfn.IFNA(VLOOKUP(L297,Invoer!$A$3:$P$599,12,FALSE),"")</f>
        <v/>
      </c>
      <c r="H297" s="32" t="str">
        <f>_xlfn.IFNA(VLOOKUP(L297,Invoer!$A$3:$P$599,14,FALSE),"")</f>
        <v/>
      </c>
      <c r="I297" s="34" t="str">
        <f>_xlfn.IFNA(VLOOKUP(L297,Invoer!$A$3:$P$599,16,FALSE),"")</f>
        <v/>
      </c>
      <c r="J297" s="37">
        <f>VLOOKUP($R$1,Deelnemers!$B$1:$D$25,3,FALSE)</f>
        <v>0.56666666666666665</v>
      </c>
      <c r="L297" t="str">
        <f t="shared" ref="L297" si="334">CONCATENATE($D297,"-",$R$1,"-",M297)</f>
        <v>0-Hanegraaf, Hein-3</v>
      </c>
      <c r="M297">
        <v>3</v>
      </c>
      <c r="N297">
        <f t="shared" si="332"/>
        <v>1E+17</v>
      </c>
      <c r="O297" t="str">
        <f t="shared" si="297"/>
        <v/>
      </c>
    </row>
    <row r="298" spans="2:15" ht="15">
      <c r="B298">
        <f t="shared" si="327"/>
        <v>1E+17</v>
      </c>
      <c r="C298" s="35" t="str">
        <f>_xlfn.IFNA(VLOOKUP(L298,Invoer!$A$3:$P$599,3,FALSE),"")</f>
        <v/>
      </c>
      <c r="D298" s="23">
        <f>Deelnemers!$B$20</f>
        <v>0</v>
      </c>
      <c r="E298" s="31" t="str">
        <f>IFERROR(IF(VLOOKUP(L298,Invoer!$A$3:$P$599,8,FALSE)&gt;$S$1,$S$1,VLOOKUP(L298,Invoer!$A$3:$P$599,8,FALSE)),"")</f>
        <v/>
      </c>
      <c r="F298" s="31" t="str">
        <f>_xlfn.IFNA(VLOOKUP(L298,Invoer!$A$3:$P$599,10,FALSE),"")</f>
        <v/>
      </c>
      <c r="G298" s="31" t="str">
        <f>_xlfn.IFNA(VLOOKUP(L298,Invoer!$A$3:$P$599,11,FALSE),"")</f>
        <v/>
      </c>
      <c r="H298" s="32" t="str">
        <f>_xlfn.IFNA(VLOOKUP(L298,Invoer!$A$3:$P$599,13,FALSE),"")</f>
        <v/>
      </c>
      <c r="I298" s="34" t="str">
        <f>_xlfn.IFNA(VLOOKUP(L298,Invoer!$A$3:$P$599,15,FALSE),"")</f>
        <v/>
      </c>
      <c r="J298" s="37">
        <f>VLOOKUP($R$1,Deelnemers!$B$1:$D$25,3,FALSE)</f>
        <v>0.56666666666666665</v>
      </c>
      <c r="L298" t="str">
        <f t="shared" ref="L298" si="335">CONCATENATE($R$1,"-",,$D298,"-",M298)</f>
        <v>Hanegraaf, Hein-0-4</v>
      </c>
      <c r="M298">
        <v>4</v>
      </c>
      <c r="N298">
        <f t="shared" si="332"/>
        <v>1E+17</v>
      </c>
      <c r="O298" t="str">
        <f t="shared" si="297"/>
        <v/>
      </c>
    </row>
    <row r="299" spans="2:15" ht="15">
      <c r="B299">
        <f t="shared" si="327"/>
        <v>1E+17</v>
      </c>
      <c r="C299" s="35" t="str">
        <f>_xlfn.IFNA(VLOOKUP(L299,Invoer!$A$3:$P$599,3,FALSE),"")</f>
        <v/>
      </c>
      <c r="D299" s="23">
        <f>Deelnemers!$B$20</f>
        <v>0</v>
      </c>
      <c r="E299" s="31" t="str">
        <f>IFERROR(IF(VLOOKUP(L299,Invoer!$A$3:$P$599,9,FALSE)&gt;$S$1,$S$1,VLOOKUP(L299,Invoer!$A$3:$P$599,9,FALSE)),"")</f>
        <v/>
      </c>
      <c r="F299" s="31" t="str">
        <f>_xlfn.IFNA(VLOOKUP(L299,Invoer!$A$3:$P$599,10,FALSE),"")</f>
        <v/>
      </c>
      <c r="G299" s="31" t="str">
        <f>_xlfn.IFNA(VLOOKUP(L299,Invoer!$A$3:$P$599,12,FALSE),"")</f>
        <v/>
      </c>
      <c r="H299" s="32" t="str">
        <f>_xlfn.IFNA(VLOOKUP(L299,Invoer!$A$3:$P$599,14,FALSE),"")</f>
        <v/>
      </c>
      <c r="I299" s="34" t="str">
        <f>_xlfn.IFNA(VLOOKUP(L299,Invoer!$A$3:$P$599,16,FALSE),"")</f>
        <v/>
      </c>
      <c r="J299" s="37">
        <f>VLOOKUP($R$1,Deelnemers!$B$1:$D$25,3,FALSE)</f>
        <v>0.56666666666666665</v>
      </c>
      <c r="L299" t="str">
        <f t="shared" ref="L299" si="336">CONCATENATE($D299,"-",$R$1,"-",M299)</f>
        <v>0-Hanegraaf, Hein-4</v>
      </c>
      <c r="M299">
        <v>4</v>
      </c>
      <c r="N299">
        <f t="shared" si="332"/>
        <v>1E+17</v>
      </c>
      <c r="O299" t="str">
        <f t="shared" si="297"/>
        <v/>
      </c>
    </row>
    <row r="300" spans="2:15" ht="15">
      <c r="B300">
        <f t="shared" si="327"/>
        <v>1E+17</v>
      </c>
      <c r="C300" s="35" t="str">
        <f>_xlfn.IFNA(VLOOKUP(L300,Invoer!$A$3:$P$599,3,FALSE),"")</f>
        <v/>
      </c>
      <c r="D300" s="23">
        <f>Deelnemers!$B$20</f>
        <v>0</v>
      </c>
      <c r="E300" s="31" t="str">
        <f>IFERROR(IF(VLOOKUP(L300,Invoer!$A$3:$P$599,8,FALSE)&gt;$S$1,$S$1,VLOOKUP(L300,Invoer!$A$3:$P$599,8,FALSE)),"")</f>
        <v/>
      </c>
      <c r="F300" s="31" t="str">
        <f>_xlfn.IFNA(VLOOKUP(L300,Invoer!$A$3:$P$599,10,FALSE),"")</f>
        <v/>
      </c>
      <c r="G300" s="31" t="str">
        <f>_xlfn.IFNA(VLOOKUP(L300,Invoer!$A$3:$P$599,11,FALSE),"")</f>
        <v/>
      </c>
      <c r="H300" s="32" t="str">
        <f>_xlfn.IFNA(VLOOKUP(L300,Invoer!$A$3:$P$599,13,FALSE),"")</f>
        <v/>
      </c>
      <c r="I300" s="34" t="str">
        <f>_xlfn.IFNA(VLOOKUP(L300,Invoer!$A$3:$P$599,15,FALSE),"")</f>
        <v/>
      </c>
      <c r="J300" s="37">
        <f>VLOOKUP($R$1,Deelnemers!$B$1:$D$25,3,FALSE)</f>
        <v>0.56666666666666665</v>
      </c>
      <c r="L300" t="str">
        <f t="shared" ref="L300" si="337">CONCATENATE($R$1,"-",,$D300,"-",M300)</f>
        <v>Hanegraaf, Hein-0-5</v>
      </c>
      <c r="M300">
        <v>5</v>
      </c>
      <c r="N300">
        <f t="shared" si="332"/>
        <v>1E+17</v>
      </c>
      <c r="O300" t="str">
        <f t="shared" si="297"/>
        <v/>
      </c>
    </row>
    <row r="301" spans="2:15" ht="15">
      <c r="B301">
        <f t="shared" si="327"/>
        <v>1E+17</v>
      </c>
      <c r="C301" s="35" t="str">
        <f>_xlfn.IFNA(VLOOKUP(L301,Invoer!$A$3:$P$599,3,FALSE),"")</f>
        <v/>
      </c>
      <c r="D301" s="23">
        <f>Deelnemers!$B$20</f>
        <v>0</v>
      </c>
      <c r="E301" s="31" t="str">
        <f>IFERROR(IF(VLOOKUP(L301,Invoer!$A$3:$P$599,9,FALSE)&gt;$S$1,$S$1,VLOOKUP(L301,Invoer!$A$3:$P$599,9,FALSE)),"")</f>
        <v/>
      </c>
      <c r="F301" s="31" t="str">
        <f>_xlfn.IFNA(VLOOKUP(L301,Invoer!$A$3:$P$599,10,FALSE),"")</f>
        <v/>
      </c>
      <c r="G301" s="31" t="str">
        <f>_xlfn.IFNA(VLOOKUP(L301,Invoer!$A$3:$P$599,12,FALSE),"")</f>
        <v/>
      </c>
      <c r="H301" s="32" t="str">
        <f>_xlfn.IFNA(VLOOKUP(L301,Invoer!$A$3:$P$599,14,FALSE),"")</f>
        <v/>
      </c>
      <c r="I301" s="34" t="str">
        <f>_xlfn.IFNA(VLOOKUP(L301,Invoer!$A$3:$P$599,16,FALSE),"")</f>
        <v/>
      </c>
      <c r="J301" s="37">
        <f>VLOOKUP($R$1,Deelnemers!$B$1:$D$25,3,FALSE)</f>
        <v>0.56666666666666665</v>
      </c>
      <c r="L301" t="str">
        <f t="shared" ref="L301" si="338">CONCATENATE($D301,"-",$R$1,"-",M301)</f>
        <v>0-Hanegraaf, Hein-5</v>
      </c>
      <c r="M301">
        <v>5</v>
      </c>
      <c r="N301">
        <f t="shared" si="332"/>
        <v>1E+17</v>
      </c>
      <c r="O301" t="str">
        <f t="shared" si="297"/>
        <v/>
      </c>
    </row>
    <row r="302" spans="2:15" ht="15">
      <c r="B302">
        <f t="shared" si="327"/>
        <v>1E+17</v>
      </c>
      <c r="C302" s="35" t="str">
        <f>_xlfn.IFNA(VLOOKUP(L302,Invoer!$A$3:$P$599,3,FALSE),"")</f>
        <v/>
      </c>
      <c r="D302" s="23">
        <f>Deelnemers!$B$20</f>
        <v>0</v>
      </c>
      <c r="E302" s="31" t="str">
        <f>IFERROR(IF(VLOOKUP(L302,Invoer!$A$3:$P$599,8,FALSE)&gt;$S$1,$S$1,VLOOKUP(L302,Invoer!$A$3:$P$599,8,FALSE)),"")</f>
        <v/>
      </c>
      <c r="F302" s="31" t="str">
        <f>_xlfn.IFNA(VLOOKUP(L302,Invoer!$A$3:$P$599,10,FALSE),"")</f>
        <v/>
      </c>
      <c r="G302" s="31" t="str">
        <f>_xlfn.IFNA(VLOOKUP(L302,Invoer!$A$3:$P$599,11,FALSE),"")</f>
        <v/>
      </c>
      <c r="H302" s="32" t="str">
        <f>_xlfn.IFNA(VLOOKUP(L302,Invoer!$A$3:$P$599,13,FALSE),"")</f>
        <v/>
      </c>
      <c r="I302" s="34" t="str">
        <f>_xlfn.IFNA(VLOOKUP(L302,Invoer!$A$3:$P$599,15,FALSE),"")</f>
        <v/>
      </c>
      <c r="J302" s="37">
        <f>VLOOKUP($R$1,Deelnemers!$B$1:$D$25,3,FALSE)</f>
        <v>0.56666666666666665</v>
      </c>
      <c r="L302" t="str">
        <f t="shared" ref="L302" si="339">CONCATENATE($R$1,"-",,$D302,"-",M302)</f>
        <v>Hanegraaf, Hein-0-6</v>
      </c>
      <c r="M302">
        <v>6</v>
      </c>
      <c r="N302">
        <f t="shared" si="332"/>
        <v>1E+17</v>
      </c>
      <c r="O302" t="str">
        <f t="shared" si="297"/>
        <v/>
      </c>
    </row>
    <row r="303" spans="2:15" ht="15">
      <c r="B303">
        <f t="shared" si="327"/>
        <v>1E+17</v>
      </c>
      <c r="C303" s="35" t="str">
        <f>_xlfn.IFNA(VLOOKUP(L303,Invoer!$A$3:$P$599,3,FALSE),"")</f>
        <v/>
      </c>
      <c r="D303" s="23">
        <f>Deelnemers!$B$20</f>
        <v>0</v>
      </c>
      <c r="E303" s="31" t="str">
        <f>IFERROR(IF(VLOOKUP(L303,Invoer!$A$3:$P$599,9,FALSE)&gt;$S$1,$S$1,VLOOKUP(L303,Invoer!$A$3:$P$599,9,FALSE)),"")</f>
        <v/>
      </c>
      <c r="F303" s="31" t="str">
        <f>_xlfn.IFNA(VLOOKUP(L303,Invoer!$A$3:$P$599,10,FALSE),"")</f>
        <v/>
      </c>
      <c r="G303" s="31" t="str">
        <f>_xlfn.IFNA(VLOOKUP(L303,Invoer!$A$3:$P$599,12,FALSE),"")</f>
        <v/>
      </c>
      <c r="H303" s="32" t="str">
        <f>_xlfn.IFNA(VLOOKUP(L303,Invoer!$A$3:$P$599,14,FALSE),"")</f>
        <v/>
      </c>
      <c r="I303" s="34" t="str">
        <f>_xlfn.IFNA(VLOOKUP(L303,Invoer!$A$3:$P$599,16,FALSE),"")</f>
        <v/>
      </c>
      <c r="J303" s="37">
        <f>VLOOKUP($R$1,Deelnemers!$B$1:$D$25,3,FALSE)</f>
        <v>0.56666666666666665</v>
      </c>
      <c r="L303" t="str">
        <f t="shared" ref="L303" si="340">CONCATENATE($D303,"-",$R$1,"-",M303)</f>
        <v>0-Hanegraaf, Hein-6</v>
      </c>
      <c r="M303">
        <v>6</v>
      </c>
      <c r="N303">
        <f t="shared" si="332"/>
        <v>1E+17</v>
      </c>
      <c r="O303" t="str">
        <f t="shared" si="297"/>
        <v/>
      </c>
    </row>
    <row r="304" spans="2:15" ht="15">
      <c r="B304">
        <f t="shared" si="327"/>
        <v>1E+17</v>
      </c>
      <c r="C304" s="35" t="str">
        <f>_xlfn.IFNA(VLOOKUP(L304,Invoer!$A$3:$P$599,3,FALSE),"")</f>
        <v/>
      </c>
      <c r="D304" s="23">
        <f>Deelnemers!$B$20</f>
        <v>0</v>
      </c>
      <c r="E304" s="31" t="str">
        <f>IFERROR(IF(VLOOKUP(L304,Invoer!$A$3:$P$599,8,FALSE)&gt;$S$1,$S$1,VLOOKUP(L304,Invoer!$A$3:$P$599,8,FALSE)),"")</f>
        <v/>
      </c>
      <c r="F304" s="31" t="str">
        <f>_xlfn.IFNA(VLOOKUP(L304,Invoer!$A$3:$P$599,10,FALSE),"")</f>
        <v/>
      </c>
      <c r="G304" s="31" t="str">
        <f>_xlfn.IFNA(VLOOKUP(L304,Invoer!$A$3:$P$599,11,FALSE),"")</f>
        <v/>
      </c>
      <c r="H304" s="32" t="str">
        <f>_xlfn.IFNA(VLOOKUP(L304,Invoer!$A$3:$P$599,13,FALSE),"")</f>
        <v/>
      </c>
      <c r="I304" s="34" t="str">
        <f>_xlfn.IFNA(VLOOKUP(L304,Invoer!$A$3:$P$599,15,FALSE),"")</f>
        <v/>
      </c>
      <c r="J304" s="37">
        <f>VLOOKUP($R$1,Deelnemers!$B$1:$D$25,3,FALSE)</f>
        <v>0.56666666666666665</v>
      </c>
      <c r="L304" t="str">
        <f t="shared" ref="L304" si="341">CONCATENATE($R$1,"-",,$D304,"-",M304)</f>
        <v>Hanegraaf, Hein-0-7</v>
      </c>
      <c r="M304">
        <v>7</v>
      </c>
      <c r="N304">
        <f t="shared" si="332"/>
        <v>1E+17</v>
      </c>
      <c r="O304" t="str">
        <f t="shared" si="297"/>
        <v/>
      </c>
    </row>
    <row r="305" spans="2:15" ht="15">
      <c r="B305">
        <f t="shared" si="327"/>
        <v>1E+17</v>
      </c>
      <c r="C305" s="35" t="str">
        <f>_xlfn.IFNA(VLOOKUP(L305,Invoer!$A$3:$P$599,3,FALSE),"")</f>
        <v/>
      </c>
      <c r="D305" s="23">
        <f>Deelnemers!$B$20</f>
        <v>0</v>
      </c>
      <c r="E305" s="31" t="str">
        <f>IFERROR(IF(VLOOKUP(L305,Invoer!$A$3:$P$599,9,FALSE)&gt;$S$1,$S$1,VLOOKUP(L305,Invoer!$A$3:$P$599,9,FALSE)),"")</f>
        <v/>
      </c>
      <c r="F305" s="31" t="str">
        <f>_xlfn.IFNA(VLOOKUP(L305,Invoer!$A$3:$P$599,10,FALSE),"")</f>
        <v/>
      </c>
      <c r="G305" s="31" t="str">
        <f>_xlfn.IFNA(VLOOKUP(L305,Invoer!$A$3:$P$599,12,FALSE),"")</f>
        <v/>
      </c>
      <c r="H305" s="32" t="str">
        <f>_xlfn.IFNA(VLOOKUP(L305,Invoer!$A$3:$P$599,14,FALSE),"")</f>
        <v/>
      </c>
      <c r="I305" s="34" t="str">
        <f>_xlfn.IFNA(VLOOKUP(L305,Invoer!$A$3:$P$599,16,FALSE),"")</f>
        <v/>
      </c>
      <c r="J305" s="37">
        <f>VLOOKUP($R$1,Deelnemers!$B$1:$D$25,3,FALSE)</f>
        <v>0.56666666666666665</v>
      </c>
      <c r="L305" t="str">
        <f t="shared" ref="L305" si="342">CONCATENATE($D305,"-",$R$1,"-",M305)</f>
        <v>0-Hanegraaf, Hein-7</v>
      </c>
      <c r="M305">
        <v>7</v>
      </c>
      <c r="N305">
        <f t="shared" si="332"/>
        <v>1E+17</v>
      </c>
      <c r="O305" t="str">
        <f t="shared" si="297"/>
        <v/>
      </c>
    </row>
    <row r="306" spans="2:15" ht="15">
      <c r="B306">
        <f t="shared" si="327"/>
        <v>1E+17</v>
      </c>
      <c r="C306" s="35" t="str">
        <f>_xlfn.IFNA(VLOOKUP(L306,Invoer!$A$3:$P$599,3,FALSE),"")</f>
        <v/>
      </c>
      <c r="D306" s="23">
        <f>Deelnemers!$B$20</f>
        <v>0</v>
      </c>
      <c r="E306" s="31" t="str">
        <f>IFERROR(IF(VLOOKUP(L306,Invoer!$A$3:$P$599,8,FALSE)&gt;$S$1,$S$1,VLOOKUP(L306,Invoer!$A$3:$P$599,8,FALSE)),"")</f>
        <v/>
      </c>
      <c r="F306" s="31" t="str">
        <f>_xlfn.IFNA(VLOOKUP(L306,Invoer!$A$3:$P$599,10,FALSE),"")</f>
        <v/>
      </c>
      <c r="G306" s="31" t="str">
        <f>_xlfn.IFNA(VLOOKUP(L306,Invoer!$A$3:$P$599,11,FALSE),"")</f>
        <v/>
      </c>
      <c r="H306" s="32" t="str">
        <f>_xlfn.IFNA(VLOOKUP(L306,Invoer!$A$3:$P$599,13,FALSE),"")</f>
        <v/>
      </c>
      <c r="I306" s="34" t="str">
        <f>_xlfn.IFNA(VLOOKUP(L306,Invoer!$A$3:$P$599,15,FALSE),"")</f>
        <v/>
      </c>
      <c r="J306" s="37">
        <f>VLOOKUP($R$1,Deelnemers!$B$1:$D$25,3,FALSE)</f>
        <v>0.56666666666666665</v>
      </c>
      <c r="L306" t="str">
        <f t="shared" ref="L306" si="343">CONCATENATE($R$1,"-",,$D306,"-",M306)</f>
        <v>Hanegraaf, Hein-0-8</v>
      </c>
      <c r="M306">
        <v>8</v>
      </c>
      <c r="N306">
        <f t="shared" si="332"/>
        <v>1E+17</v>
      </c>
      <c r="O306" t="str">
        <f t="shared" si="297"/>
        <v/>
      </c>
    </row>
    <row r="307" spans="2:15" ht="15">
      <c r="B307">
        <f t="shared" si="327"/>
        <v>1E+17</v>
      </c>
      <c r="C307" s="35" t="str">
        <f>_xlfn.IFNA(VLOOKUP(L307,Invoer!$A$3:$P$599,3,FALSE),"")</f>
        <v/>
      </c>
      <c r="D307" s="23">
        <f>Deelnemers!$B$20</f>
        <v>0</v>
      </c>
      <c r="E307" s="31" t="str">
        <f>IFERROR(IF(VLOOKUP(L307,Invoer!$A$3:$P$599,9,FALSE)&gt;$S$1,$S$1,VLOOKUP(L307,Invoer!$A$3:$P$599,9,FALSE)),"")</f>
        <v/>
      </c>
      <c r="F307" s="31" t="str">
        <f>_xlfn.IFNA(VLOOKUP(L307,Invoer!$A$3:$P$599,10,FALSE),"")</f>
        <v/>
      </c>
      <c r="G307" s="31" t="str">
        <f>_xlfn.IFNA(VLOOKUP(L307,Invoer!$A$3:$P$599,12,FALSE),"")</f>
        <v/>
      </c>
      <c r="H307" s="32" t="str">
        <f>_xlfn.IFNA(VLOOKUP(L307,Invoer!$A$3:$P$599,14,FALSE),"")</f>
        <v/>
      </c>
      <c r="I307" s="34" t="str">
        <f>_xlfn.IFNA(VLOOKUP(L307,Invoer!$A$3:$P$599,16,FALSE),"")</f>
        <v/>
      </c>
      <c r="J307" s="37">
        <f>VLOOKUP($R$1,Deelnemers!$B$1:$D$25,3,FALSE)</f>
        <v>0.56666666666666665</v>
      </c>
      <c r="L307" t="str">
        <f t="shared" ref="L307" si="344">CONCATENATE($D307,"-",$R$1,"-",M307)</f>
        <v>0-Hanegraaf, Hein-8</v>
      </c>
      <c r="M307">
        <v>8</v>
      </c>
      <c r="N307">
        <f t="shared" si="332"/>
        <v>1E+17</v>
      </c>
      <c r="O307" t="str">
        <f t="shared" si="297"/>
        <v/>
      </c>
    </row>
    <row r="308" spans="2:15" ht="15">
      <c r="B308">
        <f t="shared" si="327"/>
        <v>1E+17</v>
      </c>
      <c r="C308" s="35" t="str">
        <f>_xlfn.IFNA(VLOOKUP(L308,Invoer!$A$3:$P$599,3,FALSE),"")</f>
        <v/>
      </c>
      <c r="D308" s="23">
        <f>Deelnemers!$B$21</f>
        <v>0</v>
      </c>
      <c r="E308" s="31" t="str">
        <f>IFERROR(IF(VLOOKUP(L308,Invoer!$A$3:$P$599,8,FALSE)&gt;$S$1,$S$1,VLOOKUP(L308,Invoer!$A$3:$P$599,8,FALSE)),"")</f>
        <v/>
      </c>
      <c r="F308" s="31" t="str">
        <f>_xlfn.IFNA(VLOOKUP(L308,Invoer!$A$3:$P$599,10,FALSE),"")</f>
        <v/>
      </c>
      <c r="G308" s="31" t="str">
        <f>_xlfn.IFNA(VLOOKUP(L308,Invoer!$A$3:$P$599,11,FALSE),"")</f>
        <v/>
      </c>
      <c r="H308" s="32" t="str">
        <f>_xlfn.IFNA(VLOOKUP(L308,Invoer!$A$3:$P$599,13,FALSE),"")</f>
        <v/>
      </c>
      <c r="I308" s="34" t="str">
        <f>_xlfn.IFNA(VLOOKUP(L308,Invoer!$A$3:$P$599,15,FALSE),"")</f>
        <v/>
      </c>
      <c r="J308" s="37">
        <f>VLOOKUP($R$1,Deelnemers!$B$1:$D$25,3,FALSE)</f>
        <v>0.56666666666666665</v>
      </c>
      <c r="L308" t="str">
        <f t="shared" ref="L308" si="345">CONCATENATE($R$1,"-",,$D308,"-",M308)</f>
        <v>Hanegraaf, Hein-0-1</v>
      </c>
      <c r="M308">
        <v>1</v>
      </c>
      <c r="N308">
        <f t="shared" si="332"/>
        <v>1E+17</v>
      </c>
      <c r="O308" t="str">
        <f t="shared" si="297"/>
        <v/>
      </c>
    </row>
    <row r="309" spans="2:15" ht="15">
      <c r="B309">
        <f t="shared" si="327"/>
        <v>1E+17</v>
      </c>
      <c r="C309" s="35" t="str">
        <f>_xlfn.IFNA(VLOOKUP(L309,Invoer!$A$3:$P$599,3,FALSE),"")</f>
        <v/>
      </c>
      <c r="D309" s="23">
        <f>Deelnemers!$B$21</f>
        <v>0</v>
      </c>
      <c r="E309" s="31" t="str">
        <f>IFERROR(IF(VLOOKUP(L309,Invoer!$A$3:$P$599,9,FALSE)&gt;$S$1,$S$1,VLOOKUP(L309,Invoer!$A$3:$P$599,9,FALSE)),"")</f>
        <v/>
      </c>
      <c r="F309" s="31" t="str">
        <f>_xlfn.IFNA(VLOOKUP(L309,Invoer!$A$3:$P$599,10,FALSE),"")</f>
        <v/>
      </c>
      <c r="G309" s="31" t="str">
        <f>_xlfn.IFNA(VLOOKUP(L309,Invoer!$A$3:$P$599,12,FALSE),"")</f>
        <v/>
      </c>
      <c r="H309" s="32" t="str">
        <f>_xlfn.IFNA(VLOOKUP(L309,Invoer!$A$3:$P$599,14,FALSE),"")</f>
        <v/>
      </c>
      <c r="I309" s="34" t="str">
        <f>_xlfn.IFNA(VLOOKUP(L309,Invoer!$A$3:$P$599,16,FALSE),"")</f>
        <v/>
      </c>
      <c r="J309" s="37">
        <f>VLOOKUP($R$1,Deelnemers!$B$1:$D$25,3,FALSE)</f>
        <v>0.56666666666666665</v>
      </c>
      <c r="L309" t="str">
        <f t="shared" ref="L309" si="346">CONCATENATE($D309,"-",$R$1,"-",M309)</f>
        <v>0-Hanegraaf, Hein-1</v>
      </c>
      <c r="M309">
        <v>1</v>
      </c>
      <c r="N309">
        <f t="shared" si="332"/>
        <v>1E+17</v>
      </c>
      <c r="O309" t="str">
        <f t="shared" si="297"/>
        <v/>
      </c>
    </row>
    <row r="310" spans="2:15" ht="15">
      <c r="B310">
        <f t="shared" si="327"/>
        <v>1E+17</v>
      </c>
      <c r="C310" s="35" t="str">
        <f>_xlfn.IFNA(VLOOKUP(L310,Invoer!$A$3:$P$599,3,FALSE),"")</f>
        <v/>
      </c>
      <c r="D310" s="23">
        <f>Deelnemers!$B$21</f>
        <v>0</v>
      </c>
      <c r="E310" s="31" t="str">
        <f>IFERROR(IF(VLOOKUP(L310,Invoer!$A$3:$P$599,8,FALSE)&gt;$S$1,$S$1,VLOOKUP(L310,Invoer!$A$3:$P$599,8,FALSE)),"")</f>
        <v/>
      </c>
      <c r="F310" s="31" t="str">
        <f>_xlfn.IFNA(VLOOKUP(L310,Invoer!$A$3:$P$599,10,FALSE),"")</f>
        <v/>
      </c>
      <c r="G310" s="31" t="str">
        <f>_xlfn.IFNA(VLOOKUP(L310,Invoer!$A$3:$P$599,11,FALSE),"")</f>
        <v/>
      </c>
      <c r="H310" s="32" t="str">
        <f>_xlfn.IFNA(VLOOKUP(L310,Invoer!$A$3:$P$599,13,FALSE),"")</f>
        <v/>
      </c>
      <c r="I310" s="34" t="str">
        <f>_xlfn.IFNA(VLOOKUP(L310,Invoer!$A$3:$P$599,15,FALSE),"")</f>
        <v/>
      </c>
      <c r="J310" s="37">
        <f>VLOOKUP($R$1,Deelnemers!$B$1:$D$25,3,FALSE)</f>
        <v>0.56666666666666665</v>
      </c>
      <c r="L310" t="str">
        <f t="shared" ref="L310" si="347">CONCATENATE($R$1,"-",,$D310,"-",M310)</f>
        <v>Hanegraaf, Hein-0-2</v>
      </c>
      <c r="M310">
        <v>2</v>
      </c>
      <c r="N310">
        <f t="shared" si="332"/>
        <v>1E+17</v>
      </c>
      <c r="O310" t="str">
        <f t="shared" si="297"/>
        <v/>
      </c>
    </row>
    <row r="311" spans="2:15" ht="15">
      <c r="B311">
        <f t="shared" si="327"/>
        <v>1E+17</v>
      </c>
      <c r="C311" s="35" t="str">
        <f>_xlfn.IFNA(VLOOKUP(L311,Invoer!$A$3:$P$599,3,FALSE),"")</f>
        <v/>
      </c>
      <c r="D311" s="23">
        <f>Deelnemers!$B$21</f>
        <v>0</v>
      </c>
      <c r="E311" s="31" t="str">
        <f>IFERROR(IF(VLOOKUP(L311,Invoer!$A$3:$P$599,9,FALSE)&gt;$S$1,$S$1,VLOOKUP(L311,Invoer!$A$3:$P$599,9,FALSE)),"")</f>
        <v/>
      </c>
      <c r="F311" s="31" t="str">
        <f>_xlfn.IFNA(VLOOKUP(L311,Invoer!$A$3:$P$599,10,FALSE),"")</f>
        <v/>
      </c>
      <c r="G311" s="31" t="str">
        <f>_xlfn.IFNA(VLOOKUP(L311,Invoer!$A$3:$P$599,12,FALSE),"")</f>
        <v/>
      </c>
      <c r="H311" s="32" t="str">
        <f>_xlfn.IFNA(VLOOKUP(L311,Invoer!$A$3:$P$599,14,FALSE),"")</f>
        <v/>
      </c>
      <c r="I311" s="34" t="str">
        <f>_xlfn.IFNA(VLOOKUP(L311,Invoer!$A$3:$P$599,16,FALSE),"")</f>
        <v/>
      </c>
      <c r="J311" s="37">
        <f>VLOOKUP($R$1,Deelnemers!$B$1:$D$25,3,FALSE)</f>
        <v>0.56666666666666665</v>
      </c>
      <c r="L311" t="str">
        <f t="shared" ref="L311" si="348">CONCATENATE($D311,"-",$R$1,"-",M311)</f>
        <v>0-Hanegraaf, Hein-2</v>
      </c>
      <c r="M311">
        <v>2</v>
      </c>
      <c r="N311">
        <f t="shared" si="332"/>
        <v>1E+17</v>
      </c>
      <c r="O311" t="str">
        <f t="shared" si="297"/>
        <v/>
      </c>
    </row>
    <row r="312" spans="2:15" ht="15">
      <c r="B312">
        <f t="shared" si="327"/>
        <v>1E+17</v>
      </c>
      <c r="C312" s="35" t="str">
        <f>_xlfn.IFNA(VLOOKUP(L312,Invoer!$A$3:$P$599,3,FALSE),"")</f>
        <v/>
      </c>
      <c r="D312" s="23">
        <f>Deelnemers!$B$21</f>
        <v>0</v>
      </c>
      <c r="E312" s="31" t="str">
        <f>IFERROR(IF(VLOOKUP(L312,Invoer!$A$3:$P$599,8,FALSE)&gt;$S$1,$S$1,VLOOKUP(L312,Invoer!$A$3:$P$599,8,FALSE)),"")</f>
        <v/>
      </c>
      <c r="F312" s="31" t="str">
        <f>_xlfn.IFNA(VLOOKUP(L312,Invoer!$A$3:$P$599,10,FALSE),"")</f>
        <v/>
      </c>
      <c r="G312" s="31" t="str">
        <f>_xlfn.IFNA(VLOOKUP(L312,Invoer!$A$3:$P$599,11,FALSE),"")</f>
        <v/>
      </c>
      <c r="H312" s="32" t="str">
        <f>_xlfn.IFNA(VLOOKUP(L312,Invoer!$A$3:$P$599,13,FALSE),"")</f>
        <v/>
      </c>
      <c r="I312" s="34" t="str">
        <f>_xlfn.IFNA(VLOOKUP(L312,Invoer!$A$3:$P$599,15,FALSE),"")</f>
        <v/>
      </c>
      <c r="J312" s="37">
        <f>VLOOKUP($R$1,Deelnemers!$B$1:$D$25,3,FALSE)</f>
        <v>0.56666666666666665</v>
      </c>
      <c r="L312" t="str">
        <f t="shared" ref="L312" si="349">CONCATENATE($R$1,"-",,$D312,"-",M312)</f>
        <v>Hanegraaf, Hein-0-3</v>
      </c>
      <c r="M312">
        <v>3</v>
      </c>
      <c r="N312">
        <f t="shared" si="332"/>
        <v>1E+17</v>
      </c>
      <c r="O312" t="str">
        <f t="shared" si="297"/>
        <v/>
      </c>
    </row>
    <row r="313" spans="2:15" ht="15">
      <c r="B313">
        <f t="shared" si="327"/>
        <v>1E+17</v>
      </c>
      <c r="C313" s="35" t="str">
        <f>_xlfn.IFNA(VLOOKUP(L313,Invoer!$A$3:$P$599,3,FALSE),"")</f>
        <v/>
      </c>
      <c r="D313" s="23">
        <f>Deelnemers!$B$21</f>
        <v>0</v>
      </c>
      <c r="E313" s="31" t="str">
        <f>IFERROR(IF(VLOOKUP(L313,Invoer!$A$3:$P$599,9,FALSE)&gt;$S$1,$S$1,VLOOKUP(L313,Invoer!$A$3:$P$599,9,FALSE)),"")</f>
        <v/>
      </c>
      <c r="F313" s="31" t="str">
        <f>_xlfn.IFNA(VLOOKUP(L313,Invoer!$A$3:$P$599,10,FALSE),"")</f>
        <v/>
      </c>
      <c r="G313" s="31" t="str">
        <f>_xlfn.IFNA(VLOOKUP(L313,Invoer!$A$3:$P$599,12,FALSE),"")</f>
        <v/>
      </c>
      <c r="H313" s="32" t="str">
        <f>_xlfn.IFNA(VLOOKUP(L313,Invoer!$A$3:$P$599,14,FALSE),"")</f>
        <v/>
      </c>
      <c r="I313" s="34" t="str">
        <f>_xlfn.IFNA(VLOOKUP(L313,Invoer!$A$3:$P$599,16,FALSE),"")</f>
        <v/>
      </c>
      <c r="J313" s="37">
        <f>VLOOKUP($R$1,Deelnemers!$B$1:$D$25,3,FALSE)</f>
        <v>0.56666666666666665</v>
      </c>
      <c r="L313" t="str">
        <f t="shared" ref="L313" si="350">CONCATENATE($D313,"-",$R$1,"-",M313)</f>
        <v>0-Hanegraaf, Hein-3</v>
      </c>
      <c r="M313">
        <v>3</v>
      </c>
      <c r="N313">
        <f t="shared" si="332"/>
        <v>1E+17</v>
      </c>
      <c r="O313" t="str">
        <f t="shared" si="297"/>
        <v/>
      </c>
    </row>
    <row r="314" spans="2:15" ht="15">
      <c r="B314">
        <f t="shared" si="327"/>
        <v>1E+17</v>
      </c>
      <c r="C314" s="35" t="str">
        <f>_xlfn.IFNA(VLOOKUP(L314,Invoer!$A$3:$P$599,3,FALSE),"")</f>
        <v/>
      </c>
      <c r="D314" s="23">
        <f>Deelnemers!$B$21</f>
        <v>0</v>
      </c>
      <c r="E314" s="31" t="str">
        <f>IFERROR(IF(VLOOKUP(L314,Invoer!$A$3:$P$599,8,FALSE)&gt;$S$1,$S$1,VLOOKUP(L314,Invoer!$A$3:$P$599,8,FALSE)),"")</f>
        <v/>
      </c>
      <c r="F314" s="31" t="str">
        <f>_xlfn.IFNA(VLOOKUP(L314,Invoer!$A$3:$P$599,10,FALSE),"")</f>
        <v/>
      </c>
      <c r="G314" s="31" t="str">
        <f>_xlfn.IFNA(VLOOKUP(L314,Invoer!$A$3:$P$599,11,FALSE),"")</f>
        <v/>
      </c>
      <c r="H314" s="32" t="str">
        <f>_xlfn.IFNA(VLOOKUP(L314,Invoer!$A$3:$P$599,13,FALSE),"")</f>
        <v/>
      </c>
      <c r="I314" s="34" t="str">
        <f>_xlfn.IFNA(VLOOKUP(L314,Invoer!$A$3:$P$599,15,FALSE),"")</f>
        <v/>
      </c>
      <c r="J314" s="37">
        <f>VLOOKUP($R$1,Deelnemers!$B$1:$D$25,3,FALSE)</f>
        <v>0.56666666666666665</v>
      </c>
      <c r="L314" t="str">
        <f t="shared" ref="L314" si="351">CONCATENATE($R$1,"-",,$D314,"-",M314)</f>
        <v>Hanegraaf, Hein-0-4</v>
      </c>
      <c r="M314">
        <v>4</v>
      </c>
      <c r="N314">
        <f t="shared" si="332"/>
        <v>1E+17</v>
      </c>
      <c r="O314" t="str">
        <f t="shared" si="297"/>
        <v/>
      </c>
    </row>
    <row r="315" spans="2:15" ht="15">
      <c r="B315">
        <f t="shared" si="327"/>
        <v>1E+17</v>
      </c>
      <c r="C315" s="35" t="str">
        <f>_xlfn.IFNA(VLOOKUP(L315,Invoer!$A$3:$P$599,3,FALSE),"")</f>
        <v/>
      </c>
      <c r="D315" s="23">
        <f>Deelnemers!$B$21</f>
        <v>0</v>
      </c>
      <c r="E315" s="31" t="str">
        <f>IFERROR(IF(VLOOKUP(L315,Invoer!$A$3:$P$599,9,FALSE)&gt;$S$1,$S$1,VLOOKUP(L315,Invoer!$A$3:$P$599,9,FALSE)),"")</f>
        <v/>
      </c>
      <c r="F315" s="31" t="str">
        <f>_xlfn.IFNA(VLOOKUP(L315,Invoer!$A$3:$P$599,10,FALSE),"")</f>
        <v/>
      </c>
      <c r="G315" s="31" t="str">
        <f>_xlfn.IFNA(VLOOKUP(L315,Invoer!$A$3:$P$599,12,FALSE),"")</f>
        <v/>
      </c>
      <c r="H315" s="32" t="str">
        <f>_xlfn.IFNA(VLOOKUP(L315,Invoer!$A$3:$P$599,14,FALSE),"")</f>
        <v/>
      </c>
      <c r="I315" s="34" t="str">
        <f>_xlfn.IFNA(VLOOKUP(L315,Invoer!$A$3:$P$599,16,FALSE),"")</f>
        <v/>
      </c>
      <c r="J315" s="37">
        <f>VLOOKUP($R$1,Deelnemers!$B$1:$D$25,3,FALSE)</f>
        <v>0.56666666666666665</v>
      </c>
      <c r="L315" t="str">
        <f t="shared" ref="L315" si="352">CONCATENATE($D315,"-",$R$1,"-",M315)</f>
        <v>0-Hanegraaf, Hein-4</v>
      </c>
      <c r="M315">
        <v>4</v>
      </c>
      <c r="N315">
        <f t="shared" si="332"/>
        <v>1E+17</v>
      </c>
      <c r="O315" t="str">
        <f t="shared" si="297"/>
        <v/>
      </c>
    </row>
    <row r="316" spans="2:15" ht="15">
      <c r="B316">
        <f t="shared" si="327"/>
        <v>1E+17</v>
      </c>
      <c r="C316" s="35" t="str">
        <f>_xlfn.IFNA(VLOOKUP(L316,Invoer!$A$3:$P$599,3,FALSE),"")</f>
        <v/>
      </c>
      <c r="D316" s="23">
        <f>Deelnemers!$B$21</f>
        <v>0</v>
      </c>
      <c r="E316" s="31" t="str">
        <f>IFERROR(IF(VLOOKUP(L316,Invoer!$A$3:$P$599,8,FALSE)&gt;$S$1,$S$1,VLOOKUP(L316,Invoer!$A$3:$P$599,8,FALSE)),"")</f>
        <v/>
      </c>
      <c r="F316" s="31" t="str">
        <f>_xlfn.IFNA(VLOOKUP(L316,Invoer!$A$3:$P$599,10,FALSE),"")</f>
        <v/>
      </c>
      <c r="G316" s="31" t="str">
        <f>_xlfn.IFNA(VLOOKUP(L316,Invoer!$A$3:$P$599,11,FALSE),"")</f>
        <v/>
      </c>
      <c r="H316" s="32" t="str">
        <f>_xlfn.IFNA(VLOOKUP(L316,Invoer!$A$3:$P$599,13,FALSE),"")</f>
        <v/>
      </c>
      <c r="I316" s="34" t="str">
        <f>_xlfn.IFNA(VLOOKUP(L316,Invoer!$A$3:$P$599,15,FALSE),"")</f>
        <v/>
      </c>
      <c r="J316" s="37">
        <f>VLOOKUP($R$1,Deelnemers!$B$1:$D$25,3,FALSE)</f>
        <v>0.56666666666666665</v>
      </c>
      <c r="L316" t="str">
        <f t="shared" ref="L316" si="353">CONCATENATE($R$1,"-",,$D316,"-",M316)</f>
        <v>Hanegraaf, Hein-0-5</v>
      </c>
      <c r="M316">
        <v>5</v>
      </c>
      <c r="N316">
        <f t="shared" si="332"/>
        <v>1E+17</v>
      </c>
      <c r="O316" t="str">
        <f t="shared" si="297"/>
        <v/>
      </c>
    </row>
    <row r="317" spans="2:15" ht="15">
      <c r="B317">
        <f t="shared" si="327"/>
        <v>1E+17</v>
      </c>
      <c r="C317" s="35" t="str">
        <f>_xlfn.IFNA(VLOOKUP(L317,Invoer!$A$3:$P$599,3,FALSE),"")</f>
        <v/>
      </c>
      <c r="D317" s="23">
        <f>Deelnemers!$B$21</f>
        <v>0</v>
      </c>
      <c r="E317" s="31" t="str">
        <f>IFERROR(IF(VLOOKUP(L317,Invoer!$A$3:$P$599,9,FALSE)&gt;$S$1,$S$1,VLOOKUP(L317,Invoer!$A$3:$P$599,9,FALSE)),"")</f>
        <v/>
      </c>
      <c r="F317" s="31" t="str">
        <f>_xlfn.IFNA(VLOOKUP(L317,Invoer!$A$3:$P$599,10,FALSE),"")</f>
        <v/>
      </c>
      <c r="G317" s="31" t="str">
        <f>_xlfn.IFNA(VLOOKUP(L317,Invoer!$A$3:$P$599,12,FALSE),"")</f>
        <v/>
      </c>
      <c r="H317" s="32" t="str">
        <f>_xlfn.IFNA(VLOOKUP(L317,Invoer!$A$3:$P$599,14,FALSE),"")</f>
        <v/>
      </c>
      <c r="I317" s="34" t="str">
        <f>_xlfn.IFNA(VLOOKUP(L317,Invoer!$A$3:$P$599,16,FALSE),"")</f>
        <v/>
      </c>
      <c r="J317" s="37">
        <f>VLOOKUP($R$1,Deelnemers!$B$1:$D$25,3,FALSE)</f>
        <v>0.56666666666666665</v>
      </c>
      <c r="L317" t="str">
        <f t="shared" ref="L317" si="354">CONCATENATE($D317,"-",$R$1,"-",M317)</f>
        <v>0-Hanegraaf, Hein-5</v>
      </c>
      <c r="M317">
        <v>5</v>
      </c>
      <c r="N317">
        <f t="shared" si="332"/>
        <v>1E+17</v>
      </c>
      <c r="O317" t="str">
        <f t="shared" si="297"/>
        <v/>
      </c>
    </row>
    <row r="318" spans="2:15" ht="15">
      <c r="B318">
        <f t="shared" si="327"/>
        <v>1E+17</v>
      </c>
      <c r="C318" s="35" t="str">
        <f>_xlfn.IFNA(VLOOKUP(L318,Invoer!$A$3:$P$599,3,FALSE),"")</f>
        <v/>
      </c>
      <c r="D318" s="23">
        <f>Deelnemers!$B$21</f>
        <v>0</v>
      </c>
      <c r="E318" s="31" t="str">
        <f>IFERROR(IF(VLOOKUP(L318,Invoer!$A$3:$P$599,8,FALSE)&gt;$S$1,$S$1,VLOOKUP(L318,Invoer!$A$3:$P$599,8,FALSE)),"")</f>
        <v/>
      </c>
      <c r="F318" s="31" t="str">
        <f>_xlfn.IFNA(VLOOKUP(L318,Invoer!$A$3:$P$599,10,FALSE),"")</f>
        <v/>
      </c>
      <c r="G318" s="31" t="str">
        <f>_xlfn.IFNA(VLOOKUP(L318,Invoer!$A$3:$P$599,11,FALSE),"")</f>
        <v/>
      </c>
      <c r="H318" s="32" t="str">
        <f>_xlfn.IFNA(VLOOKUP(L318,Invoer!$A$3:$P$599,13,FALSE),"")</f>
        <v/>
      </c>
      <c r="I318" s="34" t="str">
        <f>_xlfn.IFNA(VLOOKUP(L318,Invoer!$A$3:$P$599,15,FALSE),"")</f>
        <v/>
      </c>
      <c r="J318" s="37">
        <f>VLOOKUP($R$1,Deelnemers!$B$1:$D$25,3,FALSE)</f>
        <v>0.56666666666666665</v>
      </c>
      <c r="L318" t="str">
        <f t="shared" ref="L318" si="355">CONCATENATE($R$1,"-",,$D318,"-",M318)</f>
        <v>Hanegraaf, Hein-0-6</v>
      </c>
      <c r="M318">
        <v>6</v>
      </c>
      <c r="N318">
        <f t="shared" si="332"/>
        <v>1E+17</v>
      </c>
      <c r="O318" t="str">
        <f t="shared" si="297"/>
        <v/>
      </c>
    </row>
    <row r="319" spans="2:15" ht="15">
      <c r="B319">
        <f t="shared" si="327"/>
        <v>1E+17</v>
      </c>
      <c r="C319" s="35" t="str">
        <f>_xlfn.IFNA(VLOOKUP(L319,Invoer!$A$3:$P$599,3,FALSE),"")</f>
        <v/>
      </c>
      <c r="D319" s="23">
        <f>Deelnemers!$B$21</f>
        <v>0</v>
      </c>
      <c r="E319" s="31" t="str">
        <f>IFERROR(IF(VLOOKUP(L319,Invoer!$A$3:$P$599,9,FALSE)&gt;$S$1,$S$1,VLOOKUP(L319,Invoer!$A$3:$P$599,9,FALSE)),"")</f>
        <v/>
      </c>
      <c r="F319" s="31" t="str">
        <f>_xlfn.IFNA(VLOOKUP(L319,Invoer!$A$3:$P$599,10,FALSE),"")</f>
        <v/>
      </c>
      <c r="G319" s="31" t="str">
        <f>_xlfn.IFNA(VLOOKUP(L319,Invoer!$A$3:$P$599,12,FALSE),"")</f>
        <v/>
      </c>
      <c r="H319" s="32" t="str">
        <f>_xlfn.IFNA(VLOOKUP(L319,Invoer!$A$3:$P$599,14,FALSE),"")</f>
        <v/>
      </c>
      <c r="I319" s="34" t="str">
        <f>_xlfn.IFNA(VLOOKUP(L319,Invoer!$A$3:$P$599,16,FALSE),"")</f>
        <v/>
      </c>
      <c r="J319" s="37">
        <f>VLOOKUP($R$1,Deelnemers!$B$1:$D$25,3,FALSE)</f>
        <v>0.56666666666666665</v>
      </c>
      <c r="L319" t="str">
        <f t="shared" ref="L319" si="356">CONCATENATE($D319,"-",$R$1,"-",M319)</f>
        <v>0-Hanegraaf, Hein-6</v>
      </c>
      <c r="M319">
        <v>6</v>
      </c>
      <c r="N319">
        <f t="shared" si="332"/>
        <v>1E+17</v>
      </c>
      <c r="O319" t="str">
        <f t="shared" si="297"/>
        <v/>
      </c>
    </row>
    <row r="320" spans="2:15" ht="15">
      <c r="B320">
        <f t="shared" si="327"/>
        <v>1E+17</v>
      </c>
      <c r="C320" s="35" t="str">
        <f>_xlfn.IFNA(VLOOKUP(L320,Invoer!$A$3:$P$599,3,FALSE),"")</f>
        <v/>
      </c>
      <c r="D320" s="23">
        <f>Deelnemers!$B$21</f>
        <v>0</v>
      </c>
      <c r="E320" s="31" t="str">
        <f>IFERROR(IF(VLOOKUP(L320,Invoer!$A$3:$P$599,8,FALSE)&gt;$S$1,$S$1,VLOOKUP(L320,Invoer!$A$3:$P$599,8,FALSE)),"")</f>
        <v/>
      </c>
      <c r="F320" s="31" t="str">
        <f>_xlfn.IFNA(VLOOKUP(L320,Invoer!$A$3:$P$599,10,FALSE),"")</f>
        <v/>
      </c>
      <c r="G320" s="31" t="str">
        <f>_xlfn.IFNA(VLOOKUP(L320,Invoer!$A$3:$P$599,11,FALSE),"")</f>
        <v/>
      </c>
      <c r="H320" s="32" t="str">
        <f>_xlfn.IFNA(VLOOKUP(L320,Invoer!$A$3:$P$599,13,FALSE),"")</f>
        <v/>
      </c>
      <c r="I320" s="34" t="str">
        <f>_xlfn.IFNA(VLOOKUP(L320,Invoer!$A$3:$P$599,15,FALSE),"")</f>
        <v/>
      </c>
      <c r="J320" s="37">
        <f>VLOOKUP($R$1,Deelnemers!$B$1:$D$25,3,FALSE)</f>
        <v>0.56666666666666665</v>
      </c>
      <c r="L320" t="str">
        <f t="shared" ref="L320" si="357">CONCATENATE($R$1,"-",,$D320,"-",M320)</f>
        <v>Hanegraaf, Hein-0-7</v>
      </c>
      <c r="M320">
        <v>7</v>
      </c>
      <c r="N320">
        <f t="shared" si="332"/>
        <v>1E+17</v>
      </c>
      <c r="O320" t="str">
        <f t="shared" si="297"/>
        <v/>
      </c>
    </row>
    <row r="321" spans="2:15" ht="15">
      <c r="B321">
        <f t="shared" si="327"/>
        <v>1E+17</v>
      </c>
      <c r="C321" s="35" t="str">
        <f>_xlfn.IFNA(VLOOKUP(L321,Invoer!$A$3:$P$599,3,FALSE),"")</f>
        <v/>
      </c>
      <c r="D321" s="23">
        <f>Deelnemers!$B$21</f>
        <v>0</v>
      </c>
      <c r="E321" s="31" t="str">
        <f>IFERROR(IF(VLOOKUP(L321,Invoer!$A$3:$P$599,9,FALSE)&gt;$S$1,$S$1,VLOOKUP(L321,Invoer!$A$3:$P$599,9,FALSE)),"")</f>
        <v/>
      </c>
      <c r="F321" s="31" t="str">
        <f>_xlfn.IFNA(VLOOKUP(L321,Invoer!$A$3:$P$599,10,FALSE),"")</f>
        <v/>
      </c>
      <c r="G321" s="31" t="str">
        <f>_xlfn.IFNA(VLOOKUP(L321,Invoer!$A$3:$P$599,12,FALSE),"")</f>
        <v/>
      </c>
      <c r="H321" s="32" t="str">
        <f>_xlfn.IFNA(VLOOKUP(L321,Invoer!$A$3:$P$599,14,FALSE),"")</f>
        <v/>
      </c>
      <c r="I321" s="34" t="str">
        <f>_xlfn.IFNA(VLOOKUP(L321,Invoer!$A$3:$P$599,16,FALSE),"")</f>
        <v/>
      </c>
      <c r="J321" s="37">
        <f>VLOOKUP($R$1,Deelnemers!$B$1:$D$25,3,FALSE)</f>
        <v>0.56666666666666665</v>
      </c>
      <c r="L321" t="str">
        <f t="shared" ref="L321" si="358">CONCATENATE($D321,"-",$R$1,"-",M321)</f>
        <v>0-Hanegraaf, Hein-7</v>
      </c>
      <c r="M321">
        <v>7</v>
      </c>
      <c r="N321">
        <f t="shared" si="332"/>
        <v>1E+17</v>
      </c>
      <c r="O321" t="str">
        <f t="shared" si="297"/>
        <v/>
      </c>
    </row>
    <row r="322" spans="2:15" ht="15">
      <c r="B322">
        <f t="shared" si="327"/>
        <v>1E+17</v>
      </c>
      <c r="C322" s="35" t="str">
        <f>_xlfn.IFNA(VLOOKUP(L322,Invoer!$A$3:$P$599,3,FALSE),"")</f>
        <v/>
      </c>
      <c r="D322" s="23">
        <f>Deelnemers!$B$21</f>
        <v>0</v>
      </c>
      <c r="E322" s="31" t="str">
        <f>IFERROR(IF(VLOOKUP(L322,Invoer!$A$3:$P$599,8,FALSE)&gt;$S$1,$S$1,VLOOKUP(L322,Invoer!$A$3:$P$599,8,FALSE)),"")</f>
        <v/>
      </c>
      <c r="F322" s="31" t="str">
        <f>_xlfn.IFNA(VLOOKUP(L322,Invoer!$A$3:$P$599,10,FALSE),"")</f>
        <v/>
      </c>
      <c r="G322" s="31" t="str">
        <f>_xlfn.IFNA(VLOOKUP(L322,Invoer!$A$3:$P$599,11,FALSE),"")</f>
        <v/>
      </c>
      <c r="H322" s="32" t="str">
        <f>_xlfn.IFNA(VLOOKUP(L322,Invoer!$A$3:$P$599,13,FALSE),"")</f>
        <v/>
      </c>
      <c r="I322" s="34" t="str">
        <f>_xlfn.IFNA(VLOOKUP(L322,Invoer!$A$3:$P$599,15,FALSE),"")</f>
        <v/>
      </c>
      <c r="J322" s="37">
        <f>VLOOKUP($R$1,Deelnemers!$B$1:$D$25,3,FALSE)</f>
        <v>0.56666666666666665</v>
      </c>
      <c r="L322" t="str">
        <f t="shared" ref="L322" si="359">CONCATENATE($R$1,"-",,$D322,"-",M322)</f>
        <v>Hanegraaf, Hein-0-8</v>
      </c>
      <c r="M322">
        <v>8</v>
      </c>
      <c r="N322">
        <f t="shared" si="332"/>
        <v>1E+17</v>
      </c>
      <c r="O322" t="str">
        <f t="shared" si="297"/>
        <v/>
      </c>
    </row>
    <row r="323" spans="2:15" ht="15">
      <c r="B323">
        <f t="shared" si="327"/>
        <v>1E+17</v>
      </c>
      <c r="C323" s="35" t="str">
        <f>_xlfn.IFNA(VLOOKUP(L323,Invoer!$A$3:$P$599,3,FALSE),"")</f>
        <v/>
      </c>
      <c r="D323" s="23">
        <f>Deelnemers!$B$21</f>
        <v>0</v>
      </c>
      <c r="E323" s="31" t="str">
        <f>IFERROR(IF(VLOOKUP(L323,Invoer!$A$3:$P$599,9,FALSE)&gt;$S$1,$S$1,VLOOKUP(L323,Invoer!$A$3:$P$599,9,FALSE)),"")</f>
        <v/>
      </c>
      <c r="F323" s="31" t="str">
        <f>_xlfn.IFNA(VLOOKUP(L323,Invoer!$A$3:$P$599,10,FALSE),"")</f>
        <v/>
      </c>
      <c r="G323" s="31" t="str">
        <f>_xlfn.IFNA(VLOOKUP(L323,Invoer!$A$3:$P$599,12,FALSE),"")</f>
        <v/>
      </c>
      <c r="H323" s="32" t="str">
        <f>_xlfn.IFNA(VLOOKUP(L323,Invoer!$A$3:$P$599,14,FALSE),"")</f>
        <v/>
      </c>
      <c r="I323" s="34" t="str">
        <f>_xlfn.IFNA(VLOOKUP(L323,Invoer!$A$3:$P$599,16,FALSE),"")</f>
        <v/>
      </c>
      <c r="J323" s="37">
        <f>VLOOKUP($R$1,Deelnemers!$B$1:$D$25,3,FALSE)</f>
        <v>0.56666666666666665</v>
      </c>
      <c r="L323" t="str">
        <f t="shared" ref="L323" si="360">CONCATENATE($D323,"-",$R$1,"-",M323)</f>
        <v>0-Hanegraaf, Hein-8</v>
      </c>
      <c r="M323">
        <v>8</v>
      </c>
      <c r="N323">
        <f t="shared" si="332"/>
        <v>1E+17</v>
      </c>
      <c r="O323" t="str">
        <f t="shared" si="297"/>
        <v/>
      </c>
    </row>
    <row r="324" spans="2:15" ht="15">
      <c r="B324">
        <f t="shared" si="327"/>
        <v>1E+17</v>
      </c>
      <c r="C324" s="35" t="str">
        <f>_xlfn.IFNA(VLOOKUP(L324,Invoer!$A$3:$P$599,3,FALSE),"")</f>
        <v/>
      </c>
      <c r="D324" s="23">
        <f>Deelnemers!$B$22</f>
        <v>0</v>
      </c>
      <c r="E324" s="31" t="str">
        <f>IFERROR(IF(VLOOKUP(L324,Invoer!$A$3:$P$599,8,FALSE)&gt;$S$1,$S$1,VLOOKUP(L324,Invoer!$A$3:$P$599,8,FALSE)),"")</f>
        <v/>
      </c>
      <c r="F324" s="31" t="str">
        <f>_xlfn.IFNA(VLOOKUP(L324,Invoer!$A$3:$P$599,10,FALSE),"")</f>
        <v/>
      </c>
      <c r="G324" s="31" t="str">
        <f>_xlfn.IFNA(VLOOKUP(L324,Invoer!$A$3:$P$599,11,FALSE),"")</f>
        <v/>
      </c>
      <c r="H324" s="32" t="str">
        <f>_xlfn.IFNA(VLOOKUP(L324,Invoer!$A$3:$P$599,13,FALSE),"")</f>
        <v/>
      </c>
      <c r="I324" s="34" t="str">
        <f>_xlfn.IFNA(VLOOKUP(L324,Invoer!$A$3:$P$599,15,FALSE),"")</f>
        <v/>
      </c>
      <c r="J324" s="37">
        <f>VLOOKUP($R$1,Deelnemers!$B$1:$D$25,3,FALSE)</f>
        <v>0.56666666666666665</v>
      </c>
      <c r="L324" t="str">
        <f t="shared" ref="L324" si="361">CONCATENATE($R$1,"-",,$D324,"-",M324)</f>
        <v>Hanegraaf, Hein-0-1</v>
      </c>
      <c r="M324">
        <v>1</v>
      </c>
      <c r="N324">
        <f t="shared" si="332"/>
        <v>1E+17</v>
      </c>
      <c r="O324" t="str">
        <f t="shared" si="297"/>
        <v/>
      </c>
    </row>
    <row r="325" spans="2:15" ht="15">
      <c r="B325">
        <f t="shared" si="327"/>
        <v>1E+17</v>
      </c>
      <c r="C325" s="35" t="str">
        <f>_xlfn.IFNA(VLOOKUP(L325,Invoer!$A$3:$P$599,3,FALSE),"")</f>
        <v/>
      </c>
      <c r="D325" s="23">
        <f>Deelnemers!$B$22</f>
        <v>0</v>
      </c>
      <c r="E325" s="31" t="str">
        <f>IFERROR(IF(VLOOKUP(L325,Invoer!$A$3:$P$599,9,FALSE)&gt;$S$1,$S$1,VLOOKUP(L325,Invoer!$A$3:$P$599,9,FALSE)),"")</f>
        <v/>
      </c>
      <c r="F325" s="31" t="str">
        <f>_xlfn.IFNA(VLOOKUP(L325,Invoer!$A$3:$P$599,10,FALSE),"")</f>
        <v/>
      </c>
      <c r="G325" s="31" t="str">
        <f>_xlfn.IFNA(VLOOKUP(L325,Invoer!$A$3:$P$599,12,FALSE),"")</f>
        <v/>
      </c>
      <c r="H325" s="32" t="str">
        <f>_xlfn.IFNA(VLOOKUP(L325,Invoer!$A$3:$P$599,14,FALSE),"")</f>
        <v/>
      </c>
      <c r="I325" s="34" t="str">
        <f>_xlfn.IFNA(VLOOKUP(L325,Invoer!$A$3:$P$599,16,FALSE),"")</f>
        <v/>
      </c>
      <c r="J325" s="37">
        <f>VLOOKUP($R$1,Deelnemers!$B$1:$D$25,3,FALSE)</f>
        <v>0.56666666666666665</v>
      </c>
      <c r="L325" t="str">
        <f t="shared" ref="L325" si="362">CONCATENATE($D325,"-",$R$1,"-",M325)</f>
        <v>0-Hanegraaf, Hein-1</v>
      </c>
      <c r="M325">
        <v>1</v>
      </c>
      <c r="N325">
        <f t="shared" si="332"/>
        <v>1E+17</v>
      </c>
      <c r="O325" t="str">
        <f t="shared" si="297"/>
        <v/>
      </c>
    </row>
    <row r="326" spans="2:15" ht="15">
      <c r="B326">
        <f t="shared" si="327"/>
        <v>1E+17</v>
      </c>
      <c r="C326" s="35" t="str">
        <f>_xlfn.IFNA(VLOOKUP(L326,Invoer!$A$3:$P$599,3,FALSE),"")</f>
        <v/>
      </c>
      <c r="D326" s="23">
        <f>Deelnemers!$B$22</f>
        <v>0</v>
      </c>
      <c r="E326" s="31" t="str">
        <f>IFERROR(IF(VLOOKUP(L326,Invoer!$A$3:$P$599,8,FALSE)&gt;$S$1,$S$1,VLOOKUP(L326,Invoer!$A$3:$P$599,8,FALSE)),"")</f>
        <v/>
      </c>
      <c r="F326" s="31" t="str">
        <f>_xlfn.IFNA(VLOOKUP(L326,Invoer!$A$3:$P$599,10,FALSE),"")</f>
        <v/>
      </c>
      <c r="G326" s="31" t="str">
        <f>_xlfn.IFNA(VLOOKUP(L326,Invoer!$A$3:$P$599,11,FALSE),"")</f>
        <v/>
      </c>
      <c r="H326" s="32" t="str">
        <f>_xlfn.IFNA(VLOOKUP(L326,Invoer!$A$3:$P$599,13,FALSE),"")</f>
        <v/>
      </c>
      <c r="I326" s="34" t="str">
        <f>_xlfn.IFNA(VLOOKUP(L326,Invoer!$A$3:$P$599,15,FALSE),"")</f>
        <v/>
      </c>
      <c r="J326" s="37">
        <f>VLOOKUP($R$1,Deelnemers!$B$1:$D$25,3,FALSE)</f>
        <v>0.56666666666666665</v>
      </c>
      <c r="L326" t="str">
        <f t="shared" ref="L326" si="363">CONCATENATE($R$1,"-",,$D326,"-",M326)</f>
        <v>Hanegraaf, Hein-0-2</v>
      </c>
      <c r="M326">
        <v>2</v>
      </c>
      <c r="N326">
        <f t="shared" si="332"/>
        <v>1E+17</v>
      </c>
      <c r="O326" t="str">
        <f t="shared" ref="O326:O387" si="364">IF(Q326="","",O325+1)</f>
        <v/>
      </c>
    </row>
    <row r="327" spans="2:15" ht="15">
      <c r="B327">
        <f t="shared" si="327"/>
        <v>1E+17</v>
      </c>
      <c r="C327" s="35" t="str">
        <f>_xlfn.IFNA(VLOOKUP(L327,Invoer!$A$3:$P$599,3,FALSE),"")</f>
        <v/>
      </c>
      <c r="D327" s="23">
        <f>Deelnemers!$B$22</f>
        <v>0</v>
      </c>
      <c r="E327" s="31" t="str">
        <f>IFERROR(IF(VLOOKUP(L327,Invoer!$A$3:$P$599,9,FALSE)&gt;$S$1,$S$1,VLOOKUP(L327,Invoer!$A$3:$P$599,9,FALSE)),"")</f>
        <v/>
      </c>
      <c r="F327" s="31" t="str">
        <f>_xlfn.IFNA(VLOOKUP(L327,Invoer!$A$3:$P$599,10,FALSE),"")</f>
        <v/>
      </c>
      <c r="G327" s="31" t="str">
        <f>_xlfn.IFNA(VLOOKUP(L327,Invoer!$A$3:$P$599,12,FALSE),"")</f>
        <v/>
      </c>
      <c r="H327" s="32" t="str">
        <f>_xlfn.IFNA(VLOOKUP(L327,Invoer!$A$3:$P$599,14,FALSE),"")</f>
        <v/>
      </c>
      <c r="I327" s="34" t="str">
        <f>_xlfn.IFNA(VLOOKUP(L327,Invoer!$A$3:$P$599,16,FALSE),"")</f>
        <v/>
      </c>
      <c r="J327" s="37">
        <f>VLOOKUP($R$1,Deelnemers!$B$1:$D$25,3,FALSE)</f>
        <v>0.56666666666666665</v>
      </c>
      <c r="L327" t="str">
        <f t="shared" ref="L327" si="365">CONCATENATE($D327,"-",$R$1,"-",M327)</f>
        <v>0-Hanegraaf, Hein-2</v>
      </c>
      <c r="M327">
        <v>2</v>
      </c>
      <c r="N327">
        <f t="shared" si="332"/>
        <v>1E+17</v>
      </c>
      <c r="O327" t="str">
        <f t="shared" si="364"/>
        <v/>
      </c>
    </row>
    <row r="328" spans="2:15" ht="15">
      <c r="B328">
        <f t="shared" si="327"/>
        <v>1E+17</v>
      </c>
      <c r="C328" s="35" t="str">
        <f>_xlfn.IFNA(VLOOKUP(L328,Invoer!$A$3:$P$599,3,FALSE),"")</f>
        <v/>
      </c>
      <c r="D328" s="23">
        <f>Deelnemers!$B$22</f>
        <v>0</v>
      </c>
      <c r="E328" s="31" t="str">
        <f>IFERROR(IF(VLOOKUP(L328,Invoer!$A$3:$P$599,8,FALSE)&gt;$S$1,$S$1,VLOOKUP(L328,Invoer!$A$3:$P$599,8,FALSE)),"")</f>
        <v/>
      </c>
      <c r="F328" s="31" t="str">
        <f>_xlfn.IFNA(VLOOKUP(L328,Invoer!$A$3:$P$599,10,FALSE),"")</f>
        <v/>
      </c>
      <c r="G328" s="31" t="str">
        <f>_xlfn.IFNA(VLOOKUP(L328,Invoer!$A$3:$P$599,11,FALSE),"")</f>
        <v/>
      </c>
      <c r="H328" s="32" t="str">
        <f>_xlfn.IFNA(VLOOKUP(L328,Invoer!$A$3:$P$599,13,FALSE),"")</f>
        <v/>
      </c>
      <c r="I328" s="34" t="str">
        <f>_xlfn.IFNA(VLOOKUP(L328,Invoer!$A$3:$P$599,15,FALSE),"")</f>
        <v/>
      </c>
      <c r="J328" s="37">
        <f>VLOOKUP($R$1,Deelnemers!$B$1:$D$25,3,FALSE)</f>
        <v>0.56666666666666665</v>
      </c>
      <c r="L328" t="str">
        <f t="shared" ref="L328" si="366">CONCATENATE($R$1,"-",,$D328,"-",M328)</f>
        <v>Hanegraaf, Hein-0-3</v>
      </c>
      <c r="M328">
        <v>3</v>
      </c>
      <c r="N328">
        <f t="shared" si="332"/>
        <v>1E+17</v>
      </c>
      <c r="O328" t="str">
        <f t="shared" si="364"/>
        <v/>
      </c>
    </row>
    <row r="329" spans="2:15" ht="15">
      <c r="B329">
        <f t="shared" si="327"/>
        <v>1E+17</v>
      </c>
      <c r="C329" s="35" t="str">
        <f>_xlfn.IFNA(VLOOKUP(L329,Invoer!$A$3:$P$599,3,FALSE),"")</f>
        <v/>
      </c>
      <c r="D329" s="23">
        <f>Deelnemers!$B$22</f>
        <v>0</v>
      </c>
      <c r="E329" s="31" t="str">
        <f>IFERROR(IF(VLOOKUP(L329,Invoer!$A$3:$P$599,9,FALSE)&gt;$S$1,$S$1,VLOOKUP(L329,Invoer!$A$3:$P$599,9,FALSE)),"")</f>
        <v/>
      </c>
      <c r="F329" s="31" t="str">
        <f>_xlfn.IFNA(VLOOKUP(L329,Invoer!$A$3:$P$599,10,FALSE),"")</f>
        <v/>
      </c>
      <c r="G329" s="31" t="str">
        <f>_xlfn.IFNA(VLOOKUP(L329,Invoer!$A$3:$P$599,12,FALSE),"")</f>
        <v/>
      </c>
      <c r="H329" s="32" t="str">
        <f>_xlfn.IFNA(VLOOKUP(L329,Invoer!$A$3:$P$599,14,FALSE),"")</f>
        <v/>
      </c>
      <c r="I329" s="34" t="str">
        <f>_xlfn.IFNA(VLOOKUP(L329,Invoer!$A$3:$P$599,16,FALSE),"")</f>
        <v/>
      </c>
      <c r="J329" s="37">
        <f>VLOOKUP($R$1,Deelnemers!$B$1:$D$25,3,FALSE)</f>
        <v>0.56666666666666665</v>
      </c>
      <c r="L329" t="str">
        <f t="shared" ref="L329" si="367">CONCATENATE($D329,"-",$R$1,"-",M329)</f>
        <v>0-Hanegraaf, Hein-3</v>
      </c>
      <c r="M329">
        <v>3</v>
      </c>
      <c r="N329">
        <f t="shared" si="332"/>
        <v>1E+17</v>
      </c>
      <c r="O329" t="str">
        <f t="shared" si="364"/>
        <v/>
      </c>
    </row>
    <row r="330" spans="2:15" ht="15">
      <c r="B330">
        <f t="shared" si="327"/>
        <v>1E+17</v>
      </c>
      <c r="C330" s="35" t="str">
        <f>_xlfn.IFNA(VLOOKUP(L330,Invoer!$A$3:$P$599,3,FALSE),"")</f>
        <v/>
      </c>
      <c r="D330" s="23">
        <f>Deelnemers!$B$22</f>
        <v>0</v>
      </c>
      <c r="E330" s="31" t="str">
        <f>IFERROR(IF(VLOOKUP(L330,Invoer!$A$3:$P$599,8,FALSE)&gt;$S$1,$S$1,VLOOKUP(L330,Invoer!$A$3:$P$599,8,FALSE)),"")</f>
        <v/>
      </c>
      <c r="F330" s="31" t="str">
        <f>_xlfn.IFNA(VLOOKUP(L330,Invoer!$A$3:$P$599,10,FALSE),"")</f>
        <v/>
      </c>
      <c r="G330" s="31" t="str">
        <f>_xlfn.IFNA(VLOOKUP(L330,Invoer!$A$3:$P$599,11,FALSE),"")</f>
        <v/>
      </c>
      <c r="H330" s="32" t="str">
        <f>_xlfn.IFNA(VLOOKUP(L330,Invoer!$A$3:$P$599,13,FALSE),"")</f>
        <v/>
      </c>
      <c r="I330" s="34" t="str">
        <f>_xlfn.IFNA(VLOOKUP(L330,Invoer!$A$3:$P$599,15,FALSE),"")</f>
        <v/>
      </c>
      <c r="J330" s="37">
        <f>VLOOKUP($R$1,Deelnemers!$B$1:$D$25,3,FALSE)</f>
        <v>0.56666666666666665</v>
      </c>
      <c r="L330" t="str">
        <f t="shared" ref="L330" si="368">CONCATENATE($R$1,"-",,$D330,"-",M330)</f>
        <v>Hanegraaf, Hein-0-4</v>
      </c>
      <c r="M330">
        <v>4</v>
      </c>
      <c r="N330">
        <f t="shared" si="332"/>
        <v>1E+17</v>
      </c>
      <c r="O330" t="str">
        <f t="shared" si="364"/>
        <v/>
      </c>
    </row>
    <row r="331" spans="2:15" ht="15">
      <c r="B331">
        <f t="shared" si="327"/>
        <v>1E+17</v>
      </c>
      <c r="C331" s="35" t="str">
        <f>_xlfn.IFNA(VLOOKUP(L331,Invoer!$A$3:$P$599,3,FALSE),"")</f>
        <v/>
      </c>
      <c r="D331" s="23">
        <f>Deelnemers!$B$22</f>
        <v>0</v>
      </c>
      <c r="E331" s="31" t="str">
        <f>IFERROR(IF(VLOOKUP(L331,Invoer!$A$3:$P$599,9,FALSE)&gt;$S$1,$S$1,VLOOKUP(L331,Invoer!$A$3:$P$599,9,FALSE)),"")</f>
        <v/>
      </c>
      <c r="F331" s="31" t="str">
        <f>_xlfn.IFNA(VLOOKUP(L331,Invoer!$A$3:$P$599,10,FALSE),"")</f>
        <v/>
      </c>
      <c r="G331" s="31" t="str">
        <f>_xlfn.IFNA(VLOOKUP(L331,Invoer!$A$3:$P$599,12,FALSE),"")</f>
        <v/>
      </c>
      <c r="H331" s="32" t="str">
        <f>_xlfn.IFNA(VLOOKUP(L331,Invoer!$A$3:$P$599,14,FALSE),"")</f>
        <v/>
      </c>
      <c r="I331" s="34" t="str">
        <f>_xlfn.IFNA(VLOOKUP(L331,Invoer!$A$3:$P$599,16,FALSE),"")</f>
        <v/>
      </c>
      <c r="J331" s="37">
        <f>VLOOKUP($R$1,Deelnemers!$B$1:$D$25,3,FALSE)</f>
        <v>0.56666666666666665</v>
      </c>
      <c r="L331" t="str">
        <f t="shared" ref="L331" si="369">CONCATENATE($D331,"-",$R$1,"-",M331)</f>
        <v>0-Hanegraaf, Hein-4</v>
      </c>
      <c r="M331">
        <v>4</v>
      </c>
      <c r="N331">
        <f t="shared" si="332"/>
        <v>1E+17</v>
      </c>
      <c r="O331" t="str">
        <f t="shared" si="364"/>
        <v/>
      </c>
    </row>
    <row r="332" spans="2:15" ht="15">
      <c r="B332">
        <f t="shared" si="327"/>
        <v>1E+17</v>
      </c>
      <c r="C332" s="35" t="str">
        <f>_xlfn.IFNA(VLOOKUP(L332,Invoer!$A$3:$P$599,3,FALSE),"")</f>
        <v/>
      </c>
      <c r="D332" s="23">
        <f>Deelnemers!$B$22</f>
        <v>0</v>
      </c>
      <c r="E332" s="31" t="str">
        <f>IFERROR(IF(VLOOKUP(L332,Invoer!$A$3:$P$599,8,FALSE)&gt;$S$1,$S$1,VLOOKUP(L332,Invoer!$A$3:$P$599,8,FALSE)),"")</f>
        <v/>
      </c>
      <c r="F332" s="31" t="str">
        <f>_xlfn.IFNA(VLOOKUP(L332,Invoer!$A$3:$P$599,10,FALSE),"")</f>
        <v/>
      </c>
      <c r="G332" s="31" t="str">
        <f>_xlfn.IFNA(VLOOKUP(L332,Invoer!$A$3:$P$599,11,FALSE),"")</f>
        <v/>
      </c>
      <c r="H332" s="32" t="str">
        <f>_xlfn.IFNA(VLOOKUP(L332,Invoer!$A$3:$P$599,13,FALSE),"")</f>
        <v/>
      </c>
      <c r="I332" s="34" t="str">
        <f>_xlfn.IFNA(VLOOKUP(L332,Invoer!$A$3:$P$599,15,FALSE),"")</f>
        <v/>
      </c>
      <c r="J332" s="37">
        <f>VLOOKUP($R$1,Deelnemers!$B$1:$D$25,3,FALSE)</f>
        <v>0.56666666666666665</v>
      </c>
      <c r="L332" t="str">
        <f t="shared" ref="L332" si="370">CONCATENATE($R$1,"-",,$D332,"-",M332)</f>
        <v>Hanegraaf, Hein-0-5</v>
      </c>
      <c r="M332">
        <v>5</v>
      </c>
      <c r="N332">
        <f t="shared" si="332"/>
        <v>1E+17</v>
      </c>
      <c r="O332" t="str">
        <f t="shared" si="364"/>
        <v/>
      </c>
    </row>
    <row r="333" spans="2:15" ht="15">
      <c r="B333">
        <f t="shared" si="327"/>
        <v>1E+17</v>
      </c>
      <c r="C333" s="35" t="str">
        <f>_xlfn.IFNA(VLOOKUP(L333,Invoer!$A$3:$P$599,3,FALSE),"")</f>
        <v/>
      </c>
      <c r="D333" s="23">
        <f>Deelnemers!$B$22</f>
        <v>0</v>
      </c>
      <c r="E333" s="31" t="str">
        <f>IFERROR(IF(VLOOKUP(L333,Invoer!$A$3:$P$599,9,FALSE)&gt;$S$1,$S$1,VLOOKUP(L333,Invoer!$A$3:$P$599,9,FALSE)),"")</f>
        <v/>
      </c>
      <c r="F333" s="31" t="str">
        <f>_xlfn.IFNA(VLOOKUP(L333,Invoer!$A$3:$P$599,10,FALSE),"")</f>
        <v/>
      </c>
      <c r="G333" s="31" t="str">
        <f>_xlfn.IFNA(VLOOKUP(L333,Invoer!$A$3:$P$599,12,FALSE),"")</f>
        <v/>
      </c>
      <c r="H333" s="32" t="str">
        <f>_xlfn.IFNA(VLOOKUP(L333,Invoer!$A$3:$P$599,14,FALSE),"")</f>
        <v/>
      </c>
      <c r="I333" s="34" t="str">
        <f>_xlfn.IFNA(VLOOKUP(L333,Invoer!$A$3:$P$599,16,FALSE),"")</f>
        <v/>
      </c>
      <c r="J333" s="37">
        <f>VLOOKUP($R$1,Deelnemers!$B$1:$D$25,3,FALSE)</f>
        <v>0.56666666666666665</v>
      </c>
      <c r="L333" t="str">
        <f t="shared" ref="L333" si="371">CONCATENATE($D333,"-",$R$1,"-",M333)</f>
        <v>0-Hanegraaf, Hein-5</v>
      </c>
      <c r="M333">
        <v>5</v>
      </c>
      <c r="N333">
        <f t="shared" si="332"/>
        <v>1E+17</v>
      </c>
      <c r="O333" t="str">
        <f t="shared" si="364"/>
        <v/>
      </c>
    </row>
    <row r="334" spans="2:15" ht="15">
      <c r="B334">
        <f t="shared" si="327"/>
        <v>1E+17</v>
      </c>
      <c r="C334" s="35" t="str">
        <f>_xlfn.IFNA(VLOOKUP(L334,Invoer!$A$3:$P$599,3,FALSE),"")</f>
        <v/>
      </c>
      <c r="D334" s="23">
        <f>Deelnemers!$B$22</f>
        <v>0</v>
      </c>
      <c r="E334" s="31" t="str">
        <f>IFERROR(IF(VLOOKUP(L334,Invoer!$A$3:$P$599,8,FALSE)&gt;$S$1,$S$1,VLOOKUP(L334,Invoer!$A$3:$P$599,8,FALSE)),"")</f>
        <v/>
      </c>
      <c r="F334" s="31" t="str">
        <f>_xlfn.IFNA(VLOOKUP(L334,Invoer!$A$3:$P$599,10,FALSE),"")</f>
        <v/>
      </c>
      <c r="G334" s="31" t="str">
        <f>_xlfn.IFNA(VLOOKUP(L334,Invoer!$A$3:$P$599,11,FALSE),"")</f>
        <v/>
      </c>
      <c r="H334" s="32" t="str">
        <f>_xlfn.IFNA(VLOOKUP(L334,Invoer!$A$3:$P$599,13,FALSE),"")</f>
        <v/>
      </c>
      <c r="I334" s="34" t="str">
        <f>_xlfn.IFNA(VLOOKUP(L334,Invoer!$A$3:$P$599,15,FALSE),"")</f>
        <v/>
      </c>
      <c r="J334" s="37">
        <f>VLOOKUP($R$1,Deelnemers!$B$1:$D$25,3,FALSE)</f>
        <v>0.56666666666666665</v>
      </c>
      <c r="L334" t="str">
        <f t="shared" ref="L334" si="372">CONCATENATE($R$1,"-",,$D334,"-",M334)</f>
        <v>Hanegraaf, Hein-0-6</v>
      </c>
      <c r="M334">
        <v>6</v>
      </c>
      <c r="N334">
        <f t="shared" si="332"/>
        <v>1E+17</v>
      </c>
      <c r="O334" t="str">
        <f t="shared" si="364"/>
        <v/>
      </c>
    </row>
    <row r="335" spans="2:15" ht="15">
      <c r="B335">
        <f t="shared" si="327"/>
        <v>1E+17</v>
      </c>
      <c r="C335" s="35" t="str">
        <f>_xlfn.IFNA(VLOOKUP(L335,Invoer!$A$3:$P$599,3,FALSE),"")</f>
        <v/>
      </c>
      <c r="D335" s="23">
        <f>Deelnemers!$B$22</f>
        <v>0</v>
      </c>
      <c r="E335" s="31" t="str">
        <f>IFERROR(IF(VLOOKUP(L335,Invoer!$A$3:$P$599,9,FALSE)&gt;$S$1,$S$1,VLOOKUP(L335,Invoer!$A$3:$P$599,9,FALSE)),"")</f>
        <v/>
      </c>
      <c r="F335" s="31" t="str">
        <f>_xlfn.IFNA(VLOOKUP(L335,Invoer!$A$3:$P$599,10,FALSE),"")</f>
        <v/>
      </c>
      <c r="G335" s="31" t="str">
        <f>_xlfn.IFNA(VLOOKUP(L335,Invoer!$A$3:$P$599,12,FALSE),"")</f>
        <v/>
      </c>
      <c r="H335" s="32" t="str">
        <f>_xlfn.IFNA(VLOOKUP(L335,Invoer!$A$3:$P$599,14,FALSE),"")</f>
        <v/>
      </c>
      <c r="I335" s="34" t="str">
        <f>_xlfn.IFNA(VLOOKUP(L335,Invoer!$A$3:$P$599,16,FALSE),"")</f>
        <v/>
      </c>
      <c r="J335" s="37">
        <f>VLOOKUP($R$1,Deelnemers!$B$1:$D$25,3,FALSE)</f>
        <v>0.56666666666666665</v>
      </c>
      <c r="L335" t="str">
        <f t="shared" ref="L335" si="373">CONCATENATE($D335,"-",$R$1,"-",M335)</f>
        <v>0-Hanegraaf, Hein-6</v>
      </c>
      <c r="M335">
        <v>6</v>
      </c>
      <c r="N335">
        <f t="shared" si="332"/>
        <v>1E+17</v>
      </c>
      <c r="O335" t="str">
        <f t="shared" si="364"/>
        <v/>
      </c>
    </row>
    <row r="336" spans="2:15" ht="15">
      <c r="B336">
        <f t="shared" si="327"/>
        <v>1E+17</v>
      </c>
      <c r="C336" s="35" t="str">
        <f>_xlfn.IFNA(VLOOKUP(L336,Invoer!$A$3:$P$599,3,FALSE),"")</f>
        <v/>
      </c>
      <c r="D336" s="23">
        <f>Deelnemers!$B$22</f>
        <v>0</v>
      </c>
      <c r="E336" s="31" t="str">
        <f>IFERROR(IF(VLOOKUP(L336,Invoer!$A$3:$P$599,8,FALSE)&gt;$S$1,$S$1,VLOOKUP(L336,Invoer!$A$3:$P$599,8,FALSE)),"")</f>
        <v/>
      </c>
      <c r="F336" s="31" t="str">
        <f>_xlfn.IFNA(VLOOKUP(L336,Invoer!$A$3:$P$599,10,FALSE),"")</f>
        <v/>
      </c>
      <c r="G336" s="31" t="str">
        <f>_xlfn.IFNA(VLOOKUP(L336,Invoer!$A$3:$P$599,11,FALSE),"")</f>
        <v/>
      </c>
      <c r="H336" s="32" t="str">
        <f>_xlfn.IFNA(VLOOKUP(L336,Invoer!$A$3:$P$599,13,FALSE),"")</f>
        <v/>
      </c>
      <c r="I336" s="34" t="str">
        <f>_xlfn.IFNA(VLOOKUP(L336,Invoer!$A$3:$P$599,15,FALSE),"")</f>
        <v/>
      </c>
      <c r="J336" s="37">
        <f>VLOOKUP($R$1,Deelnemers!$B$1:$D$25,3,FALSE)</f>
        <v>0.56666666666666665</v>
      </c>
      <c r="L336" t="str">
        <f t="shared" ref="L336" si="374">CONCATENATE($R$1,"-",,$D336,"-",M336)</f>
        <v>Hanegraaf, Hein-0-7</v>
      </c>
      <c r="M336">
        <v>7</v>
      </c>
      <c r="N336">
        <f t="shared" si="332"/>
        <v>1E+17</v>
      </c>
      <c r="O336" t="str">
        <f t="shared" si="364"/>
        <v/>
      </c>
    </row>
    <row r="337" spans="2:15" ht="15">
      <c r="B337">
        <f t="shared" si="327"/>
        <v>1E+17</v>
      </c>
      <c r="C337" s="35" t="str">
        <f>_xlfn.IFNA(VLOOKUP(L337,Invoer!$A$3:$P$599,3,FALSE),"")</f>
        <v/>
      </c>
      <c r="D337" s="23">
        <f>Deelnemers!$B$22</f>
        <v>0</v>
      </c>
      <c r="E337" s="31" t="str">
        <f>IFERROR(IF(VLOOKUP(L337,Invoer!$A$3:$P$599,9,FALSE)&gt;$S$1,$S$1,VLOOKUP(L337,Invoer!$A$3:$P$599,9,FALSE)),"")</f>
        <v/>
      </c>
      <c r="F337" s="31" t="str">
        <f>_xlfn.IFNA(VLOOKUP(L337,Invoer!$A$3:$P$599,10,FALSE),"")</f>
        <v/>
      </c>
      <c r="G337" s="31" t="str">
        <f>_xlfn.IFNA(VLOOKUP(L337,Invoer!$A$3:$P$599,12,FALSE),"")</f>
        <v/>
      </c>
      <c r="H337" s="32" t="str">
        <f>_xlfn.IFNA(VLOOKUP(L337,Invoer!$A$3:$P$599,14,FALSE),"")</f>
        <v/>
      </c>
      <c r="I337" s="34" t="str">
        <f>_xlfn.IFNA(VLOOKUP(L337,Invoer!$A$3:$P$599,16,FALSE),"")</f>
        <v/>
      </c>
      <c r="J337" s="37">
        <f>VLOOKUP($R$1,Deelnemers!$B$1:$D$25,3,FALSE)</f>
        <v>0.56666666666666665</v>
      </c>
      <c r="L337" t="str">
        <f t="shared" ref="L337" si="375">CONCATENATE($D337,"-",$R$1,"-",M337)</f>
        <v>0-Hanegraaf, Hein-7</v>
      </c>
      <c r="M337">
        <v>7</v>
      </c>
      <c r="N337">
        <f t="shared" si="332"/>
        <v>1E+17</v>
      </c>
      <c r="O337" t="str">
        <f t="shared" si="364"/>
        <v/>
      </c>
    </row>
    <row r="338" spans="2:15" ht="15">
      <c r="B338">
        <f t="shared" si="327"/>
        <v>1E+17</v>
      </c>
      <c r="C338" s="35" t="str">
        <f>_xlfn.IFNA(VLOOKUP(L338,Invoer!$A$3:$P$599,3,FALSE),"")</f>
        <v/>
      </c>
      <c r="D338" s="23">
        <f>Deelnemers!$B$22</f>
        <v>0</v>
      </c>
      <c r="E338" s="31" t="str">
        <f>IFERROR(IF(VLOOKUP(L338,Invoer!$A$3:$P$599,8,FALSE)&gt;$S$1,$S$1,VLOOKUP(L338,Invoer!$A$3:$P$599,8,FALSE)),"")</f>
        <v/>
      </c>
      <c r="F338" s="31" t="str">
        <f>_xlfn.IFNA(VLOOKUP(L338,Invoer!$A$3:$P$599,10,FALSE),"")</f>
        <v/>
      </c>
      <c r="G338" s="31" t="str">
        <f>_xlfn.IFNA(VLOOKUP(L338,Invoer!$A$3:$P$599,11,FALSE),"")</f>
        <v/>
      </c>
      <c r="H338" s="32" t="str">
        <f>_xlfn.IFNA(VLOOKUP(L338,Invoer!$A$3:$P$599,13,FALSE),"")</f>
        <v/>
      </c>
      <c r="I338" s="34" t="str">
        <f>_xlfn.IFNA(VLOOKUP(L338,Invoer!$A$3:$P$599,15,FALSE),"")</f>
        <v/>
      </c>
      <c r="J338" s="37">
        <f>VLOOKUP($R$1,Deelnemers!$B$1:$D$25,3,FALSE)</f>
        <v>0.56666666666666665</v>
      </c>
      <c r="L338" t="str">
        <f t="shared" ref="L338" si="376">CONCATENATE($R$1,"-",,$D338,"-",M338)</f>
        <v>Hanegraaf, Hein-0-8</v>
      </c>
      <c r="M338">
        <v>8</v>
      </c>
      <c r="N338">
        <f t="shared" si="332"/>
        <v>1E+17</v>
      </c>
      <c r="O338" t="str">
        <f t="shared" si="364"/>
        <v/>
      </c>
    </row>
    <row r="339" spans="2:15" ht="15">
      <c r="B339">
        <f t="shared" si="327"/>
        <v>1E+17</v>
      </c>
      <c r="C339" s="35" t="str">
        <f>_xlfn.IFNA(VLOOKUP(L339,Invoer!$A$3:$P$599,3,FALSE),"")</f>
        <v/>
      </c>
      <c r="D339" s="23">
        <f>Deelnemers!$B$22</f>
        <v>0</v>
      </c>
      <c r="E339" s="31" t="str">
        <f>IFERROR(IF(VLOOKUP(L339,Invoer!$A$3:$P$599,9,FALSE)&gt;$S$1,$S$1,VLOOKUP(L339,Invoer!$A$3:$P$599,9,FALSE)),"")</f>
        <v/>
      </c>
      <c r="F339" s="31" t="str">
        <f>_xlfn.IFNA(VLOOKUP(L339,Invoer!$A$3:$P$599,10,FALSE),"")</f>
        <v/>
      </c>
      <c r="G339" s="31" t="str">
        <f>_xlfn.IFNA(VLOOKUP(L339,Invoer!$A$3:$P$599,12,FALSE),"")</f>
        <v/>
      </c>
      <c r="H339" s="32" t="str">
        <f>_xlfn.IFNA(VLOOKUP(L339,Invoer!$A$3:$P$599,14,FALSE),"")</f>
        <v/>
      </c>
      <c r="I339" s="34" t="str">
        <f>_xlfn.IFNA(VLOOKUP(L339,Invoer!$A$3:$P$599,16,FALSE),"")</f>
        <v/>
      </c>
      <c r="J339" s="37">
        <f>VLOOKUP($R$1,Deelnemers!$B$1:$D$25,3,FALSE)</f>
        <v>0.56666666666666665</v>
      </c>
      <c r="L339" t="str">
        <f t="shared" ref="L339" si="377">CONCATENATE($D339,"-",$R$1,"-",M339)</f>
        <v>0-Hanegraaf, Hein-8</v>
      </c>
      <c r="M339">
        <v>8</v>
      </c>
      <c r="N339">
        <f t="shared" si="332"/>
        <v>1E+17</v>
      </c>
      <c r="O339" t="str">
        <f t="shared" si="364"/>
        <v/>
      </c>
    </row>
    <row r="340" spans="2:15" ht="15">
      <c r="B340">
        <f t="shared" si="327"/>
        <v>1E+17</v>
      </c>
      <c r="C340" s="35" t="str">
        <f>_xlfn.IFNA(VLOOKUP(L340,Invoer!$A$3:$P$599,3,FALSE),"")</f>
        <v/>
      </c>
      <c r="D340" s="23">
        <f>Deelnemers!$B$23</f>
        <v>0</v>
      </c>
      <c r="E340" s="31" t="str">
        <f>IFERROR(IF(VLOOKUP(L340,Invoer!$A$3:$P$599,8,FALSE)&gt;$S$1,$S$1,VLOOKUP(L340,Invoer!$A$3:$P$599,8,FALSE)),"")</f>
        <v/>
      </c>
      <c r="F340" s="31" t="str">
        <f>_xlfn.IFNA(VLOOKUP(L340,Invoer!$A$3:$P$599,10,FALSE),"")</f>
        <v/>
      </c>
      <c r="G340" s="31" t="str">
        <f>_xlfn.IFNA(VLOOKUP(L340,Invoer!$A$3:$P$599,11,FALSE),"")</f>
        <v/>
      </c>
      <c r="H340" s="32" t="str">
        <f>_xlfn.IFNA(VLOOKUP(L340,Invoer!$A$3:$P$599,13,FALSE),"")</f>
        <v/>
      </c>
      <c r="I340" s="34" t="str">
        <f>_xlfn.IFNA(VLOOKUP(L340,Invoer!$A$3:$P$599,15,FALSE),"")</f>
        <v/>
      </c>
      <c r="J340" s="37">
        <f>VLOOKUP($R$1,Deelnemers!$B$1:$D$25,3,FALSE)</f>
        <v>0.56666666666666665</v>
      </c>
      <c r="L340" t="str">
        <f t="shared" ref="L340" si="378">CONCATENATE($R$1,"-",,$D340,"-",M340)</f>
        <v>Hanegraaf, Hein-0-1</v>
      </c>
      <c r="M340">
        <v>1</v>
      </c>
      <c r="N340">
        <f t="shared" si="332"/>
        <v>1E+17</v>
      </c>
      <c r="O340" t="str">
        <f t="shared" si="364"/>
        <v/>
      </c>
    </row>
    <row r="341" spans="2:15" ht="15">
      <c r="B341">
        <f t="shared" si="327"/>
        <v>1E+17</v>
      </c>
      <c r="C341" s="35" t="str">
        <f>_xlfn.IFNA(VLOOKUP(L341,Invoer!$A$3:$P$599,3,FALSE),"")</f>
        <v/>
      </c>
      <c r="D341" s="23">
        <f>Deelnemers!$B$23</f>
        <v>0</v>
      </c>
      <c r="E341" s="31" t="str">
        <f>IFERROR(IF(VLOOKUP(L341,Invoer!$A$3:$P$599,9,FALSE)&gt;$S$1,$S$1,VLOOKUP(L341,Invoer!$A$3:$P$599,9,FALSE)),"")</f>
        <v/>
      </c>
      <c r="F341" s="31" t="str">
        <f>_xlfn.IFNA(VLOOKUP(L341,Invoer!$A$3:$P$599,10,FALSE),"")</f>
        <v/>
      </c>
      <c r="G341" s="31" t="str">
        <f>_xlfn.IFNA(VLOOKUP(L341,Invoer!$A$3:$P$599,12,FALSE),"")</f>
        <v/>
      </c>
      <c r="H341" s="32" t="str">
        <f>_xlfn.IFNA(VLOOKUP(L341,Invoer!$A$3:$P$599,14,FALSE),"")</f>
        <v/>
      </c>
      <c r="I341" s="34" t="str">
        <f>_xlfn.IFNA(VLOOKUP(L341,Invoer!$A$3:$P$599,16,FALSE),"")</f>
        <v/>
      </c>
      <c r="J341" s="37">
        <f>VLOOKUP($R$1,Deelnemers!$B$1:$D$25,3,FALSE)</f>
        <v>0.56666666666666665</v>
      </c>
      <c r="L341" t="str">
        <f t="shared" ref="L341" si="379">CONCATENATE($D341,"-",$R$1,"-",M341)</f>
        <v>0-Hanegraaf, Hein-1</v>
      </c>
      <c r="M341">
        <v>1</v>
      </c>
      <c r="N341">
        <f t="shared" si="332"/>
        <v>1E+17</v>
      </c>
      <c r="O341" t="str">
        <f t="shared" si="364"/>
        <v/>
      </c>
    </row>
    <row r="342" spans="2:15" ht="15">
      <c r="B342">
        <f t="shared" si="327"/>
        <v>1E+17</v>
      </c>
      <c r="C342" s="35" t="str">
        <f>_xlfn.IFNA(VLOOKUP(L342,Invoer!$A$3:$P$599,3,FALSE),"")</f>
        <v/>
      </c>
      <c r="D342" s="23">
        <f>Deelnemers!$B$23</f>
        <v>0</v>
      </c>
      <c r="E342" s="31" t="str">
        <f>IFERROR(IF(VLOOKUP(L342,Invoer!$A$3:$P$599,8,FALSE)&gt;$S$1,$S$1,VLOOKUP(L342,Invoer!$A$3:$P$599,8,FALSE)),"")</f>
        <v/>
      </c>
      <c r="F342" s="31" t="str">
        <f>_xlfn.IFNA(VLOOKUP(L342,Invoer!$A$3:$P$599,10,FALSE),"")</f>
        <v/>
      </c>
      <c r="G342" s="31" t="str">
        <f>_xlfn.IFNA(VLOOKUP(L342,Invoer!$A$3:$P$599,11,FALSE),"")</f>
        <v/>
      </c>
      <c r="H342" s="32" t="str">
        <f>_xlfn.IFNA(VLOOKUP(L342,Invoer!$A$3:$P$599,13,FALSE),"")</f>
        <v/>
      </c>
      <c r="I342" s="34" t="str">
        <f>_xlfn.IFNA(VLOOKUP(L342,Invoer!$A$3:$P$599,15,FALSE),"")</f>
        <v/>
      </c>
      <c r="J342" s="37">
        <f>VLOOKUP($R$1,Deelnemers!$B$1:$D$25,3,FALSE)</f>
        <v>0.56666666666666665</v>
      </c>
      <c r="L342" t="str">
        <f t="shared" ref="L342" si="380">CONCATENATE($R$1,"-",,$D342,"-",M342)</f>
        <v>Hanegraaf, Hein-0-2</v>
      </c>
      <c r="M342">
        <v>2</v>
      </c>
      <c r="N342">
        <f t="shared" si="332"/>
        <v>1E+17</v>
      </c>
      <c r="O342" t="str">
        <f t="shared" si="364"/>
        <v/>
      </c>
    </row>
    <row r="343" spans="2:15" ht="15">
      <c r="B343">
        <f t="shared" si="327"/>
        <v>1E+17</v>
      </c>
      <c r="C343" s="35" t="str">
        <f>_xlfn.IFNA(VLOOKUP(L343,Invoer!$A$3:$P$599,3,FALSE),"")</f>
        <v/>
      </c>
      <c r="D343" s="23">
        <f>Deelnemers!$B$23</f>
        <v>0</v>
      </c>
      <c r="E343" s="31" t="str">
        <f>IFERROR(IF(VLOOKUP(L343,Invoer!$A$3:$P$599,9,FALSE)&gt;$S$1,$S$1,VLOOKUP(L343,Invoer!$A$3:$P$599,9,FALSE)),"")</f>
        <v/>
      </c>
      <c r="F343" s="31" t="str">
        <f>_xlfn.IFNA(VLOOKUP(L343,Invoer!$A$3:$P$599,10,FALSE),"")</f>
        <v/>
      </c>
      <c r="G343" s="31" t="str">
        <f>_xlfn.IFNA(VLOOKUP(L343,Invoer!$A$3:$P$599,12,FALSE),"")</f>
        <v/>
      </c>
      <c r="H343" s="32" t="str">
        <f>_xlfn.IFNA(VLOOKUP(L343,Invoer!$A$3:$P$599,14,FALSE),"")</f>
        <v/>
      </c>
      <c r="I343" s="34" t="str">
        <f>_xlfn.IFNA(VLOOKUP(L343,Invoer!$A$3:$P$599,16,FALSE),"")</f>
        <v/>
      </c>
      <c r="J343" s="37">
        <f>VLOOKUP($R$1,Deelnemers!$B$1:$D$25,3,FALSE)</f>
        <v>0.56666666666666665</v>
      </c>
      <c r="L343" t="str">
        <f t="shared" ref="L343" si="381">CONCATENATE($D343,"-",$R$1,"-",M343)</f>
        <v>0-Hanegraaf, Hein-2</v>
      </c>
      <c r="M343">
        <v>2</v>
      </c>
      <c r="N343">
        <f t="shared" si="332"/>
        <v>1E+17</v>
      </c>
      <c r="O343" t="str">
        <f t="shared" si="364"/>
        <v/>
      </c>
    </row>
    <row r="344" spans="2:15" ht="15">
      <c r="B344">
        <f t="shared" si="327"/>
        <v>1E+17</v>
      </c>
      <c r="C344" s="35" t="str">
        <f>_xlfn.IFNA(VLOOKUP(L344,Invoer!$A$3:$P$599,3,FALSE),"")</f>
        <v/>
      </c>
      <c r="D344" s="23">
        <f>Deelnemers!$B$23</f>
        <v>0</v>
      </c>
      <c r="E344" s="31" t="str">
        <f>IFERROR(IF(VLOOKUP(L344,Invoer!$A$3:$P$599,8,FALSE)&gt;$S$1,$S$1,VLOOKUP(L344,Invoer!$A$3:$P$599,8,FALSE)),"")</f>
        <v/>
      </c>
      <c r="F344" s="31" t="str">
        <f>_xlfn.IFNA(VLOOKUP(L344,Invoer!$A$3:$P$599,10,FALSE),"")</f>
        <v/>
      </c>
      <c r="G344" s="31" t="str">
        <f>_xlfn.IFNA(VLOOKUP(L344,Invoer!$A$3:$P$599,11,FALSE),"")</f>
        <v/>
      </c>
      <c r="H344" s="32" t="str">
        <f>_xlfn.IFNA(VLOOKUP(L344,Invoer!$A$3:$P$599,13,FALSE),"")</f>
        <v/>
      </c>
      <c r="I344" s="34" t="str">
        <f>_xlfn.IFNA(VLOOKUP(L344,Invoer!$A$3:$P$599,15,FALSE),"")</f>
        <v/>
      </c>
      <c r="J344" s="37">
        <f>VLOOKUP($R$1,Deelnemers!$B$1:$D$25,3,FALSE)</f>
        <v>0.56666666666666665</v>
      </c>
      <c r="L344" t="str">
        <f t="shared" ref="L344" si="382">CONCATENATE($R$1,"-",,$D344,"-",M344)</f>
        <v>Hanegraaf, Hein-0-3</v>
      </c>
      <c r="M344">
        <v>3</v>
      </c>
      <c r="N344">
        <f t="shared" si="332"/>
        <v>1E+17</v>
      </c>
      <c r="O344" t="str">
        <f t="shared" si="364"/>
        <v/>
      </c>
    </row>
    <row r="345" spans="2:15" ht="15">
      <c r="B345">
        <f t="shared" si="327"/>
        <v>1E+17</v>
      </c>
      <c r="C345" s="35" t="str">
        <f>_xlfn.IFNA(VLOOKUP(L345,Invoer!$A$3:$P$599,3,FALSE),"")</f>
        <v/>
      </c>
      <c r="D345" s="23">
        <f>Deelnemers!$B$23</f>
        <v>0</v>
      </c>
      <c r="E345" s="31" t="str">
        <f>IFERROR(IF(VLOOKUP(L345,Invoer!$A$3:$P$599,9,FALSE)&gt;$S$1,$S$1,VLOOKUP(L345,Invoer!$A$3:$P$599,9,FALSE)),"")</f>
        <v/>
      </c>
      <c r="F345" s="31" t="str">
        <f>_xlfn.IFNA(VLOOKUP(L345,Invoer!$A$3:$P$599,10,FALSE),"")</f>
        <v/>
      </c>
      <c r="G345" s="31" t="str">
        <f>_xlfn.IFNA(VLOOKUP(L345,Invoer!$A$3:$P$599,12,FALSE),"")</f>
        <v/>
      </c>
      <c r="H345" s="32" t="str">
        <f>_xlfn.IFNA(VLOOKUP(L345,Invoer!$A$3:$P$599,14,FALSE),"")</f>
        <v/>
      </c>
      <c r="I345" s="34" t="str">
        <f>_xlfn.IFNA(VLOOKUP(L345,Invoer!$A$3:$P$599,16,FALSE),"")</f>
        <v/>
      </c>
      <c r="J345" s="37">
        <f>VLOOKUP($R$1,Deelnemers!$B$1:$D$25,3,FALSE)</f>
        <v>0.56666666666666665</v>
      </c>
      <c r="L345" t="str">
        <f t="shared" ref="L345" si="383">CONCATENATE($D345,"-",$R$1,"-",M345)</f>
        <v>0-Hanegraaf, Hein-3</v>
      </c>
      <c r="M345">
        <v>3</v>
      </c>
      <c r="N345">
        <f t="shared" si="332"/>
        <v>1E+17</v>
      </c>
      <c r="O345" t="str">
        <f t="shared" si="364"/>
        <v/>
      </c>
    </row>
    <row r="346" spans="2:15" ht="15">
      <c r="B346">
        <f t="shared" si="327"/>
        <v>1E+17</v>
      </c>
      <c r="C346" s="35" t="str">
        <f>_xlfn.IFNA(VLOOKUP(L346,Invoer!$A$3:$P$599,3,FALSE),"")</f>
        <v/>
      </c>
      <c r="D346" s="23">
        <f>Deelnemers!$B$23</f>
        <v>0</v>
      </c>
      <c r="E346" s="31" t="str">
        <f>IFERROR(IF(VLOOKUP(L346,Invoer!$A$3:$P$599,8,FALSE)&gt;$S$1,$S$1,VLOOKUP(L346,Invoer!$A$3:$P$599,8,FALSE)),"")</f>
        <v/>
      </c>
      <c r="F346" s="31" t="str">
        <f>_xlfn.IFNA(VLOOKUP(L346,Invoer!$A$3:$P$599,10,FALSE),"")</f>
        <v/>
      </c>
      <c r="G346" s="31" t="str">
        <f>_xlfn.IFNA(VLOOKUP(L346,Invoer!$A$3:$P$599,11,FALSE),"")</f>
        <v/>
      </c>
      <c r="H346" s="32" t="str">
        <f>_xlfn.IFNA(VLOOKUP(L346,Invoer!$A$3:$P$599,13,FALSE),"")</f>
        <v/>
      </c>
      <c r="I346" s="34" t="str">
        <f>_xlfn.IFNA(VLOOKUP(L346,Invoer!$A$3:$P$599,15,FALSE),"")</f>
        <v/>
      </c>
      <c r="J346" s="37">
        <f>VLOOKUP($R$1,Deelnemers!$B$1:$D$25,3,FALSE)</f>
        <v>0.56666666666666665</v>
      </c>
      <c r="L346" t="str">
        <f t="shared" ref="L346" si="384">CONCATENATE($R$1,"-",,$D346,"-",M346)</f>
        <v>Hanegraaf, Hein-0-4</v>
      </c>
      <c r="M346">
        <v>4</v>
      </c>
      <c r="N346">
        <f t="shared" si="332"/>
        <v>1E+17</v>
      </c>
      <c r="O346" t="str">
        <f t="shared" si="364"/>
        <v/>
      </c>
    </row>
    <row r="347" spans="2:15" ht="15">
      <c r="B347">
        <f t="shared" si="327"/>
        <v>1E+17</v>
      </c>
      <c r="C347" s="35" t="str">
        <f>_xlfn.IFNA(VLOOKUP(L347,Invoer!$A$3:$P$599,3,FALSE),"")</f>
        <v/>
      </c>
      <c r="D347" s="23">
        <f>Deelnemers!$B$23</f>
        <v>0</v>
      </c>
      <c r="E347" s="31" t="str">
        <f>IFERROR(IF(VLOOKUP(L347,Invoer!$A$3:$P$599,9,FALSE)&gt;$S$1,$S$1,VLOOKUP(L347,Invoer!$A$3:$P$599,9,FALSE)),"")</f>
        <v/>
      </c>
      <c r="F347" s="31" t="str">
        <f>_xlfn.IFNA(VLOOKUP(L347,Invoer!$A$3:$P$599,10,FALSE),"")</f>
        <v/>
      </c>
      <c r="G347" s="31" t="str">
        <f>_xlfn.IFNA(VLOOKUP(L347,Invoer!$A$3:$P$599,12,FALSE),"")</f>
        <v/>
      </c>
      <c r="H347" s="32" t="str">
        <f>_xlfn.IFNA(VLOOKUP(L347,Invoer!$A$3:$P$599,14,FALSE),"")</f>
        <v/>
      </c>
      <c r="I347" s="34" t="str">
        <f>_xlfn.IFNA(VLOOKUP(L347,Invoer!$A$3:$P$599,16,FALSE),"")</f>
        <v/>
      </c>
      <c r="J347" s="37">
        <f>VLOOKUP($R$1,Deelnemers!$B$1:$D$25,3,FALSE)</f>
        <v>0.56666666666666665</v>
      </c>
      <c r="L347" t="str">
        <f t="shared" ref="L347" si="385">CONCATENATE($D347,"-",$R$1,"-",M347)</f>
        <v>0-Hanegraaf, Hein-4</v>
      </c>
      <c r="M347">
        <v>4</v>
      </c>
      <c r="N347">
        <f t="shared" si="332"/>
        <v>1E+17</v>
      </c>
      <c r="O347" t="str">
        <f t="shared" si="364"/>
        <v/>
      </c>
    </row>
    <row r="348" spans="2:15" ht="15">
      <c r="B348">
        <f t="shared" si="327"/>
        <v>1E+17</v>
      </c>
      <c r="C348" s="35" t="str">
        <f>_xlfn.IFNA(VLOOKUP(L348,Invoer!$A$3:$P$599,3,FALSE),"")</f>
        <v/>
      </c>
      <c r="D348" s="23">
        <f>Deelnemers!$B$23</f>
        <v>0</v>
      </c>
      <c r="E348" s="31" t="str">
        <f>IFERROR(IF(VLOOKUP(L348,Invoer!$A$3:$P$599,8,FALSE)&gt;$S$1,$S$1,VLOOKUP(L348,Invoer!$A$3:$P$599,8,FALSE)),"")</f>
        <v/>
      </c>
      <c r="F348" s="31" t="str">
        <f>_xlfn.IFNA(VLOOKUP(L348,Invoer!$A$3:$P$599,10,FALSE),"")</f>
        <v/>
      </c>
      <c r="G348" s="31" t="str">
        <f>_xlfn.IFNA(VLOOKUP(L348,Invoer!$A$3:$P$599,11,FALSE),"")</f>
        <v/>
      </c>
      <c r="H348" s="32" t="str">
        <f>_xlfn.IFNA(VLOOKUP(L348,Invoer!$A$3:$P$599,13,FALSE),"")</f>
        <v/>
      </c>
      <c r="I348" s="34" t="str">
        <f>_xlfn.IFNA(VLOOKUP(L348,Invoer!$A$3:$P$599,15,FALSE),"")</f>
        <v/>
      </c>
      <c r="J348" s="37">
        <f>VLOOKUP($R$1,Deelnemers!$B$1:$D$25,3,FALSE)</f>
        <v>0.56666666666666665</v>
      </c>
      <c r="L348" t="str">
        <f t="shared" ref="L348" si="386">CONCATENATE($R$1,"-",,$D348,"-",M348)</f>
        <v>Hanegraaf, Hein-0-5</v>
      </c>
      <c r="M348">
        <v>5</v>
      </c>
      <c r="N348">
        <f t="shared" si="332"/>
        <v>1E+17</v>
      </c>
      <c r="O348" t="str">
        <f t="shared" si="364"/>
        <v/>
      </c>
    </row>
    <row r="349" spans="2:15" ht="15">
      <c r="B349">
        <f t="shared" si="327"/>
        <v>1E+17</v>
      </c>
      <c r="C349" s="35" t="str">
        <f>_xlfn.IFNA(VLOOKUP(L349,Invoer!$A$3:$P$599,3,FALSE),"")</f>
        <v/>
      </c>
      <c r="D349" s="23">
        <f>Deelnemers!$B$23</f>
        <v>0</v>
      </c>
      <c r="E349" s="31" t="str">
        <f>IFERROR(IF(VLOOKUP(L349,Invoer!$A$3:$P$599,9,FALSE)&gt;$S$1,$S$1,VLOOKUP(L349,Invoer!$A$3:$P$599,9,FALSE)),"")</f>
        <v/>
      </c>
      <c r="F349" s="31" t="str">
        <f>_xlfn.IFNA(VLOOKUP(L349,Invoer!$A$3:$P$599,10,FALSE),"")</f>
        <v/>
      </c>
      <c r="G349" s="31" t="str">
        <f>_xlfn.IFNA(VLOOKUP(L349,Invoer!$A$3:$P$599,12,FALSE),"")</f>
        <v/>
      </c>
      <c r="H349" s="32" t="str">
        <f>_xlfn.IFNA(VLOOKUP(L349,Invoer!$A$3:$P$599,14,FALSE),"")</f>
        <v/>
      </c>
      <c r="I349" s="34" t="str">
        <f>_xlfn.IFNA(VLOOKUP(L349,Invoer!$A$3:$P$599,16,FALSE),"")</f>
        <v/>
      </c>
      <c r="J349" s="37">
        <f>VLOOKUP($R$1,Deelnemers!$B$1:$D$25,3,FALSE)</f>
        <v>0.56666666666666665</v>
      </c>
      <c r="L349" t="str">
        <f t="shared" ref="L349" si="387">CONCATENATE($D349,"-",$R$1,"-",M349)</f>
        <v>0-Hanegraaf, Hein-5</v>
      </c>
      <c r="M349">
        <v>5</v>
      </c>
      <c r="N349">
        <f t="shared" si="332"/>
        <v>1E+17</v>
      </c>
      <c r="O349" t="str">
        <f t="shared" si="364"/>
        <v/>
      </c>
    </row>
    <row r="350" spans="2:15" ht="15">
      <c r="B350">
        <f t="shared" si="327"/>
        <v>1E+17</v>
      </c>
      <c r="C350" s="35" t="str">
        <f>_xlfn.IFNA(VLOOKUP(L350,Invoer!$A$3:$P$599,3,FALSE),"")</f>
        <v/>
      </c>
      <c r="D350" s="23">
        <f>Deelnemers!$B$23</f>
        <v>0</v>
      </c>
      <c r="E350" s="31" t="str">
        <f>IFERROR(IF(VLOOKUP(L350,Invoer!$A$3:$P$599,8,FALSE)&gt;$S$1,$S$1,VLOOKUP(L350,Invoer!$A$3:$P$599,8,FALSE)),"")</f>
        <v/>
      </c>
      <c r="F350" s="31" t="str">
        <f>_xlfn.IFNA(VLOOKUP(L350,Invoer!$A$3:$P$599,10,FALSE),"")</f>
        <v/>
      </c>
      <c r="G350" s="31" t="str">
        <f>_xlfn.IFNA(VLOOKUP(L350,Invoer!$A$3:$P$599,11,FALSE),"")</f>
        <v/>
      </c>
      <c r="H350" s="32" t="str">
        <f>_xlfn.IFNA(VLOOKUP(L350,Invoer!$A$3:$P$599,13,FALSE),"")</f>
        <v/>
      </c>
      <c r="I350" s="34" t="str">
        <f>_xlfn.IFNA(VLOOKUP(L350,Invoer!$A$3:$P$599,15,FALSE),"")</f>
        <v/>
      </c>
      <c r="J350" s="37">
        <f>VLOOKUP($R$1,Deelnemers!$B$1:$D$25,3,FALSE)</f>
        <v>0.56666666666666665</v>
      </c>
      <c r="L350" t="str">
        <f t="shared" ref="L350" si="388">CONCATENATE($R$1,"-",,$D350,"-",M350)</f>
        <v>Hanegraaf, Hein-0-6</v>
      </c>
      <c r="M350">
        <v>6</v>
      </c>
      <c r="N350">
        <f t="shared" si="332"/>
        <v>1E+17</v>
      </c>
      <c r="O350" t="str">
        <f t="shared" si="364"/>
        <v/>
      </c>
    </row>
    <row r="351" spans="2:15" ht="15">
      <c r="B351">
        <f t="shared" si="327"/>
        <v>1E+17</v>
      </c>
      <c r="C351" s="35" t="str">
        <f>_xlfn.IFNA(VLOOKUP(L351,Invoer!$A$3:$P$599,3,FALSE),"")</f>
        <v/>
      </c>
      <c r="D351" s="23">
        <f>Deelnemers!$B$23</f>
        <v>0</v>
      </c>
      <c r="E351" s="31" t="str">
        <f>IFERROR(IF(VLOOKUP(L351,Invoer!$A$3:$P$599,9,FALSE)&gt;$S$1,$S$1,VLOOKUP(L351,Invoer!$A$3:$P$599,9,FALSE)),"")</f>
        <v/>
      </c>
      <c r="F351" s="31" t="str">
        <f>_xlfn.IFNA(VLOOKUP(L351,Invoer!$A$3:$P$599,10,FALSE),"")</f>
        <v/>
      </c>
      <c r="G351" s="31" t="str">
        <f>_xlfn.IFNA(VLOOKUP(L351,Invoer!$A$3:$P$599,12,FALSE),"")</f>
        <v/>
      </c>
      <c r="H351" s="32" t="str">
        <f>_xlfn.IFNA(VLOOKUP(L351,Invoer!$A$3:$P$599,14,FALSE),"")</f>
        <v/>
      </c>
      <c r="I351" s="34" t="str">
        <f>_xlfn.IFNA(VLOOKUP(L351,Invoer!$A$3:$P$599,16,FALSE),"")</f>
        <v/>
      </c>
      <c r="J351" s="37">
        <f>VLOOKUP($R$1,Deelnemers!$B$1:$D$25,3,FALSE)</f>
        <v>0.56666666666666665</v>
      </c>
      <c r="L351" t="str">
        <f t="shared" ref="L351" si="389">CONCATENATE($D351,"-",$R$1,"-",M351)</f>
        <v>0-Hanegraaf, Hein-6</v>
      </c>
      <c r="M351">
        <v>6</v>
      </c>
      <c r="N351">
        <f t="shared" si="332"/>
        <v>1E+17</v>
      </c>
      <c r="O351" t="str">
        <f t="shared" si="364"/>
        <v/>
      </c>
    </row>
    <row r="352" spans="2:15" ht="15">
      <c r="B352">
        <f t="shared" si="327"/>
        <v>1E+17</v>
      </c>
      <c r="C352" s="35" t="str">
        <f>_xlfn.IFNA(VLOOKUP(L352,Invoer!$A$3:$P$599,3,FALSE),"")</f>
        <v/>
      </c>
      <c r="D352" s="23">
        <f>Deelnemers!$B$23</f>
        <v>0</v>
      </c>
      <c r="E352" s="31" t="str">
        <f>IFERROR(IF(VLOOKUP(L352,Invoer!$A$3:$P$599,8,FALSE)&gt;$S$1,$S$1,VLOOKUP(L352,Invoer!$A$3:$P$599,8,FALSE)),"")</f>
        <v/>
      </c>
      <c r="F352" s="31" t="str">
        <f>_xlfn.IFNA(VLOOKUP(L352,Invoer!$A$3:$P$599,10,FALSE),"")</f>
        <v/>
      </c>
      <c r="G352" s="31" t="str">
        <f>_xlfn.IFNA(VLOOKUP(L352,Invoer!$A$3:$P$599,11,FALSE),"")</f>
        <v/>
      </c>
      <c r="H352" s="32" t="str">
        <f>_xlfn.IFNA(VLOOKUP(L352,Invoer!$A$3:$P$599,13,FALSE),"")</f>
        <v/>
      </c>
      <c r="I352" s="34" t="str">
        <f>_xlfn.IFNA(VLOOKUP(L352,Invoer!$A$3:$P$599,15,FALSE),"")</f>
        <v/>
      </c>
      <c r="J352" s="37">
        <f>VLOOKUP($R$1,Deelnemers!$B$1:$D$25,3,FALSE)</f>
        <v>0.56666666666666665</v>
      </c>
      <c r="L352" t="str">
        <f t="shared" ref="L352" si="390">CONCATENATE($R$1,"-",,$D352,"-",M352)</f>
        <v>Hanegraaf, Hein-0-7</v>
      </c>
      <c r="M352">
        <v>7</v>
      </c>
      <c r="N352">
        <f t="shared" si="332"/>
        <v>1E+17</v>
      </c>
      <c r="O352" t="str">
        <f t="shared" si="364"/>
        <v/>
      </c>
    </row>
    <row r="353" spans="2:15" ht="15">
      <c r="B353">
        <f t="shared" si="327"/>
        <v>1E+17</v>
      </c>
      <c r="C353" s="35" t="str">
        <f>_xlfn.IFNA(VLOOKUP(L353,Invoer!$A$3:$P$599,3,FALSE),"")</f>
        <v/>
      </c>
      <c r="D353" s="23">
        <f>Deelnemers!$B$23</f>
        <v>0</v>
      </c>
      <c r="E353" s="31" t="str">
        <f>IFERROR(IF(VLOOKUP(L353,Invoer!$A$3:$P$599,9,FALSE)&gt;$S$1,$S$1,VLOOKUP(L353,Invoer!$A$3:$P$599,9,FALSE)),"")</f>
        <v/>
      </c>
      <c r="F353" s="31" t="str">
        <f>_xlfn.IFNA(VLOOKUP(L353,Invoer!$A$3:$P$599,10,FALSE),"")</f>
        <v/>
      </c>
      <c r="G353" s="31" t="str">
        <f>_xlfn.IFNA(VLOOKUP(L353,Invoer!$A$3:$P$599,12,FALSE),"")</f>
        <v/>
      </c>
      <c r="H353" s="32" t="str">
        <f>_xlfn.IFNA(VLOOKUP(L353,Invoer!$A$3:$P$599,14,FALSE),"")</f>
        <v/>
      </c>
      <c r="I353" s="34" t="str">
        <f>_xlfn.IFNA(VLOOKUP(L353,Invoer!$A$3:$P$599,16,FALSE),"")</f>
        <v/>
      </c>
      <c r="J353" s="37">
        <f>VLOOKUP($R$1,Deelnemers!$B$1:$D$25,3,FALSE)</f>
        <v>0.56666666666666665</v>
      </c>
      <c r="L353" t="str">
        <f t="shared" ref="L353" si="391">CONCATENATE($D353,"-",$R$1,"-",M353)</f>
        <v>0-Hanegraaf, Hein-7</v>
      </c>
      <c r="M353">
        <v>7</v>
      </c>
      <c r="N353">
        <f t="shared" si="332"/>
        <v>1E+17</v>
      </c>
      <c r="O353" t="str">
        <f t="shared" si="364"/>
        <v/>
      </c>
    </row>
    <row r="354" spans="2:15" ht="15">
      <c r="B354">
        <f t="shared" si="327"/>
        <v>1E+17</v>
      </c>
      <c r="C354" s="35" t="str">
        <f>_xlfn.IFNA(VLOOKUP(L354,Invoer!$A$3:$P$599,3,FALSE),"")</f>
        <v/>
      </c>
      <c r="D354" s="23">
        <f>Deelnemers!$B$23</f>
        <v>0</v>
      </c>
      <c r="E354" s="31" t="str">
        <f>IFERROR(IF(VLOOKUP(L354,Invoer!$A$3:$P$599,8,FALSE)&gt;$S$1,$S$1,VLOOKUP(L354,Invoer!$A$3:$P$599,8,FALSE)),"")</f>
        <v/>
      </c>
      <c r="F354" s="31" t="str">
        <f>_xlfn.IFNA(VLOOKUP(L354,Invoer!$A$3:$P$599,10,FALSE),"")</f>
        <v/>
      </c>
      <c r="G354" s="31" t="str">
        <f>_xlfn.IFNA(VLOOKUP(L354,Invoer!$A$3:$P$599,11,FALSE),"")</f>
        <v/>
      </c>
      <c r="H354" s="32" t="str">
        <f>_xlfn.IFNA(VLOOKUP(L354,Invoer!$A$3:$P$599,13,FALSE),"")</f>
        <v/>
      </c>
      <c r="I354" s="34" t="str">
        <f>_xlfn.IFNA(VLOOKUP(L354,Invoer!$A$3:$P$599,15,FALSE),"")</f>
        <v/>
      </c>
      <c r="J354" s="37">
        <f>VLOOKUP($R$1,Deelnemers!$B$1:$D$25,3,FALSE)</f>
        <v>0.56666666666666665</v>
      </c>
      <c r="L354" t="str">
        <f t="shared" ref="L354" si="392">CONCATENATE($R$1,"-",,$D354,"-",M354)</f>
        <v>Hanegraaf, Hein-0-8</v>
      </c>
      <c r="M354">
        <v>8</v>
      </c>
      <c r="N354">
        <f t="shared" si="332"/>
        <v>1E+17</v>
      </c>
      <c r="O354" t="str">
        <f t="shared" si="364"/>
        <v/>
      </c>
    </row>
    <row r="355" spans="2:15" ht="15">
      <c r="B355">
        <f t="shared" si="327"/>
        <v>1E+17</v>
      </c>
      <c r="C355" s="35" t="str">
        <f>_xlfn.IFNA(VLOOKUP(L355,Invoer!$A$3:$P$599,3,FALSE),"")</f>
        <v/>
      </c>
      <c r="D355" s="23">
        <f>Deelnemers!$B$23</f>
        <v>0</v>
      </c>
      <c r="E355" s="31" t="str">
        <f>IFERROR(IF(VLOOKUP(L355,Invoer!$A$3:$P$599,9,FALSE)&gt;$S$1,$S$1,VLOOKUP(L355,Invoer!$A$3:$P$599,9,FALSE)),"")</f>
        <v/>
      </c>
      <c r="F355" s="31" t="str">
        <f>_xlfn.IFNA(VLOOKUP(L355,Invoer!$A$3:$P$599,10,FALSE),"")</f>
        <v/>
      </c>
      <c r="G355" s="31" t="str">
        <f>_xlfn.IFNA(VLOOKUP(L355,Invoer!$A$3:$P$599,12,FALSE),"")</f>
        <v/>
      </c>
      <c r="H355" s="32" t="str">
        <f>_xlfn.IFNA(VLOOKUP(L355,Invoer!$A$3:$P$599,14,FALSE),"")</f>
        <v/>
      </c>
      <c r="I355" s="34" t="str">
        <f>_xlfn.IFNA(VLOOKUP(L355,Invoer!$A$3:$P$599,16,FALSE),"")</f>
        <v/>
      </c>
      <c r="J355" s="37">
        <f>VLOOKUP($R$1,Deelnemers!$B$1:$D$25,3,FALSE)</f>
        <v>0.56666666666666665</v>
      </c>
      <c r="L355" t="str">
        <f t="shared" ref="L355" si="393">CONCATENATE($D355,"-",$R$1,"-",M355)</f>
        <v>0-Hanegraaf, Hein-8</v>
      </c>
      <c r="M355">
        <v>8</v>
      </c>
      <c r="N355">
        <f t="shared" si="332"/>
        <v>1E+17</v>
      </c>
      <c r="O355" t="str">
        <f t="shared" si="364"/>
        <v/>
      </c>
    </row>
    <row r="356" spans="2:15" ht="15">
      <c r="B356">
        <f t="shared" ref="B356:B403" si="394">IFERROR(IF(COUNTIF($C$4:$C$395,$C356)&gt;1,$C356+(E356/10)+(F356/100)+H356,$C356),100000000000000000)</f>
        <v>1E+17</v>
      </c>
      <c r="C356" s="35" t="str">
        <f>_xlfn.IFNA(VLOOKUP(L356,Invoer!$A$3:$P$599,3,FALSE),"")</f>
        <v/>
      </c>
      <c r="D356" s="23">
        <f>Deelnemers!$B$24</f>
        <v>0</v>
      </c>
      <c r="E356" s="31" t="str">
        <f>IFERROR(IF(VLOOKUP(L356,Invoer!$A$3:$P$599,8,FALSE)&gt;$S$1,$S$1,VLOOKUP(L356,Invoer!$A$3:$P$599,8,FALSE)),"")</f>
        <v/>
      </c>
      <c r="F356" s="31" t="str">
        <f>_xlfn.IFNA(VLOOKUP(L356,Invoer!$A$3:$P$599,10,FALSE),"")</f>
        <v/>
      </c>
      <c r="G356" s="31" t="str">
        <f>_xlfn.IFNA(VLOOKUP(L356,Invoer!$A$3:$P$599,11,FALSE),"")</f>
        <v/>
      </c>
      <c r="H356" s="32" t="str">
        <f>_xlfn.IFNA(VLOOKUP(L356,Invoer!$A$3:$P$599,13,FALSE),"")</f>
        <v/>
      </c>
      <c r="I356" s="34" t="str">
        <f>_xlfn.IFNA(VLOOKUP(L356,Invoer!$A$3:$P$599,15,FALSE),"")</f>
        <v/>
      </c>
      <c r="J356" s="37">
        <f>VLOOKUP($R$1,Deelnemers!$B$1:$D$25,3,FALSE)</f>
        <v>0.56666666666666665</v>
      </c>
      <c r="L356" t="str">
        <f t="shared" ref="L356" si="395">CONCATENATE($R$1,"-",,$D356,"-",M356)</f>
        <v>Hanegraaf, Hein-0-1</v>
      </c>
      <c r="M356">
        <v>1</v>
      </c>
      <c r="N356">
        <f t="shared" si="332"/>
        <v>1E+17</v>
      </c>
    </row>
    <row r="357" spans="2:15" ht="15">
      <c r="B357">
        <f t="shared" si="394"/>
        <v>1E+17</v>
      </c>
      <c r="C357" s="35" t="str">
        <f>_xlfn.IFNA(VLOOKUP(L357,Invoer!$A$3:$P$599,3,FALSE),"")</f>
        <v/>
      </c>
      <c r="D357" s="23">
        <f>Deelnemers!$B$24</f>
        <v>0</v>
      </c>
      <c r="E357" s="31" t="str">
        <f>IFERROR(IF(VLOOKUP(L357,Invoer!$A$3:$P$599,9,FALSE)&gt;$S$1,$S$1,VLOOKUP(L357,Invoer!$A$3:$P$599,9,FALSE)),"")</f>
        <v/>
      </c>
      <c r="F357" s="31" t="str">
        <f>_xlfn.IFNA(VLOOKUP(L357,Invoer!$A$3:$P$599,10,FALSE),"")</f>
        <v/>
      </c>
      <c r="G357" s="31" t="str">
        <f>_xlfn.IFNA(VLOOKUP(L357,Invoer!$A$3:$P$599,12,FALSE),"")</f>
        <v/>
      </c>
      <c r="H357" s="32" t="str">
        <f>_xlfn.IFNA(VLOOKUP(L357,Invoer!$A$3:$P$599,14,FALSE),"")</f>
        <v/>
      </c>
      <c r="I357" s="34" t="str">
        <f>_xlfn.IFNA(VLOOKUP(L357,Invoer!$A$3:$P$599,16,FALSE),"")</f>
        <v/>
      </c>
      <c r="J357" s="37">
        <f>VLOOKUP($R$1,Deelnemers!$B$1:$D$25,3,FALSE)</f>
        <v>0.56666666666666665</v>
      </c>
      <c r="L357" t="str">
        <f t="shared" ref="L357" si="396">CONCATENATE($D357,"-",$R$1,"-",M357)</f>
        <v>0-Hanegraaf, Hein-1</v>
      </c>
      <c r="M357">
        <v>1</v>
      </c>
      <c r="N357">
        <f t="shared" si="332"/>
        <v>1E+17</v>
      </c>
    </row>
    <row r="358" spans="2:15" ht="15">
      <c r="B358">
        <f t="shared" si="394"/>
        <v>1E+17</v>
      </c>
      <c r="C358" s="35" t="str">
        <f>_xlfn.IFNA(VLOOKUP(L358,Invoer!$A$3:$P$599,3,FALSE),"")</f>
        <v/>
      </c>
      <c r="D358" s="23">
        <f>Deelnemers!$B$24</f>
        <v>0</v>
      </c>
      <c r="E358" s="31" t="str">
        <f>IFERROR(IF(VLOOKUP(L358,Invoer!$A$3:$P$599,8,FALSE)&gt;$S$1,$S$1,VLOOKUP(L358,Invoer!$A$3:$P$599,8,FALSE)),"")</f>
        <v/>
      </c>
      <c r="F358" s="31" t="str">
        <f>_xlfn.IFNA(VLOOKUP(L358,Invoer!$A$3:$P$599,10,FALSE),"")</f>
        <v/>
      </c>
      <c r="G358" s="31" t="str">
        <f>_xlfn.IFNA(VLOOKUP(L358,Invoer!$A$3:$P$599,11,FALSE),"")</f>
        <v/>
      </c>
      <c r="H358" s="32" t="str">
        <f>_xlfn.IFNA(VLOOKUP(L358,Invoer!$A$3:$P$599,13,FALSE),"")</f>
        <v/>
      </c>
      <c r="I358" s="34" t="str">
        <f>_xlfn.IFNA(VLOOKUP(L358,Invoer!$A$3:$P$599,15,FALSE),"")</f>
        <v/>
      </c>
      <c r="J358" s="37">
        <f>VLOOKUP($R$1,Deelnemers!$B$1:$D$25,3,FALSE)</f>
        <v>0.56666666666666665</v>
      </c>
      <c r="L358" t="str">
        <f t="shared" ref="L358" si="397">CONCATENATE($R$1,"-",,$D358,"-",M358)</f>
        <v>Hanegraaf, Hein-0-2</v>
      </c>
      <c r="M358">
        <v>2</v>
      </c>
      <c r="N358">
        <f t="shared" si="332"/>
        <v>1E+17</v>
      </c>
    </row>
    <row r="359" spans="2:15" ht="15">
      <c r="B359">
        <f t="shared" si="394"/>
        <v>1E+17</v>
      </c>
      <c r="C359" s="35" t="str">
        <f>_xlfn.IFNA(VLOOKUP(L359,Invoer!$A$3:$P$599,3,FALSE),"")</f>
        <v/>
      </c>
      <c r="D359" s="23">
        <f>Deelnemers!$B$24</f>
        <v>0</v>
      </c>
      <c r="E359" s="31" t="str">
        <f>IFERROR(IF(VLOOKUP(L359,Invoer!$A$3:$P$599,9,FALSE)&gt;$S$1,$S$1,VLOOKUP(L359,Invoer!$A$3:$P$599,9,FALSE)),"")</f>
        <v/>
      </c>
      <c r="F359" s="31" t="str">
        <f>_xlfn.IFNA(VLOOKUP(L359,Invoer!$A$3:$P$599,10,FALSE),"")</f>
        <v/>
      </c>
      <c r="G359" s="31" t="str">
        <f>_xlfn.IFNA(VLOOKUP(L359,Invoer!$A$3:$P$599,12,FALSE),"")</f>
        <v/>
      </c>
      <c r="H359" s="32" t="str">
        <f>_xlfn.IFNA(VLOOKUP(L359,Invoer!$A$3:$P$599,14,FALSE),"")</f>
        <v/>
      </c>
      <c r="I359" s="34" t="str">
        <f>_xlfn.IFNA(VLOOKUP(L359,Invoer!$A$3:$P$599,16,FALSE),"")</f>
        <v/>
      </c>
      <c r="J359" s="37">
        <f>VLOOKUP($R$1,Deelnemers!$B$1:$D$25,3,FALSE)</f>
        <v>0.56666666666666665</v>
      </c>
      <c r="L359" t="str">
        <f t="shared" ref="L359" si="398">CONCATENATE($D359,"-",$R$1,"-",M359)</f>
        <v>0-Hanegraaf, Hein-2</v>
      </c>
      <c r="M359">
        <v>2</v>
      </c>
      <c r="N359">
        <f t="shared" ref="N359:N403" si="399">SMALL($B$4:$B$403,ROW($B356))</f>
        <v>1E+17</v>
      </c>
    </row>
    <row r="360" spans="2:15" ht="15">
      <c r="B360">
        <f t="shared" si="394"/>
        <v>1E+17</v>
      </c>
      <c r="C360" s="35" t="str">
        <f>_xlfn.IFNA(VLOOKUP(L360,Invoer!$A$3:$P$599,3,FALSE),"")</f>
        <v/>
      </c>
      <c r="D360" s="23">
        <f>Deelnemers!$B$24</f>
        <v>0</v>
      </c>
      <c r="E360" s="31" t="str">
        <f>IFERROR(IF(VLOOKUP(L360,Invoer!$A$3:$P$599,8,FALSE)&gt;$S$1,$S$1,VLOOKUP(L360,Invoer!$A$3:$P$599,8,FALSE)),"")</f>
        <v/>
      </c>
      <c r="F360" s="31" t="str">
        <f>_xlfn.IFNA(VLOOKUP(L360,Invoer!$A$3:$P$599,10,FALSE),"")</f>
        <v/>
      </c>
      <c r="G360" s="31" t="str">
        <f>_xlfn.IFNA(VLOOKUP(L360,Invoer!$A$3:$P$599,11,FALSE),"")</f>
        <v/>
      </c>
      <c r="H360" s="32" t="str">
        <f>_xlfn.IFNA(VLOOKUP(L360,Invoer!$A$3:$P$599,13,FALSE),"")</f>
        <v/>
      </c>
      <c r="I360" s="34" t="str">
        <f>_xlfn.IFNA(VLOOKUP(L360,Invoer!$A$3:$P$599,15,FALSE),"")</f>
        <v/>
      </c>
      <c r="J360" s="37">
        <f>VLOOKUP($R$1,Deelnemers!$B$1:$D$25,3,FALSE)</f>
        <v>0.56666666666666665</v>
      </c>
      <c r="L360" t="str">
        <f t="shared" ref="L360" si="400">CONCATENATE($R$1,"-",,$D360,"-",M360)</f>
        <v>Hanegraaf, Hein-0-3</v>
      </c>
      <c r="M360">
        <v>3</v>
      </c>
      <c r="N360">
        <f t="shared" si="399"/>
        <v>1E+17</v>
      </c>
    </row>
    <row r="361" spans="2:15" ht="15">
      <c r="B361">
        <f t="shared" si="394"/>
        <v>1E+17</v>
      </c>
      <c r="C361" s="35" t="str">
        <f>_xlfn.IFNA(VLOOKUP(L361,Invoer!$A$3:$P$599,3,FALSE),"")</f>
        <v/>
      </c>
      <c r="D361" s="23">
        <f>Deelnemers!$B$24</f>
        <v>0</v>
      </c>
      <c r="E361" s="31" t="str">
        <f>IFERROR(IF(VLOOKUP(L361,Invoer!$A$3:$P$599,9,FALSE)&gt;$S$1,$S$1,VLOOKUP(L361,Invoer!$A$3:$P$599,9,FALSE)),"")</f>
        <v/>
      </c>
      <c r="F361" s="31" t="str">
        <f>_xlfn.IFNA(VLOOKUP(L361,Invoer!$A$3:$P$599,10,FALSE),"")</f>
        <v/>
      </c>
      <c r="G361" s="31" t="str">
        <f>_xlfn.IFNA(VLOOKUP(L361,Invoer!$A$3:$P$599,12,FALSE),"")</f>
        <v/>
      </c>
      <c r="H361" s="32" t="str">
        <f>_xlfn.IFNA(VLOOKUP(L361,Invoer!$A$3:$P$599,14,FALSE),"")</f>
        <v/>
      </c>
      <c r="I361" s="34" t="str">
        <f>_xlfn.IFNA(VLOOKUP(L361,Invoer!$A$3:$P$599,16,FALSE),"")</f>
        <v/>
      </c>
      <c r="J361" s="37">
        <f>VLOOKUP($R$1,Deelnemers!$B$1:$D$25,3,FALSE)</f>
        <v>0.56666666666666665</v>
      </c>
      <c r="L361" t="str">
        <f t="shared" ref="L361" si="401">CONCATENATE($D361,"-",$R$1,"-",M361)</f>
        <v>0-Hanegraaf, Hein-3</v>
      </c>
      <c r="M361">
        <v>3</v>
      </c>
      <c r="N361">
        <f t="shared" si="399"/>
        <v>1E+17</v>
      </c>
    </row>
    <row r="362" spans="2:15" ht="15">
      <c r="B362">
        <f t="shared" si="394"/>
        <v>1E+17</v>
      </c>
      <c r="C362" s="35" t="str">
        <f>_xlfn.IFNA(VLOOKUP(L362,Invoer!$A$3:$P$599,3,FALSE),"")</f>
        <v/>
      </c>
      <c r="D362" s="23">
        <f>Deelnemers!$B$24</f>
        <v>0</v>
      </c>
      <c r="E362" s="31" t="str">
        <f>IFERROR(IF(VLOOKUP(L362,Invoer!$A$3:$P$599,8,FALSE)&gt;$S$1,$S$1,VLOOKUP(L362,Invoer!$A$3:$P$599,8,FALSE)),"")</f>
        <v/>
      </c>
      <c r="F362" s="31" t="str">
        <f>_xlfn.IFNA(VLOOKUP(L362,Invoer!$A$3:$P$599,10,FALSE),"")</f>
        <v/>
      </c>
      <c r="G362" s="31" t="str">
        <f>_xlfn.IFNA(VLOOKUP(L362,Invoer!$A$3:$P$599,11,FALSE),"")</f>
        <v/>
      </c>
      <c r="H362" s="32" t="str">
        <f>_xlfn.IFNA(VLOOKUP(L362,Invoer!$A$3:$P$599,13,FALSE),"")</f>
        <v/>
      </c>
      <c r="I362" s="34" t="str">
        <f>_xlfn.IFNA(VLOOKUP(L362,Invoer!$A$3:$P$599,15,FALSE),"")</f>
        <v/>
      </c>
      <c r="J362" s="37">
        <f>VLOOKUP($R$1,Deelnemers!$B$1:$D$25,3,FALSE)</f>
        <v>0.56666666666666665</v>
      </c>
      <c r="L362" t="str">
        <f t="shared" ref="L362" si="402">CONCATENATE($R$1,"-",,$D362,"-",M362)</f>
        <v>Hanegraaf, Hein-0-4</v>
      </c>
      <c r="M362">
        <v>4</v>
      </c>
      <c r="N362">
        <f t="shared" si="399"/>
        <v>1E+17</v>
      </c>
    </row>
    <row r="363" spans="2:15" ht="15">
      <c r="B363">
        <f t="shared" si="394"/>
        <v>1E+17</v>
      </c>
      <c r="C363" s="35" t="str">
        <f>_xlfn.IFNA(VLOOKUP(L363,Invoer!$A$3:$P$599,3,FALSE),"")</f>
        <v/>
      </c>
      <c r="D363" s="23">
        <f>Deelnemers!$B$24</f>
        <v>0</v>
      </c>
      <c r="E363" s="31" t="str">
        <f>IFERROR(IF(VLOOKUP(L363,Invoer!$A$3:$P$599,9,FALSE)&gt;$S$1,$S$1,VLOOKUP(L363,Invoer!$A$3:$P$599,9,FALSE)),"")</f>
        <v/>
      </c>
      <c r="F363" s="31" t="str">
        <f>_xlfn.IFNA(VLOOKUP(L363,Invoer!$A$3:$P$599,10,FALSE),"")</f>
        <v/>
      </c>
      <c r="G363" s="31" t="str">
        <f>_xlfn.IFNA(VLOOKUP(L363,Invoer!$A$3:$P$599,12,FALSE),"")</f>
        <v/>
      </c>
      <c r="H363" s="32" t="str">
        <f>_xlfn.IFNA(VLOOKUP(L363,Invoer!$A$3:$P$599,14,FALSE),"")</f>
        <v/>
      </c>
      <c r="I363" s="34" t="str">
        <f>_xlfn.IFNA(VLOOKUP(L363,Invoer!$A$3:$P$599,16,FALSE),"")</f>
        <v/>
      </c>
      <c r="J363" s="37">
        <f>VLOOKUP($R$1,Deelnemers!$B$1:$D$25,3,FALSE)</f>
        <v>0.56666666666666665</v>
      </c>
      <c r="L363" t="str">
        <f t="shared" ref="L363" si="403">CONCATENATE($D363,"-",$R$1,"-",M363)</f>
        <v>0-Hanegraaf, Hein-4</v>
      </c>
      <c r="M363">
        <v>4</v>
      </c>
      <c r="N363">
        <f t="shared" si="399"/>
        <v>1E+17</v>
      </c>
    </row>
    <row r="364" spans="2:15" ht="15">
      <c r="B364">
        <f t="shared" si="394"/>
        <v>1E+17</v>
      </c>
      <c r="C364" s="35" t="str">
        <f>_xlfn.IFNA(VLOOKUP(L364,Invoer!$A$3:$P$599,3,FALSE),"")</f>
        <v/>
      </c>
      <c r="D364" s="23">
        <f>Deelnemers!$B$24</f>
        <v>0</v>
      </c>
      <c r="E364" s="31" t="str">
        <f>IFERROR(IF(VLOOKUP(L364,Invoer!$A$3:$P$599,8,FALSE)&gt;$S$1,$S$1,VLOOKUP(L364,Invoer!$A$3:$P$599,8,FALSE)),"")</f>
        <v/>
      </c>
      <c r="F364" s="31" t="str">
        <f>_xlfn.IFNA(VLOOKUP(L364,Invoer!$A$3:$P$599,10,FALSE),"")</f>
        <v/>
      </c>
      <c r="G364" s="31" t="str">
        <f>_xlfn.IFNA(VLOOKUP(L364,Invoer!$A$3:$P$599,11,FALSE),"")</f>
        <v/>
      </c>
      <c r="H364" s="32" t="str">
        <f>_xlfn.IFNA(VLOOKUP(L364,Invoer!$A$3:$P$599,13,FALSE),"")</f>
        <v/>
      </c>
      <c r="I364" s="34" t="str">
        <f>_xlfn.IFNA(VLOOKUP(L364,Invoer!$A$3:$P$599,15,FALSE),"")</f>
        <v/>
      </c>
      <c r="J364" s="37">
        <f>VLOOKUP($R$1,Deelnemers!$B$1:$D$25,3,FALSE)</f>
        <v>0.56666666666666665</v>
      </c>
      <c r="L364" t="str">
        <f t="shared" ref="L364" si="404">CONCATENATE($R$1,"-",,$D364,"-",M364)</f>
        <v>Hanegraaf, Hein-0-5</v>
      </c>
      <c r="M364">
        <v>5</v>
      </c>
      <c r="N364">
        <f t="shared" si="399"/>
        <v>1E+17</v>
      </c>
    </row>
    <row r="365" spans="2:15" ht="15">
      <c r="B365">
        <f t="shared" si="394"/>
        <v>1E+17</v>
      </c>
      <c r="C365" s="35" t="str">
        <f>_xlfn.IFNA(VLOOKUP(L365,Invoer!$A$3:$P$599,3,FALSE),"")</f>
        <v/>
      </c>
      <c r="D365" s="23">
        <f>Deelnemers!$B$24</f>
        <v>0</v>
      </c>
      <c r="E365" s="31" t="str">
        <f>IFERROR(IF(VLOOKUP(L365,Invoer!$A$3:$P$599,9,FALSE)&gt;$S$1,$S$1,VLOOKUP(L365,Invoer!$A$3:$P$599,9,FALSE)),"")</f>
        <v/>
      </c>
      <c r="F365" s="31" t="str">
        <f>_xlfn.IFNA(VLOOKUP(L365,Invoer!$A$3:$P$599,10,FALSE),"")</f>
        <v/>
      </c>
      <c r="G365" s="31" t="str">
        <f>_xlfn.IFNA(VLOOKUP(L365,Invoer!$A$3:$P$599,12,FALSE),"")</f>
        <v/>
      </c>
      <c r="H365" s="32" t="str">
        <f>_xlfn.IFNA(VLOOKUP(L365,Invoer!$A$3:$P$599,14,FALSE),"")</f>
        <v/>
      </c>
      <c r="I365" s="34" t="str">
        <f>_xlfn.IFNA(VLOOKUP(L365,Invoer!$A$3:$P$599,16,FALSE),"")</f>
        <v/>
      </c>
      <c r="J365" s="37">
        <f>VLOOKUP($R$1,Deelnemers!$B$1:$D$25,3,FALSE)</f>
        <v>0.56666666666666665</v>
      </c>
      <c r="L365" t="str">
        <f t="shared" ref="L365" si="405">CONCATENATE($D365,"-",$R$1,"-",M365)</f>
        <v>0-Hanegraaf, Hein-5</v>
      </c>
      <c r="M365">
        <v>5</v>
      </c>
      <c r="N365">
        <f t="shared" si="399"/>
        <v>1E+17</v>
      </c>
    </row>
    <row r="366" spans="2:15" ht="15">
      <c r="B366">
        <f t="shared" si="394"/>
        <v>1E+17</v>
      </c>
      <c r="C366" s="35" t="str">
        <f>_xlfn.IFNA(VLOOKUP(L366,Invoer!$A$3:$P$599,3,FALSE),"")</f>
        <v/>
      </c>
      <c r="D366" s="23">
        <f>Deelnemers!$B$24</f>
        <v>0</v>
      </c>
      <c r="E366" s="31" t="str">
        <f>IFERROR(IF(VLOOKUP(L366,Invoer!$A$3:$P$599,8,FALSE)&gt;$S$1,$S$1,VLOOKUP(L366,Invoer!$A$3:$P$599,8,FALSE)),"")</f>
        <v/>
      </c>
      <c r="F366" s="31" t="str">
        <f>_xlfn.IFNA(VLOOKUP(L366,Invoer!$A$3:$P$599,10,FALSE),"")</f>
        <v/>
      </c>
      <c r="G366" s="31" t="str">
        <f>_xlfn.IFNA(VLOOKUP(L366,Invoer!$A$3:$P$599,11,FALSE),"")</f>
        <v/>
      </c>
      <c r="H366" s="32" t="str">
        <f>_xlfn.IFNA(VLOOKUP(L366,Invoer!$A$3:$P$599,13,FALSE),"")</f>
        <v/>
      </c>
      <c r="I366" s="34" t="str">
        <f>_xlfn.IFNA(VLOOKUP(L366,Invoer!$A$3:$P$599,15,FALSE),"")</f>
        <v/>
      </c>
      <c r="J366" s="37">
        <f>VLOOKUP($R$1,Deelnemers!$B$1:$D$25,3,FALSE)</f>
        <v>0.56666666666666665</v>
      </c>
      <c r="L366" t="str">
        <f t="shared" ref="L366" si="406">CONCATENATE($R$1,"-",,$D366,"-",M366)</f>
        <v>Hanegraaf, Hein-0-6</v>
      </c>
      <c r="M366">
        <v>6</v>
      </c>
      <c r="N366">
        <f t="shared" si="399"/>
        <v>1E+17</v>
      </c>
    </row>
    <row r="367" spans="2:15" ht="15">
      <c r="B367">
        <f t="shared" si="394"/>
        <v>1E+17</v>
      </c>
      <c r="C367" s="35" t="str">
        <f>_xlfn.IFNA(VLOOKUP(L367,Invoer!$A$3:$P$599,3,FALSE),"")</f>
        <v/>
      </c>
      <c r="D367" s="23">
        <f>Deelnemers!$B$24</f>
        <v>0</v>
      </c>
      <c r="E367" s="31" t="str">
        <f>IFERROR(IF(VLOOKUP(L367,Invoer!$A$3:$P$599,9,FALSE)&gt;$S$1,$S$1,VLOOKUP(L367,Invoer!$A$3:$P$599,9,FALSE)),"")</f>
        <v/>
      </c>
      <c r="F367" s="31" t="str">
        <f>_xlfn.IFNA(VLOOKUP(L367,Invoer!$A$3:$P$599,10,FALSE),"")</f>
        <v/>
      </c>
      <c r="G367" s="31" t="str">
        <f>_xlfn.IFNA(VLOOKUP(L367,Invoer!$A$3:$P$599,12,FALSE),"")</f>
        <v/>
      </c>
      <c r="H367" s="32" t="str">
        <f>_xlfn.IFNA(VLOOKUP(L367,Invoer!$A$3:$P$599,14,FALSE),"")</f>
        <v/>
      </c>
      <c r="I367" s="34" t="str">
        <f>_xlfn.IFNA(VLOOKUP(L367,Invoer!$A$3:$P$599,16,FALSE),"")</f>
        <v/>
      </c>
      <c r="J367" s="37">
        <f>VLOOKUP($R$1,Deelnemers!$B$1:$D$25,3,FALSE)</f>
        <v>0.56666666666666665</v>
      </c>
      <c r="L367" t="str">
        <f t="shared" ref="L367" si="407">CONCATENATE($D367,"-",$R$1,"-",M367)</f>
        <v>0-Hanegraaf, Hein-6</v>
      </c>
      <c r="M367">
        <v>6</v>
      </c>
      <c r="N367">
        <f t="shared" si="399"/>
        <v>1E+17</v>
      </c>
    </row>
    <row r="368" spans="2:15" ht="15">
      <c r="B368">
        <f t="shared" si="394"/>
        <v>1E+17</v>
      </c>
      <c r="C368" s="35" t="str">
        <f>_xlfn.IFNA(VLOOKUP(L368,Invoer!$A$3:$P$599,3,FALSE),"")</f>
        <v/>
      </c>
      <c r="D368" s="23">
        <f>Deelnemers!$B$24</f>
        <v>0</v>
      </c>
      <c r="E368" s="31" t="str">
        <f>IFERROR(IF(VLOOKUP(L368,Invoer!$A$3:$P$599,8,FALSE)&gt;$S$1,$S$1,VLOOKUP(L368,Invoer!$A$3:$P$599,8,FALSE)),"")</f>
        <v/>
      </c>
      <c r="F368" s="31" t="str">
        <f>_xlfn.IFNA(VLOOKUP(L368,Invoer!$A$3:$P$599,10,FALSE),"")</f>
        <v/>
      </c>
      <c r="G368" s="31" t="str">
        <f>_xlfn.IFNA(VLOOKUP(L368,Invoer!$A$3:$P$599,11,FALSE),"")</f>
        <v/>
      </c>
      <c r="H368" s="32" t="str">
        <f>_xlfn.IFNA(VLOOKUP(L368,Invoer!$A$3:$P$599,13,FALSE),"")</f>
        <v/>
      </c>
      <c r="I368" s="34" t="str">
        <f>_xlfn.IFNA(VLOOKUP(L368,Invoer!$A$3:$P$599,15,FALSE),"")</f>
        <v/>
      </c>
      <c r="J368" s="37">
        <f>VLOOKUP($R$1,Deelnemers!$B$1:$D$25,3,FALSE)</f>
        <v>0.56666666666666665</v>
      </c>
      <c r="L368" t="str">
        <f t="shared" ref="L368" si="408">CONCATENATE($R$1,"-",,$D368,"-",M368)</f>
        <v>Hanegraaf, Hein-0-7</v>
      </c>
      <c r="M368">
        <v>7</v>
      </c>
      <c r="N368">
        <f t="shared" si="399"/>
        <v>1E+17</v>
      </c>
    </row>
    <row r="369" spans="2:15" ht="15">
      <c r="B369">
        <f t="shared" si="394"/>
        <v>1E+17</v>
      </c>
      <c r="C369" s="35" t="str">
        <f>_xlfn.IFNA(VLOOKUP(L369,Invoer!$A$3:$P$599,3,FALSE),"")</f>
        <v/>
      </c>
      <c r="D369" s="23">
        <f>Deelnemers!$B$24</f>
        <v>0</v>
      </c>
      <c r="E369" s="31" t="str">
        <f>IFERROR(IF(VLOOKUP(L369,Invoer!$A$3:$P$599,9,FALSE)&gt;$S$1,$S$1,VLOOKUP(L369,Invoer!$A$3:$P$599,9,FALSE)),"")</f>
        <v/>
      </c>
      <c r="F369" s="31" t="str">
        <f>_xlfn.IFNA(VLOOKUP(L369,Invoer!$A$3:$P$599,10,FALSE),"")</f>
        <v/>
      </c>
      <c r="G369" s="31" t="str">
        <f>_xlfn.IFNA(VLOOKUP(L369,Invoer!$A$3:$P$599,12,FALSE),"")</f>
        <v/>
      </c>
      <c r="H369" s="32" t="str">
        <f>_xlfn.IFNA(VLOOKUP(L369,Invoer!$A$3:$P$599,14,FALSE),"")</f>
        <v/>
      </c>
      <c r="I369" s="34" t="str">
        <f>_xlfn.IFNA(VLOOKUP(L369,Invoer!$A$3:$P$599,16,FALSE),"")</f>
        <v/>
      </c>
      <c r="J369" s="37">
        <f>VLOOKUP($R$1,Deelnemers!$B$1:$D$25,3,FALSE)</f>
        <v>0.56666666666666665</v>
      </c>
      <c r="L369" t="str">
        <f t="shared" ref="L369" si="409">CONCATENATE($D369,"-",$R$1,"-",M369)</f>
        <v>0-Hanegraaf, Hein-7</v>
      </c>
      <c r="M369">
        <v>7</v>
      </c>
      <c r="N369">
        <f t="shared" si="399"/>
        <v>1E+17</v>
      </c>
    </row>
    <row r="370" spans="2:15" ht="15">
      <c r="B370">
        <f t="shared" si="394"/>
        <v>1E+17</v>
      </c>
      <c r="C370" s="35" t="str">
        <f>_xlfn.IFNA(VLOOKUP(L370,Invoer!$A$3:$P$599,3,FALSE),"")</f>
        <v/>
      </c>
      <c r="D370" s="23">
        <f>Deelnemers!$B$24</f>
        <v>0</v>
      </c>
      <c r="E370" s="31" t="str">
        <f>IFERROR(IF(VLOOKUP(L370,Invoer!$A$3:$P$599,8,FALSE)&gt;$S$1,$S$1,VLOOKUP(L370,Invoer!$A$3:$P$599,8,FALSE)),"")</f>
        <v/>
      </c>
      <c r="F370" s="31" t="str">
        <f>_xlfn.IFNA(VLOOKUP(L370,Invoer!$A$3:$P$599,10,FALSE),"")</f>
        <v/>
      </c>
      <c r="G370" s="31" t="str">
        <f>_xlfn.IFNA(VLOOKUP(L370,Invoer!$A$3:$P$599,11,FALSE),"")</f>
        <v/>
      </c>
      <c r="H370" s="32" t="str">
        <f>_xlfn.IFNA(VLOOKUP(L370,Invoer!$A$3:$P$599,13,FALSE),"")</f>
        <v/>
      </c>
      <c r="I370" s="34" t="str">
        <f>_xlfn.IFNA(VLOOKUP(L370,Invoer!$A$3:$P$599,15,FALSE),"")</f>
        <v/>
      </c>
      <c r="J370" s="37">
        <f>VLOOKUP($R$1,Deelnemers!$B$1:$D$25,3,FALSE)</f>
        <v>0.56666666666666665</v>
      </c>
      <c r="L370" t="str">
        <f t="shared" ref="L370" si="410">CONCATENATE($R$1,"-",,$D370,"-",M370)</f>
        <v>Hanegraaf, Hein-0-8</v>
      </c>
      <c r="M370">
        <v>8</v>
      </c>
      <c r="N370">
        <f t="shared" si="399"/>
        <v>1E+17</v>
      </c>
    </row>
    <row r="371" spans="2:15" ht="15">
      <c r="B371">
        <f t="shared" si="394"/>
        <v>1E+17</v>
      </c>
      <c r="C371" s="35" t="str">
        <f>_xlfn.IFNA(VLOOKUP(L371,Invoer!$A$3:$P$599,3,FALSE),"")</f>
        <v/>
      </c>
      <c r="D371" s="23">
        <f>Deelnemers!$B$24</f>
        <v>0</v>
      </c>
      <c r="E371" s="31" t="str">
        <f>IFERROR(IF(VLOOKUP(L371,Invoer!$A$3:$P$599,9,FALSE)&gt;$S$1,$S$1,VLOOKUP(L371,Invoer!$A$3:$P$599,9,FALSE)),"")</f>
        <v/>
      </c>
      <c r="F371" s="31" t="str">
        <f>_xlfn.IFNA(VLOOKUP(L371,Invoer!$A$3:$P$599,10,FALSE),"")</f>
        <v/>
      </c>
      <c r="G371" s="31" t="str">
        <f>_xlfn.IFNA(VLOOKUP(L371,Invoer!$A$3:$P$599,12,FALSE),"")</f>
        <v/>
      </c>
      <c r="H371" s="32" t="str">
        <f>_xlfn.IFNA(VLOOKUP(L371,Invoer!$A$3:$P$599,14,FALSE),"")</f>
        <v/>
      </c>
      <c r="I371" s="34" t="str">
        <f>_xlfn.IFNA(VLOOKUP(L371,Invoer!$A$3:$P$599,16,FALSE),"")</f>
        <v/>
      </c>
      <c r="J371" s="37">
        <f>VLOOKUP($R$1,Deelnemers!$B$1:$D$25,3,FALSE)</f>
        <v>0.56666666666666665</v>
      </c>
      <c r="L371" t="str">
        <f t="shared" ref="L371" si="411">CONCATENATE($D371,"-",$R$1,"-",M371)</f>
        <v>0-Hanegraaf, Hein-8</v>
      </c>
      <c r="M371">
        <v>8</v>
      </c>
      <c r="N371">
        <f t="shared" si="399"/>
        <v>1E+17</v>
      </c>
    </row>
    <row r="372" spans="2:15" ht="15">
      <c r="B372">
        <f t="shared" si="394"/>
        <v>1E+17</v>
      </c>
      <c r="C372" s="35" t="str">
        <f>_xlfn.IFNA(VLOOKUP(L372,Invoer!$A$3:$P$599,3,FALSE),"")</f>
        <v/>
      </c>
      <c r="D372" s="23">
        <f>Deelnemers!$B$25</f>
        <v>0</v>
      </c>
      <c r="E372" s="31" t="str">
        <f>IFERROR(IF(VLOOKUP(L372,Invoer!$A$3:$P$599,8,FALSE)&gt;$S$1,$S$1,VLOOKUP(L372,Invoer!$A$3:$P$599,8,FALSE)),"")</f>
        <v/>
      </c>
      <c r="F372" s="31" t="str">
        <f>_xlfn.IFNA(VLOOKUP(L372,Invoer!$A$3:$P$599,10,FALSE),"")</f>
        <v/>
      </c>
      <c r="G372" s="31" t="str">
        <f>_xlfn.IFNA(VLOOKUP(L372,Invoer!$A$3:$P$599,11,FALSE),"")</f>
        <v/>
      </c>
      <c r="H372" s="32" t="str">
        <f>_xlfn.IFNA(VLOOKUP(L372,Invoer!$A$3:$P$599,13,FALSE),"")</f>
        <v/>
      </c>
      <c r="I372" s="34" t="str">
        <f>_xlfn.IFNA(VLOOKUP(L372,Invoer!$A$3:$P$599,15,FALSE),"")</f>
        <v/>
      </c>
      <c r="J372" s="37">
        <f>VLOOKUP($R$1,Deelnemers!$B$1:$D$25,3,FALSE)</f>
        <v>0.56666666666666665</v>
      </c>
      <c r="L372" t="str">
        <f t="shared" ref="L372" si="412">CONCATENATE($R$1,"-",,$D372,"-",M372)</f>
        <v>Hanegraaf, Hein-0-1</v>
      </c>
      <c r="M372">
        <v>1</v>
      </c>
      <c r="N372">
        <f t="shared" si="399"/>
        <v>1E+17</v>
      </c>
      <c r="O372" t="str">
        <f>IF(Q372="","",O355+1)</f>
        <v/>
      </c>
    </row>
    <row r="373" spans="2:15" ht="15">
      <c r="B373">
        <f t="shared" si="394"/>
        <v>1E+17</v>
      </c>
      <c r="C373" s="35" t="str">
        <f>_xlfn.IFNA(VLOOKUP(L373,Invoer!$A$3:$P$599,3,FALSE),"")</f>
        <v/>
      </c>
      <c r="D373" s="23">
        <f>Deelnemers!$B$25</f>
        <v>0</v>
      </c>
      <c r="E373" s="31" t="str">
        <f>IFERROR(IF(VLOOKUP(L373,Invoer!$A$3:$P$599,9,FALSE)&gt;$S$1,$S$1,VLOOKUP(L373,Invoer!$A$3:$P$599,9,FALSE)),"")</f>
        <v/>
      </c>
      <c r="F373" s="31" t="str">
        <f>_xlfn.IFNA(VLOOKUP(L373,Invoer!$A$3:$P$599,10,FALSE),"")</f>
        <v/>
      </c>
      <c r="G373" s="31" t="str">
        <f>_xlfn.IFNA(VLOOKUP(L373,Invoer!$A$3:$P$599,12,FALSE),"")</f>
        <v/>
      </c>
      <c r="H373" s="32" t="str">
        <f>_xlfn.IFNA(VLOOKUP(L373,Invoer!$A$3:$P$599,14,FALSE),"")</f>
        <v/>
      </c>
      <c r="I373" s="34" t="str">
        <f>_xlfn.IFNA(VLOOKUP(L373,Invoer!$A$3:$P$599,16,FALSE),"")</f>
        <v/>
      </c>
      <c r="J373" s="37">
        <f>VLOOKUP($R$1,Deelnemers!$B$1:$D$25,3,FALSE)</f>
        <v>0.56666666666666665</v>
      </c>
      <c r="L373" t="str">
        <f t="shared" ref="L373" si="413">CONCATENATE($D373,"-",$R$1,"-",M373)</f>
        <v>0-Hanegraaf, Hein-1</v>
      </c>
      <c r="M373">
        <v>1</v>
      </c>
      <c r="N373">
        <f t="shared" si="399"/>
        <v>1E+17</v>
      </c>
      <c r="O373" t="str">
        <f t="shared" si="364"/>
        <v/>
      </c>
    </row>
    <row r="374" spans="2:15" ht="15">
      <c r="B374">
        <f t="shared" si="394"/>
        <v>1E+17</v>
      </c>
      <c r="C374" s="35" t="str">
        <f>_xlfn.IFNA(VLOOKUP(L374,Invoer!$A$3:$P$599,3,FALSE),"")</f>
        <v/>
      </c>
      <c r="D374" s="23">
        <f>Deelnemers!$B$25</f>
        <v>0</v>
      </c>
      <c r="E374" s="31" t="str">
        <f>IFERROR(IF(VLOOKUP(L374,Invoer!$A$3:$P$599,8,FALSE)&gt;$S$1,$S$1,VLOOKUP(L374,Invoer!$A$3:$P$599,8,FALSE)),"")</f>
        <v/>
      </c>
      <c r="F374" s="31" t="str">
        <f>_xlfn.IFNA(VLOOKUP(L374,Invoer!$A$3:$P$599,10,FALSE),"")</f>
        <v/>
      </c>
      <c r="G374" s="31" t="str">
        <f>_xlfn.IFNA(VLOOKUP(L374,Invoer!$A$3:$P$599,11,FALSE),"")</f>
        <v/>
      </c>
      <c r="H374" s="32" t="str">
        <f>_xlfn.IFNA(VLOOKUP(L374,Invoer!$A$3:$P$599,13,FALSE),"")</f>
        <v/>
      </c>
      <c r="I374" s="34" t="str">
        <f>_xlfn.IFNA(VLOOKUP(L374,Invoer!$A$3:$P$599,15,FALSE),"")</f>
        <v/>
      </c>
      <c r="J374" s="37">
        <f>VLOOKUP($R$1,Deelnemers!$B$1:$D$25,3,FALSE)</f>
        <v>0.56666666666666665</v>
      </c>
      <c r="L374" t="str">
        <f t="shared" ref="L374" si="414">CONCATENATE($R$1,"-",,$D374,"-",M374)</f>
        <v>Hanegraaf, Hein-0-2</v>
      </c>
      <c r="M374">
        <v>2</v>
      </c>
      <c r="N374">
        <f t="shared" si="399"/>
        <v>1E+17</v>
      </c>
      <c r="O374" t="str">
        <f t="shared" si="364"/>
        <v/>
      </c>
    </row>
    <row r="375" spans="2:15" ht="15">
      <c r="B375">
        <f t="shared" si="394"/>
        <v>1E+17</v>
      </c>
      <c r="C375" s="35" t="str">
        <f>_xlfn.IFNA(VLOOKUP(L375,Invoer!$A$3:$P$599,3,FALSE),"")</f>
        <v/>
      </c>
      <c r="D375" s="23">
        <f>Deelnemers!$B$25</f>
        <v>0</v>
      </c>
      <c r="E375" s="31" t="str">
        <f>IFERROR(IF(VLOOKUP(L375,Invoer!$A$3:$P$599,9,FALSE)&gt;$S$1,$S$1,VLOOKUP(L375,Invoer!$A$3:$P$599,9,FALSE)),"")</f>
        <v/>
      </c>
      <c r="F375" s="31" t="str">
        <f>_xlfn.IFNA(VLOOKUP(L375,Invoer!$A$3:$P$599,10,FALSE),"")</f>
        <v/>
      </c>
      <c r="G375" s="31" t="str">
        <f>_xlfn.IFNA(VLOOKUP(L375,Invoer!$A$3:$P$599,12,FALSE),"")</f>
        <v/>
      </c>
      <c r="H375" s="32" t="str">
        <f>_xlfn.IFNA(VLOOKUP(L375,Invoer!$A$3:$P$599,14,FALSE),"")</f>
        <v/>
      </c>
      <c r="I375" s="34" t="str">
        <f>_xlfn.IFNA(VLOOKUP(L375,Invoer!$A$3:$P$599,16,FALSE),"")</f>
        <v/>
      </c>
      <c r="J375" s="37">
        <f>VLOOKUP($R$1,Deelnemers!$B$1:$D$25,3,FALSE)</f>
        <v>0.56666666666666665</v>
      </c>
      <c r="L375" t="str">
        <f t="shared" ref="L375" si="415">CONCATENATE($D375,"-",$R$1,"-",M375)</f>
        <v>0-Hanegraaf, Hein-2</v>
      </c>
      <c r="M375">
        <v>2</v>
      </c>
      <c r="N375">
        <f t="shared" si="399"/>
        <v>1E+17</v>
      </c>
      <c r="O375" t="str">
        <f t="shared" si="364"/>
        <v/>
      </c>
    </row>
    <row r="376" spans="2:15" ht="15">
      <c r="B376">
        <f t="shared" si="394"/>
        <v>1E+17</v>
      </c>
      <c r="C376" s="35" t="str">
        <f>_xlfn.IFNA(VLOOKUP(L376,Invoer!$A$3:$P$599,3,FALSE),"")</f>
        <v/>
      </c>
      <c r="D376" s="23">
        <f>Deelnemers!$B$25</f>
        <v>0</v>
      </c>
      <c r="E376" s="31" t="str">
        <f>IFERROR(IF(VLOOKUP(L376,Invoer!$A$3:$P$599,8,FALSE)&gt;$S$1,$S$1,VLOOKUP(L376,Invoer!$A$3:$P$599,8,FALSE)),"")</f>
        <v/>
      </c>
      <c r="F376" s="31" t="str">
        <f>_xlfn.IFNA(VLOOKUP(L376,Invoer!$A$3:$P$599,10,FALSE),"")</f>
        <v/>
      </c>
      <c r="G376" s="31" t="str">
        <f>_xlfn.IFNA(VLOOKUP(L376,Invoer!$A$3:$P$599,11,FALSE),"")</f>
        <v/>
      </c>
      <c r="H376" s="32" t="str">
        <f>_xlfn.IFNA(VLOOKUP(L376,Invoer!$A$3:$P$599,13,FALSE),"")</f>
        <v/>
      </c>
      <c r="I376" s="34" t="str">
        <f>_xlfn.IFNA(VLOOKUP(L376,Invoer!$A$3:$P$599,15,FALSE),"")</f>
        <v/>
      </c>
      <c r="J376" s="37">
        <f>VLOOKUP($R$1,Deelnemers!$B$1:$D$25,3,FALSE)</f>
        <v>0.56666666666666665</v>
      </c>
      <c r="L376" t="str">
        <f t="shared" ref="L376" si="416">CONCATENATE($R$1,"-",,$D376,"-",M376)</f>
        <v>Hanegraaf, Hein-0-3</v>
      </c>
      <c r="M376">
        <v>3</v>
      </c>
      <c r="N376">
        <f t="shared" si="399"/>
        <v>1E+17</v>
      </c>
      <c r="O376" t="str">
        <f t="shared" si="364"/>
        <v/>
      </c>
    </row>
    <row r="377" spans="2:15" ht="15">
      <c r="B377">
        <f t="shared" si="394"/>
        <v>1E+17</v>
      </c>
      <c r="C377" s="35" t="str">
        <f>_xlfn.IFNA(VLOOKUP(L377,Invoer!$A$3:$P$599,3,FALSE),"")</f>
        <v/>
      </c>
      <c r="D377" s="23">
        <f>Deelnemers!$B$25</f>
        <v>0</v>
      </c>
      <c r="E377" s="31" t="str">
        <f>IFERROR(IF(VLOOKUP(L377,Invoer!$A$3:$P$599,9,FALSE)&gt;$S$1,$S$1,VLOOKUP(L377,Invoer!$A$3:$P$599,9,FALSE)),"")</f>
        <v/>
      </c>
      <c r="F377" s="31" t="str">
        <f>_xlfn.IFNA(VLOOKUP(L377,Invoer!$A$3:$P$599,10,FALSE),"")</f>
        <v/>
      </c>
      <c r="G377" s="31" t="str">
        <f>_xlfn.IFNA(VLOOKUP(L377,Invoer!$A$3:$P$599,12,FALSE),"")</f>
        <v/>
      </c>
      <c r="H377" s="32" t="str">
        <f>_xlfn.IFNA(VLOOKUP(L377,Invoer!$A$3:$P$599,14,FALSE),"")</f>
        <v/>
      </c>
      <c r="I377" s="34" t="str">
        <f>_xlfn.IFNA(VLOOKUP(L377,Invoer!$A$3:$P$599,16,FALSE),"")</f>
        <v/>
      </c>
      <c r="J377" s="37">
        <f>VLOOKUP($R$1,Deelnemers!$B$1:$D$25,3,FALSE)</f>
        <v>0.56666666666666665</v>
      </c>
      <c r="L377" t="str">
        <f t="shared" ref="L377" si="417">CONCATENATE($D377,"-",$R$1,"-",M377)</f>
        <v>0-Hanegraaf, Hein-3</v>
      </c>
      <c r="M377">
        <v>3</v>
      </c>
      <c r="N377">
        <f t="shared" si="399"/>
        <v>1E+17</v>
      </c>
      <c r="O377" t="str">
        <f t="shared" si="364"/>
        <v/>
      </c>
    </row>
    <row r="378" spans="2:15" ht="15">
      <c r="B378">
        <f t="shared" si="394"/>
        <v>1E+17</v>
      </c>
      <c r="C378" s="35" t="str">
        <f>_xlfn.IFNA(VLOOKUP(L378,Invoer!$A$3:$P$599,3,FALSE),"")</f>
        <v/>
      </c>
      <c r="D378" s="23">
        <f>Deelnemers!$B$25</f>
        <v>0</v>
      </c>
      <c r="E378" s="31" t="str">
        <f>IFERROR(IF(VLOOKUP(L378,Invoer!$A$3:$P$599,8,FALSE)&gt;$S$1,$S$1,VLOOKUP(L378,Invoer!$A$3:$P$599,8,FALSE)),"")</f>
        <v/>
      </c>
      <c r="F378" s="31" t="str">
        <f>_xlfn.IFNA(VLOOKUP(L378,Invoer!$A$3:$P$599,10,FALSE),"")</f>
        <v/>
      </c>
      <c r="G378" s="31" t="str">
        <f>_xlfn.IFNA(VLOOKUP(L378,Invoer!$A$3:$P$599,11,FALSE),"")</f>
        <v/>
      </c>
      <c r="H378" s="32" t="str">
        <f>_xlfn.IFNA(VLOOKUP(L378,Invoer!$A$3:$P$599,13,FALSE),"")</f>
        <v/>
      </c>
      <c r="I378" s="34" t="str">
        <f>_xlfn.IFNA(VLOOKUP(L378,Invoer!$A$3:$P$599,15,FALSE),"")</f>
        <v/>
      </c>
      <c r="J378" s="37">
        <f>VLOOKUP($R$1,Deelnemers!$B$1:$D$25,3,FALSE)</f>
        <v>0.56666666666666665</v>
      </c>
      <c r="L378" t="str">
        <f t="shared" ref="L378" si="418">CONCATENATE($R$1,"-",,$D378,"-",M378)</f>
        <v>Hanegraaf, Hein-0-4</v>
      </c>
      <c r="M378">
        <v>4</v>
      </c>
      <c r="N378">
        <f t="shared" si="399"/>
        <v>1E+17</v>
      </c>
      <c r="O378" t="str">
        <f t="shared" si="364"/>
        <v/>
      </c>
    </row>
    <row r="379" spans="2:15" ht="15">
      <c r="B379">
        <f t="shared" si="394"/>
        <v>1E+17</v>
      </c>
      <c r="C379" s="35" t="str">
        <f>_xlfn.IFNA(VLOOKUP(L379,Invoer!$A$3:$P$599,3,FALSE),"")</f>
        <v/>
      </c>
      <c r="D379" s="23">
        <f>Deelnemers!$B$25</f>
        <v>0</v>
      </c>
      <c r="E379" s="31" t="str">
        <f>IFERROR(IF(VLOOKUP(L379,Invoer!$A$3:$P$599,9,FALSE)&gt;$S$1,$S$1,VLOOKUP(L379,Invoer!$A$3:$P$599,9,FALSE)),"")</f>
        <v/>
      </c>
      <c r="F379" s="31" t="str">
        <f>_xlfn.IFNA(VLOOKUP(L379,Invoer!$A$3:$P$599,10,FALSE),"")</f>
        <v/>
      </c>
      <c r="G379" s="31" t="str">
        <f>_xlfn.IFNA(VLOOKUP(L379,Invoer!$A$3:$P$599,12,FALSE),"")</f>
        <v/>
      </c>
      <c r="H379" s="32" t="str">
        <f>_xlfn.IFNA(VLOOKUP(L379,Invoer!$A$3:$P$599,14,FALSE),"")</f>
        <v/>
      </c>
      <c r="I379" s="34" t="str">
        <f>_xlfn.IFNA(VLOOKUP(L379,Invoer!$A$3:$P$599,16,FALSE),"")</f>
        <v/>
      </c>
      <c r="J379" s="37">
        <f>VLOOKUP($R$1,Deelnemers!$B$1:$D$25,3,FALSE)</f>
        <v>0.56666666666666665</v>
      </c>
      <c r="L379" t="str">
        <f t="shared" ref="L379" si="419">CONCATENATE($D379,"-",$R$1,"-",M379)</f>
        <v>0-Hanegraaf, Hein-4</v>
      </c>
      <c r="M379">
        <v>4</v>
      </c>
      <c r="N379">
        <f t="shared" si="399"/>
        <v>1E+17</v>
      </c>
      <c r="O379" t="str">
        <f t="shared" si="364"/>
        <v/>
      </c>
    </row>
    <row r="380" spans="2:15" ht="15">
      <c r="B380">
        <f t="shared" si="394"/>
        <v>1E+17</v>
      </c>
      <c r="C380" s="35" t="str">
        <f>_xlfn.IFNA(VLOOKUP(L380,Invoer!$A$3:$P$599,3,FALSE),"")</f>
        <v/>
      </c>
      <c r="D380" s="23">
        <f>Deelnemers!$B$25</f>
        <v>0</v>
      </c>
      <c r="E380" s="31" t="str">
        <f>IFERROR(IF(VLOOKUP(L380,Invoer!$A$3:$P$599,8,FALSE)&gt;$S$1,$S$1,VLOOKUP(L380,Invoer!$A$3:$P$599,8,FALSE)),"")</f>
        <v/>
      </c>
      <c r="F380" s="31" t="str">
        <f>_xlfn.IFNA(VLOOKUP(L380,Invoer!$A$3:$P$599,10,FALSE),"")</f>
        <v/>
      </c>
      <c r="G380" s="31" t="str">
        <f>_xlfn.IFNA(VLOOKUP(L380,Invoer!$A$3:$P$599,11,FALSE),"")</f>
        <v/>
      </c>
      <c r="H380" s="32" t="str">
        <f>_xlfn.IFNA(VLOOKUP(L380,Invoer!$A$3:$P$599,13,FALSE),"")</f>
        <v/>
      </c>
      <c r="I380" s="34" t="str">
        <f>_xlfn.IFNA(VLOOKUP(L380,Invoer!$A$3:$P$599,15,FALSE),"")</f>
        <v/>
      </c>
      <c r="J380" s="37">
        <f>VLOOKUP($R$1,Deelnemers!$B$1:$D$25,3,FALSE)</f>
        <v>0.56666666666666665</v>
      </c>
      <c r="L380" t="str">
        <f t="shared" ref="L380" si="420">CONCATENATE($R$1,"-",,$D380,"-",M380)</f>
        <v>Hanegraaf, Hein-0-5</v>
      </c>
      <c r="M380">
        <v>5</v>
      </c>
      <c r="N380">
        <f t="shared" si="399"/>
        <v>1E+17</v>
      </c>
      <c r="O380" t="str">
        <f t="shared" si="364"/>
        <v/>
      </c>
    </row>
    <row r="381" spans="2:15" ht="15">
      <c r="B381">
        <f t="shared" si="394"/>
        <v>1E+17</v>
      </c>
      <c r="C381" s="35" t="str">
        <f>_xlfn.IFNA(VLOOKUP(L381,Invoer!$A$3:$P$599,3,FALSE),"")</f>
        <v/>
      </c>
      <c r="D381" s="23">
        <f>Deelnemers!$B$25</f>
        <v>0</v>
      </c>
      <c r="E381" s="31" t="str">
        <f>IFERROR(IF(VLOOKUP(L381,Invoer!$A$3:$P$599,9,FALSE)&gt;$S$1,$S$1,VLOOKUP(L381,Invoer!$A$3:$P$599,9,FALSE)),"")</f>
        <v/>
      </c>
      <c r="F381" s="31" t="str">
        <f>_xlfn.IFNA(VLOOKUP(L381,Invoer!$A$3:$P$599,10,FALSE),"")</f>
        <v/>
      </c>
      <c r="G381" s="31" t="str">
        <f>_xlfn.IFNA(VLOOKUP(L381,Invoer!$A$3:$P$599,12,FALSE),"")</f>
        <v/>
      </c>
      <c r="H381" s="32" t="str">
        <f>_xlfn.IFNA(VLOOKUP(L381,Invoer!$A$3:$P$599,14,FALSE),"")</f>
        <v/>
      </c>
      <c r="I381" s="34" t="str">
        <f>_xlfn.IFNA(VLOOKUP(L381,Invoer!$A$3:$P$599,16,FALSE),"")</f>
        <v/>
      </c>
      <c r="J381" s="37">
        <f>VLOOKUP($R$1,Deelnemers!$B$1:$D$25,3,FALSE)</f>
        <v>0.56666666666666665</v>
      </c>
      <c r="L381" t="str">
        <f t="shared" ref="L381" si="421">CONCATENATE($D381,"-",$R$1,"-",M381)</f>
        <v>0-Hanegraaf, Hein-5</v>
      </c>
      <c r="M381">
        <v>5</v>
      </c>
      <c r="N381">
        <f t="shared" si="399"/>
        <v>1E+17</v>
      </c>
      <c r="O381" t="str">
        <f t="shared" si="364"/>
        <v/>
      </c>
    </row>
    <row r="382" spans="2:15" ht="15">
      <c r="B382">
        <f t="shared" si="394"/>
        <v>1E+17</v>
      </c>
      <c r="C382" s="35" t="str">
        <f>_xlfn.IFNA(VLOOKUP(L382,Invoer!$A$3:$P$599,3,FALSE),"")</f>
        <v/>
      </c>
      <c r="D382" s="23">
        <f>Deelnemers!$B$25</f>
        <v>0</v>
      </c>
      <c r="E382" s="31" t="str">
        <f>IFERROR(IF(VLOOKUP(L382,Invoer!$A$3:$P$599,8,FALSE)&gt;$S$1,$S$1,VLOOKUP(L382,Invoer!$A$3:$P$599,8,FALSE)),"")</f>
        <v/>
      </c>
      <c r="F382" s="31" t="str">
        <f>_xlfn.IFNA(VLOOKUP(L382,Invoer!$A$3:$P$599,10,FALSE),"")</f>
        <v/>
      </c>
      <c r="G382" s="31" t="str">
        <f>_xlfn.IFNA(VLOOKUP(L382,Invoer!$A$3:$P$599,11,FALSE),"")</f>
        <v/>
      </c>
      <c r="H382" s="32" t="str">
        <f>_xlfn.IFNA(VLOOKUP(L382,Invoer!$A$3:$P$599,13,FALSE),"")</f>
        <v/>
      </c>
      <c r="I382" s="34" t="str">
        <f>_xlfn.IFNA(VLOOKUP(L382,Invoer!$A$3:$P$599,15,FALSE),"")</f>
        <v/>
      </c>
      <c r="J382" s="37">
        <f>VLOOKUP($R$1,Deelnemers!$B$1:$D$25,3,FALSE)</f>
        <v>0.56666666666666665</v>
      </c>
      <c r="L382" t="str">
        <f t="shared" ref="L382" si="422">CONCATENATE($R$1,"-",,$D382,"-",M382)</f>
        <v>Hanegraaf, Hein-0-6</v>
      </c>
      <c r="M382">
        <v>6</v>
      </c>
      <c r="N382">
        <f t="shared" si="399"/>
        <v>1E+17</v>
      </c>
      <c r="O382" t="str">
        <f t="shared" si="364"/>
        <v/>
      </c>
    </row>
    <row r="383" spans="2:15" ht="15">
      <c r="B383">
        <f t="shared" si="394"/>
        <v>1E+17</v>
      </c>
      <c r="C383" s="35" t="str">
        <f>_xlfn.IFNA(VLOOKUP(L383,Invoer!$A$3:$P$599,3,FALSE),"")</f>
        <v/>
      </c>
      <c r="D383" s="23">
        <f>Deelnemers!$B$25</f>
        <v>0</v>
      </c>
      <c r="E383" s="31" t="str">
        <f>IFERROR(IF(VLOOKUP(L383,Invoer!$A$3:$P$599,9,FALSE)&gt;$S$1,$S$1,VLOOKUP(L383,Invoer!$A$3:$P$599,9,FALSE)),"")</f>
        <v/>
      </c>
      <c r="F383" s="31" t="str">
        <f>_xlfn.IFNA(VLOOKUP(L383,Invoer!$A$3:$P$599,10,FALSE),"")</f>
        <v/>
      </c>
      <c r="G383" s="31" t="str">
        <f>_xlfn.IFNA(VLOOKUP(L383,Invoer!$A$3:$P$599,12,FALSE),"")</f>
        <v/>
      </c>
      <c r="H383" s="32" t="str">
        <f>_xlfn.IFNA(VLOOKUP(L383,Invoer!$A$3:$P$599,14,FALSE),"")</f>
        <v/>
      </c>
      <c r="I383" s="34" t="str">
        <f>_xlfn.IFNA(VLOOKUP(L383,Invoer!$A$3:$P$599,16,FALSE),"")</f>
        <v/>
      </c>
      <c r="J383" s="37">
        <f>VLOOKUP($R$1,Deelnemers!$B$1:$D$25,3,FALSE)</f>
        <v>0.56666666666666665</v>
      </c>
      <c r="L383" t="str">
        <f t="shared" ref="L383" si="423">CONCATENATE($D383,"-",$R$1,"-",M383)</f>
        <v>0-Hanegraaf, Hein-6</v>
      </c>
      <c r="M383">
        <v>6</v>
      </c>
      <c r="N383">
        <f t="shared" si="399"/>
        <v>1E+17</v>
      </c>
      <c r="O383" t="str">
        <f t="shared" si="364"/>
        <v/>
      </c>
    </row>
    <row r="384" spans="2:15" ht="15">
      <c r="B384">
        <f t="shared" si="394"/>
        <v>1E+17</v>
      </c>
      <c r="C384" s="35" t="str">
        <f>_xlfn.IFNA(VLOOKUP(L384,Invoer!$A$3:$P$599,3,FALSE),"")</f>
        <v/>
      </c>
      <c r="D384" s="23">
        <f>Deelnemers!$B$25</f>
        <v>0</v>
      </c>
      <c r="E384" s="31" t="str">
        <f>IFERROR(IF(VLOOKUP(L384,Invoer!$A$3:$P$599,8,FALSE)&gt;$S$1,$S$1,VLOOKUP(L384,Invoer!$A$3:$P$599,8,FALSE)),"")</f>
        <v/>
      </c>
      <c r="F384" s="31" t="str">
        <f>_xlfn.IFNA(VLOOKUP(L384,Invoer!$A$3:$P$599,10,FALSE),"")</f>
        <v/>
      </c>
      <c r="G384" s="31" t="str">
        <f>_xlfn.IFNA(VLOOKUP(L384,Invoer!$A$3:$P$599,11,FALSE),"")</f>
        <v/>
      </c>
      <c r="H384" s="32" t="str">
        <f>_xlfn.IFNA(VLOOKUP(L384,Invoer!$A$3:$P$599,13,FALSE),"")</f>
        <v/>
      </c>
      <c r="I384" s="34" t="str">
        <f>_xlfn.IFNA(VLOOKUP(L384,Invoer!$A$3:$P$599,15,FALSE),"")</f>
        <v/>
      </c>
      <c r="J384" s="37">
        <f>VLOOKUP($R$1,Deelnemers!$B$1:$D$25,3,FALSE)</f>
        <v>0.56666666666666665</v>
      </c>
      <c r="L384" t="str">
        <f t="shared" ref="L384" si="424">CONCATENATE($R$1,"-",,$D384,"-",M384)</f>
        <v>Hanegraaf, Hein-0-7</v>
      </c>
      <c r="M384">
        <v>7</v>
      </c>
      <c r="N384">
        <f t="shared" si="399"/>
        <v>1E+17</v>
      </c>
      <c r="O384" t="str">
        <f t="shared" si="364"/>
        <v/>
      </c>
    </row>
    <row r="385" spans="2:15" ht="15">
      <c r="B385">
        <f t="shared" si="394"/>
        <v>1E+17</v>
      </c>
      <c r="C385" s="35" t="str">
        <f>_xlfn.IFNA(VLOOKUP(L385,Invoer!$A$3:$P$599,3,FALSE),"")</f>
        <v/>
      </c>
      <c r="D385" s="23">
        <f>Deelnemers!$B$25</f>
        <v>0</v>
      </c>
      <c r="E385" s="31" t="str">
        <f>IFERROR(IF(VLOOKUP(L385,Invoer!$A$3:$P$599,9,FALSE)&gt;$S$1,$S$1,VLOOKUP(L385,Invoer!$A$3:$P$599,9,FALSE)),"")</f>
        <v/>
      </c>
      <c r="F385" s="31" t="str">
        <f>_xlfn.IFNA(VLOOKUP(L385,Invoer!$A$3:$P$599,10,FALSE),"")</f>
        <v/>
      </c>
      <c r="G385" s="31" t="str">
        <f>_xlfn.IFNA(VLOOKUP(L385,Invoer!$A$3:$P$599,12,FALSE),"")</f>
        <v/>
      </c>
      <c r="H385" s="32" t="str">
        <f>_xlfn.IFNA(VLOOKUP(L385,Invoer!$A$3:$P$599,14,FALSE),"")</f>
        <v/>
      </c>
      <c r="I385" s="34" t="str">
        <f>_xlfn.IFNA(VLOOKUP(L385,Invoer!$A$3:$P$599,16,FALSE),"")</f>
        <v/>
      </c>
      <c r="J385" s="37">
        <f>VLOOKUP($R$1,Deelnemers!$B$1:$D$25,3,FALSE)</f>
        <v>0.56666666666666665</v>
      </c>
      <c r="L385" t="str">
        <f t="shared" ref="L385" si="425">CONCATENATE($D385,"-",$R$1,"-",M385)</f>
        <v>0-Hanegraaf, Hein-7</v>
      </c>
      <c r="M385">
        <v>7</v>
      </c>
      <c r="N385">
        <f t="shared" si="399"/>
        <v>1E+17</v>
      </c>
      <c r="O385" t="str">
        <f t="shared" si="364"/>
        <v/>
      </c>
    </row>
    <row r="386" spans="2:15" ht="15">
      <c r="B386">
        <f t="shared" si="394"/>
        <v>1E+17</v>
      </c>
      <c r="C386" s="35" t="str">
        <f>_xlfn.IFNA(VLOOKUP(L386,Invoer!$A$3:$P$599,3,FALSE),"")</f>
        <v/>
      </c>
      <c r="D386" s="23">
        <f>Deelnemers!$B$25</f>
        <v>0</v>
      </c>
      <c r="E386" s="31" t="str">
        <f>IFERROR(IF(VLOOKUP(L386,Invoer!$A$3:$P$599,8,FALSE)&gt;$S$1,$S$1,VLOOKUP(L386,Invoer!$A$3:$P$599,8,FALSE)),"")</f>
        <v/>
      </c>
      <c r="F386" s="31" t="str">
        <f>_xlfn.IFNA(VLOOKUP(L386,Invoer!$A$3:$P$599,10,FALSE),"")</f>
        <v/>
      </c>
      <c r="G386" s="31" t="str">
        <f>_xlfn.IFNA(VLOOKUP(L386,Invoer!$A$3:$P$599,11,FALSE),"")</f>
        <v/>
      </c>
      <c r="H386" s="32" t="str">
        <f>_xlfn.IFNA(VLOOKUP(L386,Invoer!$A$3:$P$599,13,FALSE),"")</f>
        <v/>
      </c>
      <c r="I386" s="34" t="str">
        <f>_xlfn.IFNA(VLOOKUP(L386,Invoer!$A$3:$P$599,15,FALSE),"")</f>
        <v/>
      </c>
      <c r="J386" s="37">
        <f>VLOOKUP($R$1,Deelnemers!$B$1:$D$25,3,FALSE)</f>
        <v>0.56666666666666665</v>
      </c>
      <c r="L386" t="str">
        <f t="shared" ref="L386" si="426">CONCATENATE($R$1,"-",,$D386,"-",M386)</f>
        <v>Hanegraaf, Hein-0-8</v>
      </c>
      <c r="M386">
        <v>8</v>
      </c>
      <c r="N386">
        <f t="shared" si="399"/>
        <v>1E+17</v>
      </c>
      <c r="O386" t="str">
        <f t="shared" si="364"/>
        <v/>
      </c>
    </row>
    <row r="387" spans="2:15" ht="15">
      <c r="B387">
        <f t="shared" si="394"/>
        <v>1E+17</v>
      </c>
      <c r="C387" s="35" t="str">
        <f>_xlfn.IFNA(VLOOKUP(L387,Invoer!$A$3:$P$599,3,FALSE),"")</f>
        <v/>
      </c>
      <c r="D387" s="23">
        <f>Deelnemers!$B$25</f>
        <v>0</v>
      </c>
      <c r="E387" s="31" t="str">
        <f>IFERROR(IF(VLOOKUP(L387,Invoer!$A$3:$P$599,9,FALSE)&gt;$S$1,$S$1,VLOOKUP(L387,Invoer!$A$3:$P$599,9,FALSE)),"")</f>
        <v/>
      </c>
      <c r="F387" s="31" t="str">
        <f>_xlfn.IFNA(VLOOKUP(L387,Invoer!$A$3:$P$599,10,FALSE),"")</f>
        <v/>
      </c>
      <c r="G387" s="31" t="str">
        <f>_xlfn.IFNA(VLOOKUP(L387,Invoer!$A$3:$P$599,12,FALSE),"")</f>
        <v/>
      </c>
      <c r="H387" s="32" t="str">
        <f>_xlfn.IFNA(VLOOKUP(L387,Invoer!$A$3:$P$599,14,FALSE),"")</f>
        <v/>
      </c>
      <c r="I387" s="34" t="str">
        <f>_xlfn.IFNA(VLOOKUP(L387,Invoer!$A$3:$P$599,16,FALSE),"")</f>
        <v/>
      </c>
      <c r="J387" s="37">
        <f>VLOOKUP($R$1,Deelnemers!$B$1:$D$25,3,FALSE)</f>
        <v>0.56666666666666665</v>
      </c>
      <c r="L387" t="str">
        <f t="shared" ref="L387" si="427">CONCATENATE($D387,"-",$R$1,"-",M387)</f>
        <v>0-Hanegraaf, Hein-8</v>
      </c>
      <c r="M387">
        <v>8</v>
      </c>
      <c r="N387">
        <f t="shared" si="399"/>
        <v>1E+17</v>
      </c>
      <c r="O387" t="str">
        <f t="shared" si="364"/>
        <v/>
      </c>
    </row>
    <row r="388" spans="2:15" ht="15">
      <c r="B388">
        <f t="shared" si="394"/>
        <v>1E+17</v>
      </c>
      <c r="C388" s="35" t="str">
        <f>_xlfn.IFNA(VLOOKUP(L388,Invoer!$A$3:$P$599,3,FALSE),"")</f>
        <v/>
      </c>
      <c r="D388" s="23">
        <f>Deelnemers!$B$26</f>
        <v>0</v>
      </c>
      <c r="E388" s="31" t="str">
        <f>IFERROR(IF(VLOOKUP(L388,Invoer!$A$3:$P$599,8,FALSE)&gt;$S$1,$S$1,VLOOKUP(L388,Invoer!$A$3:$P$599,8,FALSE)),"")</f>
        <v/>
      </c>
      <c r="F388" s="31" t="str">
        <f>_xlfn.IFNA(VLOOKUP(L388,Invoer!$A$3:$P$599,10,FALSE),"")</f>
        <v/>
      </c>
      <c r="G388" s="31" t="str">
        <f>_xlfn.IFNA(VLOOKUP(L388,Invoer!$A$3:$P$599,11,FALSE),"")</f>
        <v/>
      </c>
      <c r="H388" s="32" t="str">
        <f>_xlfn.IFNA(VLOOKUP(L388,Invoer!$A$3:$P$599,13,FALSE),"")</f>
        <v/>
      </c>
      <c r="I388" s="34" t="str">
        <f>_xlfn.IFNA(VLOOKUP(L388,Invoer!$A$3:$P$599,15,FALSE),"")</f>
        <v/>
      </c>
      <c r="J388" s="37">
        <f>VLOOKUP($R$1,Deelnemers!$B$1:$D$25,3,FALSE)</f>
        <v>0.56666666666666665</v>
      </c>
      <c r="L388" t="str">
        <f t="shared" ref="L388" si="428">CONCATENATE($R$1,"-",,$D388,"-",M388)</f>
        <v>Hanegraaf, Hein-0-1</v>
      </c>
      <c r="M388">
        <v>1</v>
      </c>
      <c r="N388">
        <f t="shared" si="399"/>
        <v>1E+17</v>
      </c>
    </row>
    <row r="389" spans="2:15" ht="15">
      <c r="B389">
        <f t="shared" si="394"/>
        <v>1E+17</v>
      </c>
      <c r="C389" s="35" t="str">
        <f>_xlfn.IFNA(VLOOKUP(L389,Invoer!$A$3:$P$599,3,FALSE),"")</f>
        <v/>
      </c>
      <c r="D389" s="23">
        <f>Deelnemers!$B$26</f>
        <v>0</v>
      </c>
      <c r="E389" s="31" t="str">
        <f>IFERROR(IF(VLOOKUP(L389,Invoer!$A$3:$P$599,9,FALSE)&gt;$S$1,$S$1,VLOOKUP(L389,Invoer!$A$3:$P$599,9,FALSE)),"")</f>
        <v/>
      </c>
      <c r="F389" s="31" t="str">
        <f>_xlfn.IFNA(VLOOKUP(L389,Invoer!$A$3:$P$599,10,FALSE),"")</f>
        <v/>
      </c>
      <c r="G389" s="31" t="str">
        <f>_xlfn.IFNA(VLOOKUP(L389,Invoer!$A$3:$P$599,12,FALSE),"")</f>
        <v/>
      </c>
      <c r="H389" s="32" t="str">
        <f>_xlfn.IFNA(VLOOKUP(L389,Invoer!$A$3:$P$599,14,FALSE),"")</f>
        <v/>
      </c>
      <c r="I389" s="34" t="str">
        <f>_xlfn.IFNA(VLOOKUP(L389,Invoer!$A$3:$P$599,16,FALSE),"")</f>
        <v/>
      </c>
      <c r="J389" s="37">
        <f>VLOOKUP($R$1,Deelnemers!$B$1:$D$25,3,FALSE)</f>
        <v>0.56666666666666665</v>
      </c>
      <c r="L389" t="str">
        <f t="shared" ref="L389" si="429">CONCATENATE($D389,"-",$R$1,"-",M389)</f>
        <v>0-Hanegraaf, Hein-1</v>
      </c>
      <c r="M389">
        <v>1</v>
      </c>
      <c r="N389">
        <f t="shared" si="399"/>
        <v>1E+17</v>
      </c>
    </row>
    <row r="390" spans="2:15" ht="15">
      <c r="B390">
        <f t="shared" si="394"/>
        <v>1E+17</v>
      </c>
      <c r="C390" s="35" t="str">
        <f>_xlfn.IFNA(VLOOKUP(L390,Invoer!$A$3:$P$599,3,FALSE),"")</f>
        <v/>
      </c>
      <c r="D390" s="23">
        <f>Deelnemers!$B$26</f>
        <v>0</v>
      </c>
      <c r="E390" s="31" t="str">
        <f>IFERROR(IF(VLOOKUP(L390,Invoer!$A$3:$P$599,8,FALSE)&gt;$S$1,$S$1,VLOOKUP(L390,Invoer!$A$3:$P$599,8,FALSE)),"")</f>
        <v/>
      </c>
      <c r="F390" s="31" t="str">
        <f>_xlfn.IFNA(VLOOKUP(L390,Invoer!$A$3:$P$599,10,FALSE),"")</f>
        <v/>
      </c>
      <c r="G390" s="31" t="str">
        <f>_xlfn.IFNA(VLOOKUP(L390,Invoer!$A$3:$P$599,11,FALSE),"")</f>
        <v/>
      </c>
      <c r="H390" s="32" t="str">
        <f>_xlfn.IFNA(VLOOKUP(L390,Invoer!$A$3:$P$599,13,FALSE),"")</f>
        <v/>
      </c>
      <c r="I390" s="34" t="str">
        <f>_xlfn.IFNA(VLOOKUP(L390,Invoer!$A$3:$P$599,15,FALSE),"")</f>
        <v/>
      </c>
      <c r="J390" s="37">
        <f>VLOOKUP($R$1,Deelnemers!$B$1:$D$25,3,FALSE)</f>
        <v>0.56666666666666665</v>
      </c>
      <c r="L390" t="str">
        <f t="shared" ref="L390" si="430">CONCATENATE($R$1,"-",,$D390,"-",M390)</f>
        <v>Hanegraaf, Hein-0-2</v>
      </c>
      <c r="M390">
        <v>2</v>
      </c>
      <c r="N390">
        <f t="shared" si="399"/>
        <v>1E+17</v>
      </c>
    </row>
    <row r="391" spans="2:15" ht="15">
      <c r="B391">
        <f t="shared" si="394"/>
        <v>1E+17</v>
      </c>
      <c r="C391" s="35" t="str">
        <f>_xlfn.IFNA(VLOOKUP(L391,Invoer!$A$3:$P$599,3,FALSE),"")</f>
        <v/>
      </c>
      <c r="D391" s="23">
        <f>Deelnemers!$B$26</f>
        <v>0</v>
      </c>
      <c r="E391" s="31" t="str">
        <f>IFERROR(IF(VLOOKUP(L391,Invoer!$A$3:$P$599,9,FALSE)&gt;$S$1,$S$1,VLOOKUP(L391,Invoer!$A$3:$P$599,9,FALSE)),"")</f>
        <v/>
      </c>
      <c r="F391" s="31" t="str">
        <f>_xlfn.IFNA(VLOOKUP(L391,Invoer!$A$3:$P$599,10,FALSE),"")</f>
        <v/>
      </c>
      <c r="G391" s="31" t="str">
        <f>_xlfn.IFNA(VLOOKUP(L391,Invoer!$A$3:$P$599,12,FALSE),"")</f>
        <v/>
      </c>
      <c r="H391" s="32" t="str">
        <f>_xlfn.IFNA(VLOOKUP(L391,Invoer!$A$3:$P$599,14,FALSE),"")</f>
        <v/>
      </c>
      <c r="I391" s="34" t="str">
        <f>_xlfn.IFNA(VLOOKUP(L391,Invoer!$A$3:$P$599,16,FALSE),"")</f>
        <v/>
      </c>
      <c r="J391" s="37">
        <f>VLOOKUP($R$1,Deelnemers!$B$1:$D$25,3,FALSE)</f>
        <v>0.56666666666666665</v>
      </c>
      <c r="L391" t="str">
        <f t="shared" ref="L391" si="431">CONCATENATE($D391,"-",$R$1,"-",M391)</f>
        <v>0-Hanegraaf, Hein-2</v>
      </c>
      <c r="M391">
        <v>2</v>
      </c>
      <c r="N391">
        <f t="shared" si="399"/>
        <v>1E+17</v>
      </c>
    </row>
    <row r="392" spans="2:15" ht="15">
      <c r="B392">
        <f t="shared" si="394"/>
        <v>1E+17</v>
      </c>
      <c r="C392" s="35" t="str">
        <f>_xlfn.IFNA(VLOOKUP(L392,Invoer!$A$3:$P$599,3,FALSE),"")</f>
        <v/>
      </c>
      <c r="D392" s="23">
        <f>Deelnemers!$B$26</f>
        <v>0</v>
      </c>
      <c r="E392" s="31" t="str">
        <f>IFERROR(IF(VLOOKUP(L392,Invoer!$A$3:$P$599,8,FALSE)&gt;$S$1,$S$1,VLOOKUP(L392,Invoer!$A$3:$P$599,8,FALSE)),"")</f>
        <v/>
      </c>
      <c r="F392" s="31" t="str">
        <f>_xlfn.IFNA(VLOOKUP(L392,Invoer!$A$3:$P$599,10,FALSE),"")</f>
        <v/>
      </c>
      <c r="G392" s="31" t="str">
        <f>_xlfn.IFNA(VLOOKUP(L392,Invoer!$A$3:$P$599,11,FALSE),"")</f>
        <v/>
      </c>
      <c r="H392" s="32" t="str">
        <f>_xlfn.IFNA(VLOOKUP(L392,Invoer!$A$3:$P$599,13,FALSE),"")</f>
        <v/>
      </c>
      <c r="I392" s="34" t="str">
        <f>_xlfn.IFNA(VLOOKUP(L392,Invoer!$A$3:$P$599,15,FALSE),"")</f>
        <v/>
      </c>
      <c r="J392" s="37">
        <f>VLOOKUP($R$1,Deelnemers!$B$1:$D$25,3,FALSE)</f>
        <v>0.56666666666666665</v>
      </c>
      <c r="L392" t="str">
        <f t="shared" ref="L392" si="432">CONCATENATE($R$1,"-",,$D392,"-",M392)</f>
        <v>Hanegraaf, Hein-0-3</v>
      </c>
      <c r="M392">
        <v>3</v>
      </c>
      <c r="N392">
        <f t="shared" si="399"/>
        <v>1E+17</v>
      </c>
    </row>
    <row r="393" spans="2:15" ht="15">
      <c r="B393">
        <f t="shared" si="394"/>
        <v>1E+17</v>
      </c>
      <c r="C393" s="35" t="str">
        <f>_xlfn.IFNA(VLOOKUP(L393,Invoer!$A$3:$P$599,3,FALSE),"")</f>
        <v/>
      </c>
      <c r="D393" s="23">
        <f>Deelnemers!$B$26</f>
        <v>0</v>
      </c>
      <c r="E393" s="31" t="str">
        <f>IFERROR(IF(VLOOKUP(L393,Invoer!$A$3:$P$599,9,FALSE)&gt;$S$1,$S$1,VLOOKUP(L393,Invoer!$A$3:$P$599,9,FALSE)),"")</f>
        <v/>
      </c>
      <c r="F393" s="31" t="str">
        <f>_xlfn.IFNA(VLOOKUP(L393,Invoer!$A$3:$P$599,10,FALSE),"")</f>
        <v/>
      </c>
      <c r="G393" s="31" t="str">
        <f>_xlfn.IFNA(VLOOKUP(L393,Invoer!$A$3:$P$599,12,FALSE),"")</f>
        <v/>
      </c>
      <c r="H393" s="32" t="str">
        <f>_xlfn.IFNA(VLOOKUP(L393,Invoer!$A$3:$P$599,14,FALSE),"")</f>
        <v/>
      </c>
      <c r="I393" s="34" t="str">
        <f>_xlfn.IFNA(VLOOKUP(L393,Invoer!$A$3:$P$599,16,FALSE),"")</f>
        <v/>
      </c>
      <c r="J393" s="37">
        <f>VLOOKUP($R$1,Deelnemers!$B$1:$D$25,3,FALSE)</f>
        <v>0.56666666666666665</v>
      </c>
      <c r="L393" t="str">
        <f t="shared" ref="L393" si="433">CONCATENATE($D393,"-",$R$1,"-",M393)</f>
        <v>0-Hanegraaf, Hein-3</v>
      </c>
      <c r="M393">
        <v>3</v>
      </c>
      <c r="N393">
        <f t="shared" si="399"/>
        <v>1E+17</v>
      </c>
    </row>
    <row r="394" spans="2:15" ht="15">
      <c r="B394">
        <f t="shared" si="394"/>
        <v>1E+17</v>
      </c>
      <c r="C394" s="35" t="str">
        <f>_xlfn.IFNA(VLOOKUP(L394,Invoer!$A$3:$P$599,3,FALSE),"")</f>
        <v/>
      </c>
      <c r="D394" s="23">
        <f>Deelnemers!$B$26</f>
        <v>0</v>
      </c>
      <c r="E394" s="31" t="str">
        <f>IFERROR(IF(VLOOKUP(L394,Invoer!$A$3:$P$599,8,FALSE)&gt;$S$1,$S$1,VLOOKUP(L394,Invoer!$A$3:$P$599,8,FALSE)),"")</f>
        <v/>
      </c>
      <c r="F394" s="31" t="str">
        <f>_xlfn.IFNA(VLOOKUP(L394,Invoer!$A$3:$P$599,10,FALSE),"")</f>
        <v/>
      </c>
      <c r="G394" s="31" t="str">
        <f>_xlfn.IFNA(VLOOKUP(L394,Invoer!$A$3:$P$599,11,FALSE),"")</f>
        <v/>
      </c>
      <c r="H394" s="32" t="str">
        <f>_xlfn.IFNA(VLOOKUP(L394,Invoer!$A$3:$P$599,13,FALSE),"")</f>
        <v/>
      </c>
      <c r="I394" s="34" t="str">
        <f>_xlfn.IFNA(VLOOKUP(L394,Invoer!$A$3:$P$599,15,FALSE),"")</f>
        <v/>
      </c>
      <c r="J394" s="37">
        <f>VLOOKUP($R$1,Deelnemers!$B$1:$D$25,3,FALSE)</f>
        <v>0.56666666666666665</v>
      </c>
      <c r="L394" t="str">
        <f t="shared" ref="L394" si="434">CONCATENATE($R$1,"-",,$D394,"-",M394)</f>
        <v>Hanegraaf, Hein-0-4</v>
      </c>
      <c r="M394">
        <v>4</v>
      </c>
      <c r="N394">
        <f t="shared" si="399"/>
        <v>1E+17</v>
      </c>
    </row>
    <row r="395" spans="2:15" ht="15">
      <c r="B395">
        <f t="shared" si="394"/>
        <v>1E+17</v>
      </c>
      <c r="C395" s="35" t="str">
        <f>_xlfn.IFNA(VLOOKUP(L395,Invoer!$A$3:$P$599,3,FALSE),"")</f>
        <v/>
      </c>
      <c r="D395" s="23">
        <f>Deelnemers!$B$26</f>
        <v>0</v>
      </c>
      <c r="E395" s="31" t="str">
        <f>IFERROR(IF(VLOOKUP(L395,Invoer!$A$3:$P$599,9,FALSE)&gt;$S$1,$S$1,VLOOKUP(L395,Invoer!$A$3:$P$599,9,FALSE)),"")</f>
        <v/>
      </c>
      <c r="F395" s="31" t="str">
        <f>_xlfn.IFNA(VLOOKUP(L395,Invoer!$A$3:$P$599,10,FALSE),"")</f>
        <v/>
      </c>
      <c r="G395" s="31" t="str">
        <f>_xlfn.IFNA(VLOOKUP(L395,Invoer!$A$3:$P$599,12,FALSE),"")</f>
        <v/>
      </c>
      <c r="H395" s="32" t="str">
        <f>_xlfn.IFNA(VLOOKUP(L395,Invoer!$A$3:$P$599,14,FALSE),"")</f>
        <v/>
      </c>
      <c r="I395" s="34" t="str">
        <f>_xlfn.IFNA(VLOOKUP(L395,Invoer!$A$3:$P$599,16,FALSE),"")</f>
        <v/>
      </c>
      <c r="J395" s="37">
        <f>VLOOKUP($R$1,Deelnemers!$B$1:$D$25,3,FALSE)</f>
        <v>0.56666666666666665</v>
      </c>
      <c r="L395" t="str">
        <f t="shared" ref="L395" si="435">CONCATENATE($D395,"-",$R$1,"-",M395)</f>
        <v>0-Hanegraaf, Hein-4</v>
      </c>
      <c r="M395">
        <v>4</v>
      </c>
      <c r="N395">
        <f t="shared" si="399"/>
        <v>1E+17</v>
      </c>
    </row>
    <row r="396" spans="2:15" ht="15">
      <c r="B396">
        <f t="shared" si="394"/>
        <v>1E+17</v>
      </c>
      <c r="C396" s="35" t="str">
        <f>_xlfn.IFNA(VLOOKUP(L396,Invoer!$A$3:$P$599,3,FALSE),"")</f>
        <v/>
      </c>
      <c r="D396" s="23">
        <f>Deelnemers!$B$26</f>
        <v>0</v>
      </c>
      <c r="E396" s="31" t="str">
        <f>IFERROR(IF(VLOOKUP(L396,Invoer!$A$3:$P$599,8,FALSE)&gt;$S$1,$S$1,VLOOKUP(L396,Invoer!$A$3:$P$599,8,FALSE)),"")</f>
        <v/>
      </c>
      <c r="F396" s="31" t="str">
        <f>_xlfn.IFNA(VLOOKUP(L396,Invoer!$A$3:$P$599,10,FALSE),"")</f>
        <v/>
      </c>
      <c r="G396" s="31" t="str">
        <f>_xlfn.IFNA(VLOOKUP(L396,Invoer!$A$3:$P$599,11,FALSE),"")</f>
        <v/>
      </c>
      <c r="H396" s="32" t="str">
        <f>_xlfn.IFNA(VLOOKUP(L396,Invoer!$A$3:$P$599,13,FALSE),"")</f>
        <v/>
      </c>
      <c r="I396" s="34" t="str">
        <f>_xlfn.IFNA(VLOOKUP(L396,Invoer!$A$3:$P$599,15,FALSE),"")</f>
        <v/>
      </c>
      <c r="J396" s="37">
        <f>VLOOKUP($R$1,Deelnemers!$B$1:$D$25,3,FALSE)</f>
        <v>0.56666666666666665</v>
      </c>
      <c r="L396" t="str">
        <f t="shared" ref="L396" si="436">CONCATENATE($R$1,"-",,$D396,"-",M396)</f>
        <v>Hanegraaf, Hein-0-5</v>
      </c>
      <c r="M396">
        <v>5</v>
      </c>
      <c r="N396">
        <f t="shared" si="399"/>
        <v>1E+17</v>
      </c>
    </row>
    <row r="397" spans="2:15" ht="15">
      <c r="B397">
        <f t="shared" si="394"/>
        <v>1E+17</v>
      </c>
      <c r="C397" s="35" t="str">
        <f>_xlfn.IFNA(VLOOKUP(L397,Invoer!$A$3:$P$599,3,FALSE),"")</f>
        <v/>
      </c>
      <c r="D397" s="23">
        <f>Deelnemers!$B$26</f>
        <v>0</v>
      </c>
      <c r="E397" s="31" t="str">
        <f>IFERROR(IF(VLOOKUP(L397,Invoer!$A$3:$P$599,9,FALSE)&gt;$S$1,$S$1,VLOOKUP(L397,Invoer!$A$3:$P$599,9,FALSE)),"")</f>
        <v/>
      </c>
      <c r="F397" s="31" t="str">
        <f>_xlfn.IFNA(VLOOKUP(L397,Invoer!$A$3:$P$599,10,FALSE),"")</f>
        <v/>
      </c>
      <c r="G397" s="31" t="str">
        <f>_xlfn.IFNA(VLOOKUP(L397,Invoer!$A$3:$P$599,12,FALSE),"")</f>
        <v/>
      </c>
      <c r="H397" s="32" t="str">
        <f>_xlfn.IFNA(VLOOKUP(L397,Invoer!$A$3:$P$599,14,FALSE),"")</f>
        <v/>
      </c>
      <c r="I397" s="34" t="str">
        <f>_xlfn.IFNA(VLOOKUP(L397,Invoer!$A$3:$P$599,16,FALSE),"")</f>
        <v/>
      </c>
      <c r="J397" s="37">
        <f>VLOOKUP($R$1,Deelnemers!$B$1:$D$25,3,FALSE)</f>
        <v>0.56666666666666665</v>
      </c>
      <c r="L397" t="str">
        <f t="shared" ref="L397" si="437">CONCATENATE($D397,"-",$R$1,"-",M397)</f>
        <v>0-Hanegraaf, Hein-5</v>
      </c>
      <c r="M397">
        <v>5</v>
      </c>
      <c r="N397">
        <f t="shared" si="399"/>
        <v>1E+17</v>
      </c>
    </row>
    <row r="398" spans="2:15" ht="15">
      <c r="B398">
        <f t="shared" si="394"/>
        <v>1E+17</v>
      </c>
      <c r="C398" s="35" t="str">
        <f>_xlfn.IFNA(VLOOKUP(L398,Invoer!$A$3:$P$599,3,FALSE),"")</f>
        <v/>
      </c>
      <c r="D398" s="23">
        <f>Deelnemers!$B$26</f>
        <v>0</v>
      </c>
      <c r="E398" s="31" t="str">
        <f>IFERROR(IF(VLOOKUP(L398,Invoer!$A$3:$P$599,8,FALSE)&gt;$S$1,$S$1,VLOOKUP(L398,Invoer!$A$3:$P$599,8,FALSE)),"")</f>
        <v/>
      </c>
      <c r="F398" s="31" t="str">
        <f>_xlfn.IFNA(VLOOKUP(L398,Invoer!$A$3:$P$599,10,FALSE),"")</f>
        <v/>
      </c>
      <c r="G398" s="31" t="str">
        <f>_xlfn.IFNA(VLOOKUP(L398,Invoer!$A$3:$P$599,11,FALSE),"")</f>
        <v/>
      </c>
      <c r="H398" s="32" t="str">
        <f>_xlfn.IFNA(VLOOKUP(L398,Invoer!$A$3:$P$599,13,FALSE),"")</f>
        <v/>
      </c>
      <c r="I398" s="34" t="str">
        <f>_xlfn.IFNA(VLOOKUP(L398,Invoer!$A$3:$P$599,15,FALSE),"")</f>
        <v/>
      </c>
      <c r="J398" s="37">
        <f>VLOOKUP($R$1,Deelnemers!$B$1:$D$25,3,FALSE)</f>
        <v>0.56666666666666665</v>
      </c>
      <c r="L398" t="str">
        <f t="shared" ref="L398" si="438">CONCATENATE($R$1,"-",,$D398,"-",M398)</f>
        <v>Hanegraaf, Hein-0-6</v>
      </c>
      <c r="M398">
        <v>6</v>
      </c>
      <c r="N398">
        <f t="shared" si="399"/>
        <v>1E+17</v>
      </c>
    </row>
    <row r="399" spans="2:15" ht="15">
      <c r="B399">
        <f t="shared" si="394"/>
        <v>1E+17</v>
      </c>
      <c r="C399" s="35" t="str">
        <f>_xlfn.IFNA(VLOOKUP(L399,Invoer!$A$3:$P$599,3,FALSE),"")</f>
        <v/>
      </c>
      <c r="D399" s="23">
        <f>Deelnemers!$B$26</f>
        <v>0</v>
      </c>
      <c r="E399" s="31" t="str">
        <f>IFERROR(IF(VLOOKUP(L399,Invoer!$A$3:$P$599,9,FALSE)&gt;$S$1,$S$1,VLOOKUP(L399,Invoer!$A$3:$P$599,9,FALSE)),"")</f>
        <v/>
      </c>
      <c r="F399" s="31" t="str">
        <f>_xlfn.IFNA(VLOOKUP(L399,Invoer!$A$3:$P$599,10,FALSE),"")</f>
        <v/>
      </c>
      <c r="G399" s="31" t="str">
        <f>_xlfn.IFNA(VLOOKUP(L399,Invoer!$A$3:$P$599,12,FALSE),"")</f>
        <v/>
      </c>
      <c r="H399" s="32" t="str">
        <f>_xlfn.IFNA(VLOOKUP(L399,Invoer!$A$3:$P$599,14,FALSE),"")</f>
        <v/>
      </c>
      <c r="I399" s="34" t="str">
        <f>_xlfn.IFNA(VLOOKUP(L399,Invoer!$A$3:$P$599,16,FALSE),"")</f>
        <v/>
      </c>
      <c r="J399" s="37">
        <f>VLOOKUP($R$1,Deelnemers!$B$1:$D$25,3,FALSE)</f>
        <v>0.56666666666666665</v>
      </c>
      <c r="L399" t="str">
        <f t="shared" ref="L399" si="439">CONCATENATE($D399,"-",$R$1,"-",M399)</f>
        <v>0-Hanegraaf, Hein-6</v>
      </c>
      <c r="M399">
        <v>6</v>
      </c>
      <c r="N399">
        <f t="shared" si="399"/>
        <v>1E+17</v>
      </c>
    </row>
    <row r="400" spans="2:15" ht="15">
      <c r="B400">
        <f t="shared" si="394"/>
        <v>1E+17</v>
      </c>
      <c r="C400" s="35" t="str">
        <f>_xlfn.IFNA(VLOOKUP(L400,Invoer!$A$3:$P$599,3,FALSE),"")</f>
        <v/>
      </c>
      <c r="D400" s="23">
        <f>Deelnemers!$B$26</f>
        <v>0</v>
      </c>
      <c r="E400" s="31" t="str">
        <f>IFERROR(IF(VLOOKUP(L400,Invoer!$A$3:$P$599,8,FALSE)&gt;$S$1,$S$1,VLOOKUP(L400,Invoer!$A$3:$P$599,8,FALSE)),"")</f>
        <v/>
      </c>
      <c r="F400" s="31" t="str">
        <f>_xlfn.IFNA(VLOOKUP(L400,Invoer!$A$3:$P$599,10,FALSE),"")</f>
        <v/>
      </c>
      <c r="G400" s="31" t="str">
        <f>_xlfn.IFNA(VLOOKUP(L400,Invoer!$A$3:$P$599,11,FALSE),"")</f>
        <v/>
      </c>
      <c r="H400" s="32" t="str">
        <f>_xlfn.IFNA(VLOOKUP(L400,Invoer!$A$3:$P$599,13,FALSE),"")</f>
        <v/>
      </c>
      <c r="I400" s="34" t="str">
        <f>_xlfn.IFNA(VLOOKUP(L400,Invoer!$A$3:$P$599,15,FALSE),"")</f>
        <v/>
      </c>
      <c r="J400" s="37">
        <f>VLOOKUP($R$1,Deelnemers!$B$1:$D$25,3,FALSE)</f>
        <v>0.56666666666666665</v>
      </c>
      <c r="L400" t="str">
        <f t="shared" ref="L400" si="440">CONCATENATE($R$1,"-",,$D400,"-",M400)</f>
        <v>Hanegraaf, Hein-0-7</v>
      </c>
      <c r="M400">
        <v>7</v>
      </c>
      <c r="N400">
        <f t="shared" si="399"/>
        <v>1E+17</v>
      </c>
    </row>
    <row r="401" spans="2:14" ht="15">
      <c r="B401">
        <f t="shared" si="394"/>
        <v>1E+17</v>
      </c>
      <c r="C401" s="35" t="str">
        <f>_xlfn.IFNA(VLOOKUP(L401,Invoer!$A$3:$P$599,3,FALSE),"")</f>
        <v/>
      </c>
      <c r="D401" s="23">
        <f>Deelnemers!$B$26</f>
        <v>0</v>
      </c>
      <c r="E401" s="31" t="str">
        <f>IFERROR(IF(VLOOKUP(L401,Invoer!$A$3:$P$599,9,FALSE)&gt;$S$1,$S$1,VLOOKUP(L401,Invoer!$A$3:$P$599,9,FALSE)),"")</f>
        <v/>
      </c>
      <c r="F401" s="31" t="str">
        <f>_xlfn.IFNA(VLOOKUP(L401,Invoer!$A$3:$P$599,10,FALSE),"")</f>
        <v/>
      </c>
      <c r="G401" s="31" t="str">
        <f>_xlfn.IFNA(VLOOKUP(L401,Invoer!$A$3:$P$599,12,FALSE),"")</f>
        <v/>
      </c>
      <c r="H401" s="32" t="str">
        <f>_xlfn.IFNA(VLOOKUP(L401,Invoer!$A$3:$P$599,14,FALSE),"")</f>
        <v/>
      </c>
      <c r="I401" s="34" t="str">
        <f>_xlfn.IFNA(VLOOKUP(L401,Invoer!$A$3:$P$599,16,FALSE),"")</f>
        <v/>
      </c>
      <c r="J401" s="37">
        <f>VLOOKUP($R$1,Deelnemers!$B$1:$D$25,3,FALSE)</f>
        <v>0.56666666666666665</v>
      </c>
      <c r="L401" t="str">
        <f t="shared" ref="L401" si="441">CONCATENATE($D401,"-",$R$1,"-",M401)</f>
        <v>0-Hanegraaf, Hein-7</v>
      </c>
      <c r="M401">
        <v>7</v>
      </c>
      <c r="N401">
        <f t="shared" si="399"/>
        <v>1E+17</v>
      </c>
    </row>
    <row r="402" spans="2:14" ht="15">
      <c r="B402">
        <f t="shared" si="394"/>
        <v>1E+17</v>
      </c>
      <c r="C402" s="35" t="str">
        <f>_xlfn.IFNA(VLOOKUP(L402,Invoer!$A$3:$P$599,3,FALSE),"")</f>
        <v/>
      </c>
      <c r="D402" s="23">
        <f>Deelnemers!$B$26</f>
        <v>0</v>
      </c>
      <c r="E402" s="31" t="str">
        <f>IFERROR(IF(VLOOKUP(L402,Invoer!$A$3:$P$599,8,FALSE)&gt;$S$1,$S$1,VLOOKUP(L402,Invoer!$A$3:$P$599,8,FALSE)),"")</f>
        <v/>
      </c>
      <c r="F402" s="31" t="str">
        <f>_xlfn.IFNA(VLOOKUP(L402,Invoer!$A$3:$P$599,10,FALSE),"")</f>
        <v/>
      </c>
      <c r="G402" s="31" t="str">
        <f>_xlfn.IFNA(VLOOKUP(L402,Invoer!$A$3:$P$599,11,FALSE),"")</f>
        <v/>
      </c>
      <c r="H402" s="32" t="str">
        <f>_xlfn.IFNA(VLOOKUP(L402,Invoer!$A$3:$P$599,13,FALSE),"")</f>
        <v/>
      </c>
      <c r="I402" s="34" t="str">
        <f>_xlfn.IFNA(VLOOKUP(L402,Invoer!$A$3:$P$599,15,FALSE),"")</f>
        <v/>
      </c>
      <c r="J402" s="37">
        <f>VLOOKUP($R$1,Deelnemers!$B$1:$D$25,3,FALSE)</f>
        <v>0.56666666666666665</v>
      </c>
      <c r="L402" t="str">
        <f t="shared" ref="L402" si="442">CONCATENATE($R$1,"-",,$D402,"-",M402)</f>
        <v>Hanegraaf, Hein-0-8</v>
      </c>
      <c r="M402">
        <v>8</v>
      </c>
      <c r="N402">
        <f t="shared" si="399"/>
        <v>1E+17</v>
      </c>
    </row>
    <row r="403" spans="2:14" ht="15.75" thickBot="1">
      <c r="B403">
        <f t="shared" si="394"/>
        <v>1E+17</v>
      </c>
      <c r="C403" s="35" t="str">
        <f>_xlfn.IFNA(VLOOKUP(L403,Invoer!$A$3:$P$599,3,FALSE),"")</f>
        <v/>
      </c>
      <c r="D403" s="23">
        <f>Deelnemers!$B$26</f>
        <v>0</v>
      </c>
      <c r="E403" s="31" t="str">
        <f>IFERROR(IF(VLOOKUP(L403,Invoer!$A$3:$P$599,9,FALSE)&gt;$S$1,$S$1,VLOOKUP(L403,Invoer!$A$3:$P$599,9,FALSE)),"")</f>
        <v/>
      </c>
      <c r="F403" s="31" t="str">
        <f>_xlfn.IFNA(VLOOKUP(L403,Invoer!$A$3:$P$599,10,FALSE),"")</f>
        <v/>
      </c>
      <c r="G403" s="31" t="str">
        <f>_xlfn.IFNA(VLOOKUP(L403,Invoer!$A$3:$P$599,12,FALSE),"")</f>
        <v/>
      </c>
      <c r="H403" s="32" t="str">
        <f>_xlfn.IFNA(VLOOKUP(L403,Invoer!$A$3:$P$599,14,FALSE),"")</f>
        <v/>
      </c>
      <c r="I403" s="34" t="str">
        <f>_xlfn.IFNA(VLOOKUP(L403,Invoer!$A$3:$P$599,16,FALSE),"")</f>
        <v/>
      </c>
      <c r="J403" s="37">
        <f>VLOOKUP($R$1,Deelnemers!$B$1:$D$25,3,FALSE)</f>
        <v>0.56666666666666665</v>
      </c>
      <c r="L403" t="str">
        <f t="shared" ref="L403" si="443">CONCATENATE($D403,"-",$R$1,"-",M403)</f>
        <v>0-Hanegraaf, Hein-8</v>
      </c>
      <c r="M403">
        <v>8</v>
      </c>
      <c r="N403">
        <f t="shared" si="399"/>
        <v>1E+17</v>
      </c>
    </row>
    <row r="404" spans="2:14" ht="16.5" thickBot="1">
      <c r="C404" s="30"/>
      <c r="D404" s="30" t="s">
        <v>70</v>
      </c>
      <c r="E404" s="28">
        <f>SUM(E4:E395)</f>
        <v>282</v>
      </c>
      <c r="F404" s="28">
        <f>SUM(F4:F395)</f>
        <v>552</v>
      </c>
      <c r="G404" s="28">
        <f>MAX(G4:G395)</f>
        <v>7</v>
      </c>
      <c r="H404" s="33">
        <f>E404/F404</f>
        <v>0.51086956521739135</v>
      </c>
      <c r="I404" s="29">
        <f>SUM(I4:I395)</f>
        <v>19</v>
      </c>
      <c r="J404" s="38"/>
      <c r="N404" s="39"/>
    </row>
  </sheetData>
  <sheetProtection algorithmName="SHA-512" hashValue="1FoSDyVha3WIpMg0X521QOJABMGD1QmJXobWWCtfMUJdwXz+4gpIMwall2S1m8I5KyKVbtIWBXhRjlnj8TPt0w==" saltValue="vxFIXz/mdvmpvF+3CLcgcg==" spinCount="100000" sheet="1" selectLockedCells="1"/>
  <pageMargins left="0.74803149606299213" right="0.74803149606299213" top="0.98425196850393704" bottom="0.98425196850393704" header="0.51181102362204722" footer="0.51181102362204722"/>
  <pageSetup paperSize="9" scale="90" orientation="landscape" horizontalDpi="300" verticalDpi="300" r:id="rId1"/>
  <headerFooter alignWithMargins="0">
    <oddHeader>&amp;C&amp;"Arial,Bold"&amp;12&amp;F</oddHeader>
    <oddFooter>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/>
  <cp:revision/>
  <dcterms:created xsi:type="dcterms:W3CDTF">1996-11-27T13:48:17Z</dcterms:created>
  <dcterms:modified xsi:type="dcterms:W3CDTF">2025-05-02T06:33:33Z</dcterms:modified>
  <cp:category/>
  <cp:contentStatus/>
</cp:coreProperties>
</file>